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4" documentId="11_1091E7908F46FD248DC8876C20BFAB7D37EE1A3C" xr6:coauthVersionLast="47" xr6:coauthVersionMax="47" xr10:uidLastSave="{B059B054-0D7F-473D-83F9-27BE1C2EE4B3}"/>
  <bookViews>
    <workbookView xWindow="28680" yWindow="-120" windowWidth="38640" windowHeight="15840" tabRatio="840" activeTab="4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OLD_SOSPESI" sheetId="10" r:id="rId10"/>
    <sheet name="SOSPESI" sheetId="11" r:id="rId11"/>
    <sheet name="EMPTY_SOSPESI" sheetId="12" r:id="rId12"/>
    <sheet name="EMPTY_BONIFICI" sheetId="13" r:id="rId13"/>
  </sheets>
  <definedNames>
    <definedName name="_xlnm.Print_Area" localSheetId="7">'GENERTEL E VITA'!$A$37:$G$48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054" i="5" l="1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B4054" i="13"/>
  <c r="B4002" i="13"/>
  <c r="B3950" i="13"/>
  <c r="B3898" i="13"/>
  <c r="B3846" i="13"/>
  <c r="B3794" i="13"/>
  <c r="B3742" i="13"/>
  <c r="B3690" i="13"/>
  <c r="B3638" i="13"/>
  <c r="B3586" i="13"/>
  <c r="B3534" i="13"/>
  <c r="B3482" i="13"/>
  <c r="B3430" i="13"/>
  <c r="B3378" i="13"/>
  <c r="B3326" i="13"/>
  <c r="B3274" i="13"/>
  <c r="B3222" i="13"/>
  <c r="B3170" i="13"/>
  <c r="B3118" i="13"/>
  <c r="B3066" i="13"/>
  <c r="B3014" i="13"/>
  <c r="B2962" i="13"/>
  <c r="B2910" i="13"/>
  <c r="B2858" i="13"/>
  <c r="B2806" i="13"/>
  <c r="B2754" i="13"/>
  <c r="B2702" i="13"/>
  <c r="B2650" i="13"/>
  <c r="B2598" i="13"/>
  <c r="B2546" i="13"/>
  <c r="B2494" i="13"/>
  <c r="B2442" i="13"/>
  <c r="B2390" i="13"/>
  <c r="B2338" i="13"/>
  <c r="B2286" i="13"/>
  <c r="B2234" i="13"/>
  <c r="B2182" i="13"/>
  <c r="B2130" i="13"/>
  <c r="B2078" i="13"/>
  <c r="B2026" i="13"/>
  <c r="B1974" i="13"/>
  <c r="B1922" i="13"/>
  <c r="B1870" i="13"/>
  <c r="B1818" i="13"/>
  <c r="B1766" i="13"/>
  <c r="B1714" i="13"/>
  <c r="B1662" i="13"/>
  <c r="B1610" i="13"/>
  <c r="B1558" i="13"/>
  <c r="B1506" i="13"/>
  <c r="B1454" i="13"/>
  <c r="B1402" i="13"/>
  <c r="B1350" i="13"/>
  <c r="B1298" i="13"/>
  <c r="B1246" i="13"/>
  <c r="B1194" i="13"/>
  <c r="B1142" i="13"/>
  <c r="B1090" i="13"/>
  <c r="B1038" i="13"/>
  <c r="B986" i="13"/>
  <c r="B934" i="13"/>
  <c r="B882" i="13"/>
  <c r="B830" i="13"/>
  <c r="B778" i="13"/>
  <c r="B726" i="13"/>
  <c r="B674" i="13"/>
  <c r="B622" i="13"/>
  <c r="B570" i="13"/>
  <c r="B518" i="13"/>
  <c r="B466" i="13"/>
  <c r="B414" i="13"/>
  <c r="B362" i="13"/>
  <c r="B310" i="13"/>
  <c r="B258" i="13"/>
  <c r="B206" i="13"/>
  <c r="B154" i="13"/>
  <c r="B102" i="13"/>
  <c r="B50" i="13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E51" i="10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5" i="10"/>
  <c r="H18" i="10" s="1"/>
  <c r="E14" i="10"/>
  <c r="E13" i="10"/>
  <c r="E12" i="10"/>
  <c r="E11" i="10"/>
  <c r="E10" i="10"/>
  <c r="E9" i="10"/>
  <c r="E8" i="10"/>
  <c r="H7" i="10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53" i="8"/>
  <c r="E65" i="8" s="1"/>
  <c r="E33" i="8"/>
  <c r="B466" i="7"/>
  <c r="B414" i="7"/>
  <c r="B336" i="7"/>
  <c r="B324" i="7"/>
  <c r="B317" i="7"/>
  <c r="B362" i="7" s="1"/>
  <c r="B310" i="7"/>
  <c r="B258" i="7"/>
  <c r="B206" i="7"/>
  <c r="B172" i="7"/>
  <c r="B166" i="7"/>
  <c r="B161" i="7"/>
  <c r="B129" i="7"/>
  <c r="B117" i="7"/>
  <c r="B154" i="7" s="1"/>
  <c r="B112" i="7"/>
  <c r="B102" i="7"/>
  <c r="B50" i="7"/>
  <c r="C1622" i="6"/>
  <c r="C1627" i="6" s="1"/>
  <c r="C1569" i="6"/>
  <c r="C1574" i="6" s="1"/>
  <c r="C1521" i="6"/>
  <c r="C1516" i="6"/>
  <c r="C1468" i="6"/>
  <c r="C1463" i="6"/>
  <c r="C1415" i="6"/>
  <c r="C1410" i="6"/>
  <c r="C1357" i="6"/>
  <c r="C1362" i="6" s="1"/>
  <c r="C1309" i="6"/>
  <c r="C1304" i="6"/>
  <c r="C1256" i="6"/>
  <c r="C1253" i="6"/>
  <c r="C1251" i="6"/>
  <c r="C1200" i="6"/>
  <c r="C1198" i="6"/>
  <c r="C1203" i="6" s="1"/>
  <c r="C1150" i="6"/>
  <c r="C1147" i="6"/>
  <c r="C1145" i="6"/>
  <c r="C1097" i="6"/>
  <c r="C1094" i="6"/>
  <c r="C1092" i="6"/>
  <c r="C1041" i="6"/>
  <c r="C1039" i="6"/>
  <c r="C1044" i="6" s="1"/>
  <c r="C988" i="6"/>
  <c r="C991" i="6" s="1"/>
  <c r="C986" i="6"/>
  <c r="C935" i="6"/>
  <c r="C933" i="6"/>
  <c r="C938" i="6" s="1"/>
  <c r="C885" i="6"/>
  <c r="C882" i="6"/>
  <c r="C880" i="6"/>
  <c r="C832" i="6"/>
  <c r="C829" i="6"/>
  <c r="C827" i="6"/>
  <c r="C776" i="6"/>
  <c r="C774" i="6"/>
  <c r="C779" i="6" s="1"/>
  <c r="C723" i="6"/>
  <c r="C721" i="6"/>
  <c r="C726" i="6" s="1"/>
  <c r="C671" i="6"/>
  <c r="C669" i="6"/>
  <c r="C674" i="6" s="1"/>
  <c r="C619" i="6"/>
  <c r="C617" i="6"/>
  <c r="C622" i="6" s="1"/>
  <c r="C570" i="6"/>
  <c r="C567" i="6"/>
  <c r="C565" i="6"/>
  <c r="C515" i="6"/>
  <c r="C513" i="6"/>
  <c r="C518" i="6" s="1"/>
  <c r="C463" i="6"/>
  <c r="C466" i="6" s="1"/>
  <c r="C461" i="6"/>
  <c r="C414" i="6"/>
  <c r="C411" i="6"/>
  <c r="C409" i="6"/>
  <c r="C359" i="6"/>
  <c r="C357" i="6"/>
  <c r="C362" i="6" s="1"/>
  <c r="C310" i="6"/>
  <c r="C307" i="6"/>
  <c r="C305" i="6"/>
  <c r="C258" i="6"/>
  <c r="C255" i="6"/>
  <c r="C253" i="6"/>
  <c r="C203" i="6"/>
  <c r="C201" i="6"/>
  <c r="C206" i="6" s="1"/>
  <c r="C151" i="6"/>
  <c r="C154" i="6" s="1"/>
  <c r="C149" i="6"/>
  <c r="C99" i="6"/>
  <c r="C97" i="6"/>
  <c r="C102" i="6" s="1"/>
  <c r="C50" i="6"/>
  <c r="C44" i="6"/>
  <c r="C20" i="6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201" i="2"/>
  <c r="C1200" i="2"/>
  <c r="C1199" i="2"/>
  <c r="C1198" i="2"/>
  <c r="C1203" i="2" s="1"/>
  <c r="C1189" i="2"/>
  <c r="C1186" i="2"/>
  <c r="C1180" i="2"/>
  <c r="C1179" i="2"/>
  <c r="C1178" i="2"/>
  <c r="C1177" i="2"/>
  <c r="C1176" i="2"/>
  <c r="C1169" i="2"/>
  <c r="C1168" i="2"/>
  <c r="C1167" i="2"/>
  <c r="C1166" i="2"/>
  <c r="F1165" i="2"/>
  <c r="C1165" i="2"/>
  <c r="C1170" i="2" s="1"/>
  <c r="C1191" i="2" s="1"/>
  <c r="C1160" i="2"/>
  <c r="C1142" i="2"/>
  <c r="C1140" i="2"/>
  <c r="C1139" i="2"/>
  <c r="C1138" i="2"/>
  <c r="C1137" i="2"/>
  <c r="C1130" i="2"/>
  <c r="C1157" i="2" s="1"/>
  <c r="C1128" i="2"/>
  <c r="C1119" i="2"/>
  <c r="C1118" i="2"/>
  <c r="C1117" i="2"/>
  <c r="C1116" i="2"/>
  <c r="C1115" i="2"/>
  <c r="C1125" i="2" s="1"/>
  <c r="C1109" i="2"/>
  <c r="C1108" i="2"/>
  <c r="C1107" i="2"/>
  <c r="C1106" i="2"/>
  <c r="C1105" i="2"/>
  <c r="C1104" i="2"/>
  <c r="F1104" i="2" s="1"/>
  <c r="C1099" i="2"/>
  <c r="C1081" i="2"/>
  <c r="C1079" i="2"/>
  <c r="C1078" i="2"/>
  <c r="C1077" i="2"/>
  <c r="C1076" i="2"/>
  <c r="C1067" i="2"/>
  <c r="C1064" i="2"/>
  <c r="C1058" i="2"/>
  <c r="C1057" i="2"/>
  <c r="C1056" i="2"/>
  <c r="C1055" i="2"/>
  <c r="C1054" i="2"/>
  <c r="C1047" i="2"/>
  <c r="C1046" i="2"/>
  <c r="C1045" i="2"/>
  <c r="C1044" i="2"/>
  <c r="F1043" i="2"/>
  <c r="C1043" i="2"/>
  <c r="C1048" i="2" s="1"/>
  <c r="C1069" i="2" s="1"/>
  <c r="C1096" i="2" s="1"/>
  <c r="C1038" i="2"/>
  <c r="C1020" i="2"/>
  <c r="C1018" i="2"/>
  <c r="C1017" i="2"/>
  <c r="C1016" i="2"/>
  <c r="C1015" i="2"/>
  <c r="C1006" i="2"/>
  <c r="C997" i="2"/>
  <c r="C996" i="2"/>
  <c r="C995" i="2"/>
  <c r="C994" i="2"/>
  <c r="C993" i="2"/>
  <c r="C1003" i="2" s="1"/>
  <c r="C986" i="2"/>
  <c r="C985" i="2"/>
  <c r="C984" i="2"/>
  <c r="C983" i="2"/>
  <c r="F982" i="2"/>
  <c r="C982" i="2"/>
  <c r="C987" i="2" s="1"/>
  <c r="C1008" i="2" s="1"/>
  <c r="C1035" i="2" s="1"/>
  <c r="C977" i="2"/>
  <c r="C957" i="2"/>
  <c r="C956" i="2"/>
  <c r="C955" i="2"/>
  <c r="C954" i="2"/>
  <c r="C959" i="2" s="1"/>
  <c r="C945" i="2"/>
  <c r="C936" i="2"/>
  <c r="C935" i="2"/>
  <c r="C934" i="2"/>
  <c r="C933" i="2"/>
  <c r="C932" i="2"/>
  <c r="C942" i="2" s="1"/>
  <c r="C925" i="2"/>
  <c r="C924" i="2"/>
  <c r="C923" i="2"/>
  <c r="C922" i="2"/>
  <c r="C921" i="2"/>
  <c r="C916" i="2"/>
  <c r="C896" i="2"/>
  <c r="C895" i="2"/>
  <c r="C894" i="2"/>
  <c r="C893" i="2"/>
  <c r="C898" i="2" s="1"/>
  <c r="C884" i="2"/>
  <c r="C881" i="2"/>
  <c r="C875" i="2"/>
  <c r="C874" i="2"/>
  <c r="C873" i="2"/>
  <c r="C872" i="2"/>
  <c r="C871" i="2"/>
  <c r="C865" i="2"/>
  <c r="C886" i="2" s="1"/>
  <c r="C913" i="2" s="1"/>
  <c r="C864" i="2"/>
  <c r="C863" i="2"/>
  <c r="C862" i="2"/>
  <c r="C861" i="2"/>
  <c r="F860" i="2"/>
  <c r="C860" i="2"/>
  <c r="C855" i="2"/>
  <c r="C837" i="2"/>
  <c r="C835" i="2"/>
  <c r="C834" i="2"/>
  <c r="C833" i="2"/>
  <c r="C832" i="2"/>
  <c r="C823" i="2"/>
  <c r="C820" i="2"/>
  <c r="C814" i="2"/>
  <c r="C813" i="2"/>
  <c r="C812" i="2"/>
  <c r="C811" i="2"/>
  <c r="C810" i="2"/>
  <c r="C803" i="2"/>
  <c r="C802" i="2"/>
  <c r="C801" i="2"/>
  <c r="C800" i="2"/>
  <c r="F799" i="2"/>
  <c r="C799" i="2"/>
  <c r="C804" i="2" s="1"/>
  <c r="C794" i="2"/>
  <c r="C774" i="2"/>
  <c r="C773" i="2"/>
  <c r="C772" i="2"/>
  <c r="C771" i="2"/>
  <c r="C776" i="2" s="1"/>
  <c r="C762" i="2"/>
  <c r="C753" i="2"/>
  <c r="C752" i="2"/>
  <c r="C751" i="2"/>
  <c r="C750" i="2"/>
  <c r="C749" i="2"/>
  <c r="C759" i="2" s="1"/>
  <c r="C742" i="2"/>
  <c r="C741" i="2"/>
  <c r="C740" i="2"/>
  <c r="C739" i="2"/>
  <c r="C738" i="2"/>
  <c r="C743" i="2" s="1"/>
  <c r="C733" i="2"/>
  <c r="C713" i="2"/>
  <c r="C712" i="2"/>
  <c r="C711" i="2"/>
  <c r="C710" i="2"/>
  <c r="C715" i="2" s="1"/>
  <c r="C701" i="2"/>
  <c r="C692" i="2"/>
  <c r="C691" i="2"/>
  <c r="C690" i="2"/>
  <c r="C689" i="2"/>
  <c r="C688" i="2"/>
  <c r="C698" i="2" s="1"/>
  <c r="C681" i="2"/>
  <c r="C680" i="2"/>
  <c r="C679" i="2"/>
  <c r="C678" i="2"/>
  <c r="C677" i="2"/>
  <c r="C682" i="2" s="1"/>
  <c r="C672" i="2"/>
  <c r="C654" i="2"/>
  <c r="C652" i="2"/>
  <c r="C651" i="2"/>
  <c r="C650" i="2"/>
  <c r="C649" i="2"/>
  <c r="C642" i="2"/>
  <c r="C669" i="2" s="1"/>
  <c r="C640" i="2"/>
  <c r="C631" i="2"/>
  <c r="C630" i="2"/>
  <c r="C629" i="2"/>
  <c r="C628" i="2"/>
  <c r="C627" i="2"/>
  <c r="C637" i="2" s="1"/>
  <c r="C621" i="2"/>
  <c r="C620" i="2"/>
  <c r="C619" i="2"/>
  <c r="C618" i="2"/>
  <c r="C617" i="2"/>
  <c r="C616" i="2"/>
  <c r="F616" i="2" s="1"/>
  <c r="C611" i="2"/>
  <c r="C608" i="2"/>
  <c r="C591" i="2"/>
  <c r="C590" i="2"/>
  <c r="C589" i="2"/>
  <c r="C588" i="2"/>
  <c r="C593" i="2" s="1"/>
  <c r="C579" i="2"/>
  <c r="C576" i="2"/>
  <c r="C570" i="2"/>
  <c r="C569" i="2"/>
  <c r="C568" i="2"/>
  <c r="C567" i="2"/>
  <c r="C566" i="2"/>
  <c r="C559" i="2"/>
  <c r="C558" i="2"/>
  <c r="C557" i="2"/>
  <c r="C556" i="2"/>
  <c r="F555" i="2"/>
  <c r="C555" i="2"/>
  <c r="C560" i="2" s="1"/>
  <c r="C581" i="2" s="1"/>
  <c r="C550" i="2"/>
  <c r="C532" i="2"/>
  <c r="C530" i="2"/>
  <c r="C529" i="2"/>
  <c r="C528" i="2"/>
  <c r="C527" i="2"/>
  <c r="C518" i="2"/>
  <c r="C509" i="2"/>
  <c r="C508" i="2"/>
  <c r="C507" i="2"/>
  <c r="C506" i="2"/>
  <c r="C505" i="2"/>
  <c r="C515" i="2" s="1"/>
  <c r="C498" i="2"/>
  <c r="C497" i="2"/>
  <c r="C496" i="2"/>
  <c r="C495" i="2"/>
  <c r="F494" i="2"/>
  <c r="C494" i="2"/>
  <c r="C499" i="2" s="1"/>
  <c r="C520" i="2" s="1"/>
  <c r="C547" i="2" s="1"/>
  <c r="C489" i="2"/>
  <c r="C469" i="2"/>
  <c r="C468" i="2"/>
  <c r="C467" i="2"/>
  <c r="C466" i="2"/>
  <c r="C471" i="2" s="1"/>
  <c r="C457" i="2"/>
  <c r="C448" i="2"/>
  <c r="C447" i="2"/>
  <c r="C446" i="2"/>
  <c r="C445" i="2"/>
  <c r="C444" i="2"/>
  <c r="C454" i="2" s="1"/>
  <c r="C437" i="2"/>
  <c r="C436" i="2"/>
  <c r="C435" i="2"/>
  <c r="C434" i="2"/>
  <c r="C433" i="2"/>
  <c r="C428" i="2"/>
  <c r="C408" i="2"/>
  <c r="C407" i="2"/>
  <c r="C406" i="2"/>
  <c r="C405" i="2"/>
  <c r="C410" i="2" s="1"/>
  <c r="C396" i="2"/>
  <c r="C393" i="2"/>
  <c r="C387" i="2"/>
  <c r="C386" i="2"/>
  <c r="C385" i="2"/>
  <c r="C384" i="2"/>
  <c r="C383" i="2"/>
  <c r="C377" i="2"/>
  <c r="C398" i="2" s="1"/>
  <c r="C425" i="2" s="1"/>
  <c r="C376" i="2"/>
  <c r="C375" i="2"/>
  <c r="C374" i="2"/>
  <c r="C373" i="2"/>
  <c r="F372" i="2"/>
  <c r="C372" i="2"/>
  <c r="C367" i="2"/>
  <c r="C349" i="2"/>
  <c r="C347" i="2"/>
  <c r="C346" i="2"/>
  <c r="C345" i="2"/>
  <c r="C344" i="2"/>
  <c r="C335" i="2"/>
  <c r="C332" i="2"/>
  <c r="C326" i="2"/>
  <c r="C325" i="2"/>
  <c r="C324" i="2"/>
  <c r="C323" i="2"/>
  <c r="C322" i="2"/>
  <c r="C315" i="2"/>
  <c r="C314" i="2"/>
  <c r="C313" i="2"/>
  <c r="C312" i="2"/>
  <c r="F311" i="2"/>
  <c r="C311" i="2"/>
  <c r="C316" i="2" s="1"/>
  <c r="C306" i="2"/>
  <c r="C286" i="2"/>
  <c r="C285" i="2"/>
  <c r="C284" i="2"/>
  <c r="C283" i="2"/>
  <c r="C288" i="2" s="1"/>
  <c r="C274" i="2"/>
  <c r="C265" i="2"/>
  <c r="C264" i="2"/>
  <c r="C263" i="2"/>
  <c r="C262" i="2"/>
  <c r="C261" i="2"/>
  <c r="C271" i="2" s="1"/>
  <c r="C254" i="2"/>
  <c r="C253" i="2"/>
  <c r="C252" i="2"/>
  <c r="C251" i="2"/>
  <c r="C250" i="2"/>
  <c r="C255" i="2" s="1"/>
  <c r="C276" i="2" s="1"/>
  <c r="C245" i="2"/>
  <c r="C225" i="2"/>
  <c r="C224" i="2"/>
  <c r="C223" i="2"/>
  <c r="C222" i="2"/>
  <c r="C227" i="2" s="1"/>
  <c r="C213" i="2"/>
  <c r="C204" i="2"/>
  <c r="C203" i="2"/>
  <c r="C202" i="2"/>
  <c r="C201" i="2"/>
  <c r="C200" i="2"/>
  <c r="C210" i="2" s="1"/>
  <c r="C193" i="2"/>
  <c r="C192" i="2"/>
  <c r="C191" i="2"/>
  <c r="C190" i="2"/>
  <c r="C189" i="2"/>
  <c r="C194" i="2" s="1"/>
  <c r="C215" i="2" s="1"/>
  <c r="C184" i="2"/>
  <c r="C166" i="2"/>
  <c r="C164" i="2"/>
  <c r="C163" i="2"/>
  <c r="C162" i="2"/>
  <c r="C161" i="2"/>
  <c r="C154" i="2"/>
  <c r="C181" i="2" s="1"/>
  <c r="C152" i="2"/>
  <c r="C143" i="2"/>
  <c r="C142" i="2"/>
  <c r="C141" i="2"/>
  <c r="C140" i="2"/>
  <c r="C139" i="2"/>
  <c r="C149" i="2" s="1"/>
  <c r="C133" i="2"/>
  <c r="C132" i="2"/>
  <c r="C131" i="2"/>
  <c r="C130" i="2"/>
  <c r="C129" i="2"/>
  <c r="C128" i="2"/>
  <c r="F128" i="2" s="1"/>
  <c r="C123" i="2"/>
  <c r="C103" i="2"/>
  <c r="C102" i="2"/>
  <c r="C101" i="2"/>
  <c r="C100" i="2"/>
  <c r="C105" i="2" s="1"/>
  <c r="C91" i="2"/>
  <c r="C88" i="2"/>
  <c r="C82" i="2"/>
  <c r="C81" i="2"/>
  <c r="C80" i="2"/>
  <c r="C79" i="2"/>
  <c r="C78" i="2"/>
  <c r="C71" i="2"/>
  <c r="C70" i="2"/>
  <c r="C69" i="2"/>
  <c r="C68" i="2"/>
  <c r="F67" i="2"/>
  <c r="C67" i="2"/>
  <c r="C72" i="2" s="1"/>
  <c r="C93" i="2" s="1"/>
  <c r="C120" i="2" s="1"/>
  <c r="C62" i="2"/>
  <c r="C44" i="2"/>
  <c r="C42" i="2"/>
  <c r="C41" i="2"/>
  <c r="C40" i="2"/>
  <c r="C39" i="2"/>
  <c r="C30" i="2"/>
  <c r="C21" i="2"/>
  <c r="C20" i="2"/>
  <c r="C19" i="2"/>
  <c r="C18" i="2"/>
  <c r="C17" i="2"/>
  <c r="C27" i="2" s="1"/>
  <c r="C9" i="2"/>
  <c r="C8" i="2"/>
  <c r="C7" i="2"/>
  <c r="F6" i="2"/>
  <c r="C6" i="2"/>
  <c r="C11" i="2" s="1"/>
  <c r="C32" i="2" s="1"/>
  <c r="C59" i="2" s="1"/>
  <c r="C1" i="2"/>
  <c r="BP2804" i="1"/>
  <c r="BO2804" i="1"/>
  <c r="BN2804" i="1"/>
  <c r="BL2804" i="1"/>
  <c r="BJ2804" i="1"/>
  <c r="AE2803" i="1"/>
  <c r="AJ2802" i="1"/>
  <c r="AE2801" i="1"/>
  <c r="AC2801" i="1"/>
  <c r="D2801" i="1"/>
  <c r="AE2800" i="1"/>
  <c r="AC2800" i="1"/>
  <c r="U2800" i="1"/>
  <c r="AE2799" i="1"/>
  <c r="AC2799" i="1"/>
  <c r="U2799" i="1"/>
  <c r="S2799" i="1"/>
  <c r="AE2798" i="1"/>
  <c r="AA2798" i="1"/>
  <c r="L2798" i="1"/>
  <c r="K2798" i="1"/>
  <c r="G2798" i="1"/>
  <c r="AV2797" i="1"/>
  <c r="AA2797" i="1"/>
  <c r="X2797" i="1"/>
  <c r="G2797" i="1"/>
  <c r="Y2797" i="1" s="1"/>
  <c r="AV2796" i="1"/>
  <c r="AA2796" i="1"/>
  <c r="AA2795" i="1"/>
  <c r="X2795" i="1"/>
  <c r="M2795" i="1"/>
  <c r="X2794" i="1"/>
  <c r="N2794" i="1"/>
  <c r="X2793" i="1"/>
  <c r="AA2792" i="1"/>
  <c r="X2792" i="1"/>
  <c r="AE2791" i="1"/>
  <c r="AC2791" i="1"/>
  <c r="U2791" i="1"/>
  <c r="S2791" i="1"/>
  <c r="AE2790" i="1"/>
  <c r="AC2790" i="1"/>
  <c r="U2790" i="1"/>
  <c r="S2790" i="1"/>
  <c r="AE2789" i="1"/>
  <c r="AC2789" i="1"/>
  <c r="S2789" i="1"/>
  <c r="M2789" i="1"/>
  <c r="AE2788" i="1"/>
  <c r="U2788" i="1"/>
  <c r="R2788" i="1"/>
  <c r="BE2787" i="1"/>
  <c r="AE2787" i="1"/>
  <c r="AC2787" i="1"/>
  <c r="R2787" i="1"/>
  <c r="AE2786" i="1"/>
  <c r="AC2786" i="1"/>
  <c r="U2786" i="1"/>
  <c r="S2786" i="1"/>
  <c r="N2786" i="1"/>
  <c r="AE2785" i="1"/>
  <c r="AC2785" i="1"/>
  <c r="U2785" i="1"/>
  <c r="S2785" i="1"/>
  <c r="L2785" i="1"/>
  <c r="K2785" i="1"/>
  <c r="AE2784" i="1"/>
  <c r="AC2784" i="1"/>
  <c r="S2784" i="1"/>
  <c r="AE2783" i="1"/>
  <c r="AC2783" i="1"/>
  <c r="D2783" i="1"/>
  <c r="AE2782" i="1"/>
  <c r="AC2782" i="1"/>
  <c r="U2782" i="1"/>
  <c r="S2782" i="1"/>
  <c r="AE2781" i="1"/>
  <c r="AC2781" i="1"/>
  <c r="AE2780" i="1"/>
  <c r="AC2780" i="1"/>
  <c r="U2780" i="1"/>
  <c r="S2780" i="1"/>
  <c r="M2780" i="1"/>
  <c r="AE2779" i="1"/>
  <c r="AC2779" i="1"/>
  <c r="U2779" i="1"/>
  <c r="S2779" i="1"/>
  <c r="D2779" i="1"/>
  <c r="N2756" i="1" s="1"/>
  <c r="AE2778" i="1"/>
  <c r="AC2778" i="1"/>
  <c r="U2778" i="1"/>
  <c r="S2778" i="1"/>
  <c r="AE2777" i="1"/>
  <c r="AC2777" i="1"/>
  <c r="U2777" i="1"/>
  <c r="S2777" i="1"/>
  <c r="AE2776" i="1"/>
  <c r="D2776" i="1"/>
  <c r="N2752" i="1" s="1"/>
  <c r="AE2775" i="1"/>
  <c r="AC2775" i="1"/>
  <c r="U2775" i="1"/>
  <c r="S2775" i="1"/>
  <c r="AE2774" i="1"/>
  <c r="AC2774" i="1"/>
  <c r="U2774" i="1"/>
  <c r="S2774" i="1"/>
  <c r="AE2773" i="1"/>
  <c r="AC2773" i="1"/>
  <c r="S2773" i="1"/>
  <c r="AE2772" i="1"/>
  <c r="AC2772" i="1"/>
  <c r="U2772" i="1"/>
  <c r="S2772" i="1"/>
  <c r="AE2771" i="1"/>
  <c r="AC2771" i="1"/>
  <c r="U2771" i="1"/>
  <c r="S2771" i="1"/>
  <c r="AE2770" i="1"/>
  <c r="AC2770" i="1"/>
  <c r="U2770" i="1"/>
  <c r="AE2769" i="1"/>
  <c r="AC2769" i="1"/>
  <c r="U2769" i="1"/>
  <c r="S2769" i="1"/>
  <c r="N2769" i="1"/>
  <c r="AE2768" i="1"/>
  <c r="AC2768" i="1"/>
  <c r="U2768" i="1"/>
  <c r="S2768" i="1"/>
  <c r="N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K2766" i="1"/>
  <c r="AV2765" i="1"/>
  <c r="AC2765" i="1"/>
  <c r="AA2765" i="1"/>
  <c r="U2765" i="1"/>
  <c r="S2765" i="1"/>
  <c r="N2765" i="1"/>
  <c r="K2765" i="1"/>
  <c r="AE2764" i="1"/>
  <c r="AC2764" i="1"/>
  <c r="U2764" i="1"/>
  <c r="S2764" i="1"/>
  <c r="N2764" i="1"/>
  <c r="K2764" i="1"/>
  <c r="D2764" i="1"/>
  <c r="N2753" i="1" s="1"/>
  <c r="AE2763" i="1"/>
  <c r="AC2763" i="1"/>
  <c r="U2763" i="1"/>
  <c r="S2763" i="1"/>
  <c r="N2763" i="1"/>
  <c r="K2763" i="1"/>
  <c r="AE2762" i="1"/>
  <c r="AC2762" i="1"/>
  <c r="U2762" i="1"/>
  <c r="S2762" i="1"/>
  <c r="N2762" i="1"/>
  <c r="K2762" i="1"/>
  <c r="AE2761" i="1"/>
  <c r="N2761" i="1"/>
  <c r="L2761" i="1"/>
  <c r="K2761" i="1"/>
  <c r="D2761" i="1"/>
  <c r="AA2760" i="1"/>
  <c r="N2760" i="1"/>
  <c r="N2759" i="1"/>
  <c r="K2759" i="1"/>
  <c r="D2759" i="1"/>
  <c r="AE2758" i="1"/>
  <c r="AC2758" i="1"/>
  <c r="U2758" i="1"/>
  <c r="S2758" i="1"/>
  <c r="N2758" i="1"/>
  <c r="K2758" i="1"/>
  <c r="AE2757" i="1"/>
  <c r="AC2757" i="1"/>
  <c r="U2757" i="1"/>
  <c r="S2757" i="1"/>
  <c r="N2757" i="1"/>
  <c r="K2757" i="1"/>
  <c r="AE2756" i="1"/>
  <c r="AC2756" i="1"/>
  <c r="U2756" i="1"/>
  <c r="S2756" i="1"/>
  <c r="AE2755" i="1"/>
  <c r="AC2755" i="1"/>
  <c r="U2755" i="1"/>
  <c r="S2755" i="1"/>
  <c r="N2755" i="1"/>
  <c r="AU2754" i="1"/>
  <c r="AU2755" i="1" s="1"/>
  <c r="AU2756" i="1" s="1"/>
  <c r="AU2757" i="1" s="1"/>
  <c r="AU2758" i="1" s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U2769" i="1" s="1"/>
  <c r="AU2770" i="1" s="1"/>
  <c r="AU2771" i="1" s="1"/>
  <c r="AU2772" i="1" s="1"/>
  <c r="AU2773" i="1" s="1"/>
  <c r="AU2774" i="1" s="1"/>
  <c r="AU2775" i="1" s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AE2754" i="1"/>
  <c r="AC2754" i="1"/>
  <c r="U2754" i="1"/>
  <c r="S2754" i="1"/>
  <c r="N2754" i="1"/>
  <c r="I2753" i="1"/>
  <c r="M2752" i="1"/>
  <c r="K2752" i="1"/>
  <c r="AO2751" i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N2751" i="1"/>
  <c r="K2751" i="1"/>
  <c r="N2750" i="1"/>
  <c r="K2750" i="1"/>
  <c r="AU2749" i="1"/>
  <c r="AU2750" i="1" s="1"/>
  <c r="AU2751" i="1" s="1"/>
  <c r="AU2752" i="1" s="1"/>
  <c r="AU2753" i="1" s="1"/>
  <c r="L2749" i="1"/>
  <c r="AU2748" i="1"/>
  <c r="AO2748" i="1"/>
  <c r="AO2749" i="1" s="1"/>
  <c r="AO2750" i="1" s="1"/>
  <c r="M2748" i="1"/>
  <c r="BK2747" i="1"/>
  <c r="BP2747" i="1" s="1"/>
  <c r="BJ2747" i="1"/>
  <c r="AX2747" i="1"/>
  <c r="BD2747" i="1" s="1"/>
  <c r="AR2747" i="1"/>
  <c r="AL2747" i="1"/>
  <c r="AB2747" i="1"/>
  <c r="W2747" i="1"/>
  <c r="Q2747" i="1"/>
  <c r="L2747" i="1"/>
  <c r="M2750" i="1" s="1"/>
  <c r="J2747" i="1"/>
  <c r="BP2743" i="1"/>
  <c r="BO2743" i="1"/>
  <c r="BN2743" i="1"/>
  <c r="BL2743" i="1"/>
  <c r="BJ2743" i="1"/>
  <c r="AE2742" i="1"/>
  <c r="AJ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Y2737" i="1"/>
  <c r="L2737" i="1"/>
  <c r="K2737" i="1"/>
  <c r="H2737" i="1"/>
  <c r="G2737" i="1"/>
  <c r="AV2736" i="1"/>
  <c r="AA2736" i="1"/>
  <c r="X2736" i="1"/>
  <c r="G2736" i="1"/>
  <c r="Y2736" i="1" s="1"/>
  <c r="AV2735" i="1"/>
  <c r="AA2735" i="1"/>
  <c r="N2735" i="1"/>
  <c r="N2796" i="1" s="1"/>
  <c r="AA2734" i="1"/>
  <c r="X2734" i="1"/>
  <c r="N2734" i="1"/>
  <c r="N2795" i="1" s="1"/>
  <c r="M2734" i="1"/>
  <c r="X2733" i="1"/>
  <c r="N2733" i="1"/>
  <c r="L2733" i="1"/>
  <c r="L2794" i="1" s="1"/>
  <c r="X2732" i="1"/>
  <c r="N2732" i="1"/>
  <c r="N2793" i="1" s="1"/>
  <c r="L2732" i="1"/>
  <c r="L2793" i="1" s="1"/>
  <c r="K2732" i="1"/>
  <c r="K2793" i="1" s="1"/>
  <c r="AA2731" i="1"/>
  <c r="X2731" i="1"/>
  <c r="L2731" i="1"/>
  <c r="L2792" i="1" s="1"/>
  <c r="K2731" i="1"/>
  <c r="K2792" i="1" s="1"/>
  <c r="AE2730" i="1"/>
  <c r="AC2730" i="1"/>
  <c r="U2730" i="1"/>
  <c r="S2730" i="1"/>
  <c r="N2730" i="1"/>
  <c r="N2791" i="1" s="1"/>
  <c r="M2730" i="1"/>
  <c r="M2791" i="1" s="1"/>
  <c r="L2730" i="1"/>
  <c r="L2791" i="1" s="1"/>
  <c r="K2730" i="1"/>
  <c r="K2791" i="1" s="1"/>
  <c r="AE2729" i="1"/>
  <c r="AC2729" i="1"/>
  <c r="U2729" i="1"/>
  <c r="S2729" i="1"/>
  <c r="M2729" i="1"/>
  <c r="M2790" i="1" s="1"/>
  <c r="L2729" i="1"/>
  <c r="L2790" i="1" s="1"/>
  <c r="K2729" i="1"/>
  <c r="K2790" i="1" s="1"/>
  <c r="AE2728" i="1"/>
  <c r="AC2728" i="1"/>
  <c r="S2728" i="1"/>
  <c r="AE2727" i="1"/>
  <c r="U2727" i="1"/>
  <c r="R2727" i="1"/>
  <c r="L2727" i="1"/>
  <c r="L2788" i="1" s="1"/>
  <c r="BE2726" i="1"/>
  <c r="AE2726" i="1"/>
  <c r="AC2726" i="1"/>
  <c r="R2726" i="1"/>
  <c r="AE2725" i="1"/>
  <c r="AC2725" i="1"/>
  <c r="U2725" i="1"/>
  <c r="S2725" i="1"/>
  <c r="N2725" i="1"/>
  <c r="AE2724" i="1"/>
  <c r="AC2724" i="1"/>
  <c r="U2724" i="1"/>
  <c r="S2724" i="1"/>
  <c r="L2724" i="1"/>
  <c r="K2724" i="1"/>
  <c r="AE2723" i="1"/>
  <c r="AC2723" i="1"/>
  <c r="S2723" i="1"/>
  <c r="L2723" i="1"/>
  <c r="L2784" i="1" s="1"/>
  <c r="AE2722" i="1"/>
  <c r="AC2722" i="1"/>
  <c r="D2722" i="1"/>
  <c r="AE2721" i="1"/>
  <c r="AC2721" i="1"/>
  <c r="U2721" i="1"/>
  <c r="S2721" i="1"/>
  <c r="AE2720" i="1"/>
  <c r="AC2720" i="1"/>
  <c r="AE2719" i="1"/>
  <c r="AC2719" i="1"/>
  <c r="U2719" i="1"/>
  <c r="S2719" i="1"/>
  <c r="M2719" i="1"/>
  <c r="AE2718" i="1"/>
  <c r="AC2718" i="1"/>
  <c r="U2718" i="1"/>
  <c r="S2718" i="1"/>
  <c r="D2718" i="1"/>
  <c r="N2695" i="1" s="1"/>
  <c r="AE2717" i="1"/>
  <c r="AC2717" i="1"/>
  <c r="U2717" i="1"/>
  <c r="S2717" i="1"/>
  <c r="AE2716" i="1"/>
  <c r="AC2716" i="1"/>
  <c r="U2716" i="1"/>
  <c r="S2716" i="1"/>
  <c r="AE2715" i="1"/>
  <c r="D2715" i="1"/>
  <c r="AE2714" i="1"/>
  <c r="AC2714" i="1"/>
  <c r="U2714" i="1"/>
  <c r="S2714" i="1"/>
  <c r="AE2713" i="1"/>
  <c r="AC2713" i="1"/>
  <c r="U2713" i="1"/>
  <c r="S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AE2707" i="1"/>
  <c r="AC2707" i="1"/>
  <c r="U2707" i="1"/>
  <c r="S2707" i="1"/>
  <c r="N2707" i="1"/>
  <c r="K2707" i="1"/>
  <c r="AE2706" i="1"/>
  <c r="AC2706" i="1"/>
  <c r="U2706" i="1"/>
  <c r="S2706" i="1"/>
  <c r="N2706" i="1"/>
  <c r="K2706" i="1"/>
  <c r="AE2705" i="1"/>
  <c r="AC2705" i="1"/>
  <c r="U2705" i="1"/>
  <c r="S2705" i="1"/>
  <c r="N2705" i="1"/>
  <c r="K2705" i="1"/>
  <c r="AV2704" i="1"/>
  <c r="AC2704" i="1"/>
  <c r="AA2704" i="1"/>
  <c r="U2704" i="1"/>
  <c r="S2704" i="1"/>
  <c r="N2704" i="1"/>
  <c r="K2704" i="1"/>
  <c r="AE2703" i="1"/>
  <c r="AC2703" i="1"/>
  <c r="U2703" i="1"/>
  <c r="S2703" i="1"/>
  <c r="N2703" i="1"/>
  <c r="K2703" i="1"/>
  <c r="D2703" i="1"/>
  <c r="AE2702" i="1"/>
  <c r="AC2702" i="1"/>
  <c r="U2702" i="1"/>
  <c r="S2702" i="1"/>
  <c r="N2702" i="1"/>
  <c r="K2702" i="1"/>
  <c r="AE2701" i="1"/>
  <c r="AC2701" i="1"/>
  <c r="U2701" i="1"/>
  <c r="S2701" i="1"/>
  <c r="N2701" i="1"/>
  <c r="K2701" i="1"/>
  <c r="AE2700" i="1"/>
  <c r="N2700" i="1"/>
  <c r="M2700" i="1"/>
  <c r="L2700" i="1"/>
  <c r="K2700" i="1"/>
  <c r="D2700" i="1"/>
  <c r="AA2699" i="1"/>
  <c r="N2699" i="1"/>
  <c r="N2698" i="1"/>
  <c r="K2698" i="1"/>
  <c r="D2698" i="1"/>
  <c r="N2690" i="1" s="1"/>
  <c r="AO2697" i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AE2697" i="1"/>
  <c r="AC2697" i="1"/>
  <c r="U2697" i="1"/>
  <c r="S2697" i="1"/>
  <c r="N2697" i="1"/>
  <c r="K2697" i="1"/>
  <c r="AE2696" i="1"/>
  <c r="AC2696" i="1"/>
  <c r="U2696" i="1"/>
  <c r="S2696" i="1"/>
  <c r="N2696" i="1"/>
  <c r="K2696" i="1"/>
  <c r="AE2695" i="1"/>
  <c r="AC2695" i="1"/>
  <c r="U2695" i="1"/>
  <c r="S2695" i="1"/>
  <c r="AE2694" i="1"/>
  <c r="AC2694" i="1"/>
  <c r="U2694" i="1"/>
  <c r="S2694" i="1"/>
  <c r="N2694" i="1"/>
  <c r="M2694" i="1"/>
  <c r="AE2693" i="1"/>
  <c r="AC2693" i="1"/>
  <c r="U2693" i="1"/>
  <c r="S2693" i="1"/>
  <c r="N2693" i="1"/>
  <c r="M2693" i="1"/>
  <c r="N2692" i="1"/>
  <c r="I2692" i="1"/>
  <c r="N2691" i="1"/>
  <c r="K2691" i="1"/>
  <c r="M2690" i="1"/>
  <c r="K2690" i="1"/>
  <c r="N2689" i="1"/>
  <c r="K2689" i="1"/>
  <c r="AU2688" i="1"/>
  <c r="AU2689" i="1" s="1"/>
  <c r="AU2690" i="1" s="1"/>
  <c r="AU2691" i="1" s="1"/>
  <c r="AU2692" i="1" s="1"/>
  <c r="AU2693" i="1" s="1"/>
  <c r="AU2694" i="1" s="1"/>
  <c r="AU2695" i="1" s="1"/>
  <c r="AU2696" i="1" s="1"/>
  <c r="AU2697" i="1" s="1"/>
  <c r="AU2698" i="1" s="1"/>
  <c r="AU2699" i="1" s="1"/>
  <c r="AU2700" i="1" s="1"/>
  <c r="AU2701" i="1" s="1"/>
  <c r="AU2702" i="1" s="1"/>
  <c r="AU2703" i="1" s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AO2688" i="1"/>
  <c r="AO2689" i="1" s="1"/>
  <c r="AO2690" i="1" s="1"/>
  <c r="AO2691" i="1" s="1"/>
  <c r="AO2692" i="1" s="1"/>
  <c r="AO2693" i="1" s="1"/>
  <c r="AO2694" i="1" s="1"/>
  <c r="AO2695" i="1" s="1"/>
  <c r="AO2696" i="1" s="1"/>
  <c r="L2688" i="1"/>
  <c r="AU2687" i="1"/>
  <c r="AO2687" i="1"/>
  <c r="M2687" i="1"/>
  <c r="BK2686" i="1"/>
  <c r="BP2686" i="1" s="1"/>
  <c r="BJ2686" i="1"/>
  <c r="BD2686" i="1"/>
  <c r="AX2686" i="1"/>
  <c r="AR2686" i="1"/>
  <c r="AL2686" i="1"/>
  <c r="AB2686" i="1"/>
  <c r="W2686" i="1"/>
  <c r="N2686" i="1"/>
  <c r="L2686" i="1"/>
  <c r="J2686" i="1"/>
  <c r="Q2686" i="1" s="1"/>
  <c r="BP2682" i="1"/>
  <c r="BO2682" i="1"/>
  <c r="BN2682" i="1"/>
  <c r="BL2682" i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L2676" i="1"/>
  <c r="K2676" i="1"/>
  <c r="H2676" i="1"/>
  <c r="G2676" i="1"/>
  <c r="Y2676" i="1" s="1"/>
  <c r="AV2675" i="1"/>
  <c r="AA2675" i="1"/>
  <c r="Y2675" i="1"/>
  <c r="X2675" i="1"/>
  <c r="G2675" i="1"/>
  <c r="AV2674" i="1"/>
  <c r="AA2674" i="1"/>
  <c r="AA2673" i="1"/>
  <c r="X2673" i="1"/>
  <c r="X2672" i="1"/>
  <c r="X2671" i="1"/>
  <c r="AA2670" i="1"/>
  <c r="X2670" i="1"/>
  <c r="AE2669" i="1"/>
  <c r="AC2669" i="1"/>
  <c r="U2669" i="1"/>
  <c r="S2669" i="1"/>
  <c r="AE2668" i="1"/>
  <c r="AC2668" i="1"/>
  <c r="U2668" i="1"/>
  <c r="S2668" i="1"/>
  <c r="N2668" i="1"/>
  <c r="N2729" i="1" s="1"/>
  <c r="N2790" i="1" s="1"/>
  <c r="M2668" i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AE2656" i="1"/>
  <c r="AC2656" i="1"/>
  <c r="U2656" i="1"/>
  <c r="S2656" i="1"/>
  <c r="AE2655" i="1"/>
  <c r="AC2655" i="1"/>
  <c r="U2655" i="1"/>
  <c r="S2655" i="1"/>
  <c r="AE2654" i="1"/>
  <c r="D2654" i="1"/>
  <c r="AE2653" i="1"/>
  <c r="AC2653" i="1"/>
  <c r="U2653" i="1"/>
  <c r="S2653" i="1"/>
  <c r="AE2652" i="1"/>
  <c r="AC2652" i="1"/>
  <c r="U2652" i="1"/>
  <c r="S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AE2646" i="1"/>
  <c r="AC2646" i="1"/>
  <c r="U2646" i="1"/>
  <c r="S2646" i="1"/>
  <c r="N2646" i="1"/>
  <c r="K2646" i="1"/>
  <c r="AE2645" i="1"/>
  <c r="AC2645" i="1"/>
  <c r="U2645" i="1"/>
  <c r="S2645" i="1"/>
  <c r="N2645" i="1"/>
  <c r="K2645" i="1"/>
  <c r="AE2644" i="1"/>
  <c r="AC2644" i="1"/>
  <c r="U2644" i="1"/>
  <c r="S2644" i="1"/>
  <c r="N2644" i="1"/>
  <c r="K2644" i="1"/>
  <c r="AV2643" i="1"/>
  <c r="AC2643" i="1"/>
  <c r="AA2643" i="1"/>
  <c r="U2643" i="1"/>
  <c r="S2643" i="1"/>
  <c r="N2643" i="1"/>
  <c r="K2643" i="1"/>
  <c r="AE2642" i="1"/>
  <c r="AC2642" i="1"/>
  <c r="U2642" i="1"/>
  <c r="S2642" i="1"/>
  <c r="N2642" i="1"/>
  <c r="K2642" i="1"/>
  <c r="D2642" i="1"/>
  <c r="N2631" i="1" s="1"/>
  <c r="AE2641" i="1"/>
  <c r="AC2641" i="1"/>
  <c r="U2641" i="1"/>
  <c r="S2641" i="1"/>
  <c r="N2641" i="1"/>
  <c r="K2641" i="1"/>
  <c r="AE2640" i="1"/>
  <c r="AC2640" i="1"/>
  <c r="U2640" i="1"/>
  <c r="S2640" i="1"/>
  <c r="N2640" i="1"/>
  <c r="K2640" i="1"/>
  <c r="AE2639" i="1"/>
  <c r="N2639" i="1"/>
  <c r="L2639" i="1"/>
  <c r="K2639" i="1"/>
  <c r="D2639" i="1"/>
  <c r="AA2638" i="1"/>
  <c r="N2638" i="1"/>
  <c r="M2638" i="1"/>
  <c r="N2637" i="1"/>
  <c r="K2637" i="1"/>
  <c r="D2637" i="1"/>
  <c r="N2629" i="1" s="1"/>
  <c r="AE2636" i="1"/>
  <c r="AC2636" i="1"/>
  <c r="U2636" i="1"/>
  <c r="S2636" i="1"/>
  <c r="N2636" i="1"/>
  <c r="K2636" i="1"/>
  <c r="AE2635" i="1"/>
  <c r="AC2635" i="1"/>
  <c r="U2635" i="1"/>
  <c r="S2635" i="1"/>
  <c r="N2635" i="1"/>
  <c r="K2635" i="1"/>
  <c r="AE2634" i="1"/>
  <c r="AC2634" i="1"/>
  <c r="U2634" i="1"/>
  <c r="S2634" i="1"/>
  <c r="N2634" i="1"/>
  <c r="M2634" i="1"/>
  <c r="AE2633" i="1"/>
  <c r="AC2633" i="1"/>
  <c r="U2633" i="1"/>
  <c r="S2633" i="1"/>
  <c r="N2633" i="1"/>
  <c r="AE2632" i="1"/>
  <c r="AC2632" i="1"/>
  <c r="U2632" i="1"/>
  <c r="S2632" i="1"/>
  <c r="N2632" i="1"/>
  <c r="I2631" i="1"/>
  <c r="AU2630" i="1"/>
  <c r="AU2631" i="1" s="1"/>
  <c r="AU2632" i="1" s="1"/>
  <c r="AU2633" i="1" s="1"/>
  <c r="AU2634" i="1" s="1"/>
  <c r="AU2635" i="1" s="1"/>
  <c r="AU2636" i="1" s="1"/>
  <c r="AU2637" i="1" s="1"/>
  <c r="AU2638" i="1" s="1"/>
  <c r="AU2639" i="1" s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U2669" i="1" s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N2630" i="1"/>
  <c r="K2630" i="1"/>
  <c r="K2629" i="1"/>
  <c r="N2628" i="1"/>
  <c r="K2628" i="1"/>
  <c r="AU2627" i="1"/>
  <c r="AU2628" i="1" s="1"/>
  <c r="AU2629" i="1" s="1"/>
  <c r="AO2627" i="1"/>
  <c r="AO2628" i="1" s="1"/>
  <c r="AO2629" i="1" s="1"/>
  <c r="AO2630" i="1" s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L2627" i="1"/>
  <c r="AU2626" i="1"/>
  <c r="AO2626" i="1"/>
  <c r="M2626" i="1"/>
  <c r="M2636" i="1" s="1"/>
  <c r="BK2625" i="1"/>
  <c r="BJ2625" i="1"/>
  <c r="BD2625" i="1"/>
  <c r="AX2625" i="1"/>
  <c r="AR2625" i="1"/>
  <c r="AL2625" i="1"/>
  <c r="AB2625" i="1"/>
  <c r="W2625" i="1"/>
  <c r="L2625" i="1"/>
  <c r="J2625" i="1"/>
  <c r="Q2625" i="1" s="1"/>
  <c r="BP2621" i="1"/>
  <c r="BO2621" i="1"/>
  <c r="BN2621" i="1"/>
  <c r="BL2621" i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L2615" i="1"/>
  <c r="K2615" i="1"/>
  <c r="H2615" i="1"/>
  <c r="G2615" i="1"/>
  <c r="AV2614" i="1"/>
  <c r="AA2614" i="1"/>
  <c r="X2614" i="1"/>
  <c r="G2614" i="1"/>
  <c r="Y2614" i="1" s="1"/>
  <c r="AV2613" i="1"/>
  <c r="AA2613" i="1"/>
  <c r="AA2612" i="1"/>
  <c r="X2612" i="1"/>
  <c r="X2611" i="1"/>
  <c r="X2610" i="1"/>
  <c r="AA2609" i="1"/>
  <c r="X2609" i="1"/>
  <c r="AE2608" i="1"/>
  <c r="AC2608" i="1"/>
  <c r="U2608" i="1"/>
  <c r="S2608" i="1"/>
  <c r="AE2607" i="1"/>
  <c r="AC2607" i="1"/>
  <c r="U2607" i="1"/>
  <c r="S2607" i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E2599" i="1"/>
  <c r="AC2599" i="1"/>
  <c r="U2599" i="1"/>
  <c r="S2599" i="1"/>
  <c r="AE2598" i="1"/>
  <c r="AC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AE2592" i="1"/>
  <c r="AC2592" i="1"/>
  <c r="U2592" i="1"/>
  <c r="S2592" i="1"/>
  <c r="AE2591" i="1"/>
  <c r="AC2591" i="1"/>
  <c r="U2591" i="1"/>
  <c r="S2591" i="1"/>
  <c r="AE2590" i="1"/>
  <c r="AC2590" i="1"/>
  <c r="S2590" i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AE2585" i="1"/>
  <c r="AC2585" i="1"/>
  <c r="U2585" i="1"/>
  <c r="S2585" i="1"/>
  <c r="N2585" i="1"/>
  <c r="K2585" i="1"/>
  <c r="AE2584" i="1"/>
  <c r="AC2584" i="1"/>
  <c r="U2584" i="1"/>
  <c r="S2584" i="1"/>
  <c r="N2584" i="1"/>
  <c r="K2584" i="1"/>
  <c r="AE2583" i="1"/>
  <c r="AC2583" i="1"/>
  <c r="U2583" i="1"/>
  <c r="S2583" i="1"/>
  <c r="N2583" i="1"/>
  <c r="K2583" i="1"/>
  <c r="AV2582" i="1"/>
  <c r="AC2582" i="1"/>
  <c r="AA2582" i="1"/>
  <c r="U2582" i="1"/>
  <c r="S2582" i="1"/>
  <c r="N2582" i="1"/>
  <c r="K2582" i="1"/>
  <c r="AE2581" i="1"/>
  <c r="AC2581" i="1"/>
  <c r="U2581" i="1"/>
  <c r="S2581" i="1"/>
  <c r="N2581" i="1"/>
  <c r="K2581" i="1"/>
  <c r="D2581" i="1"/>
  <c r="AE2580" i="1"/>
  <c r="AC2580" i="1"/>
  <c r="U2580" i="1"/>
  <c r="S2580" i="1"/>
  <c r="N2580" i="1"/>
  <c r="K2580" i="1"/>
  <c r="AE2579" i="1"/>
  <c r="AC2579" i="1"/>
  <c r="U2579" i="1"/>
  <c r="S2579" i="1"/>
  <c r="N2579" i="1"/>
  <c r="K2579" i="1"/>
  <c r="AE2578" i="1"/>
  <c r="N2578" i="1"/>
  <c r="L2578" i="1"/>
  <c r="K2578" i="1"/>
  <c r="D2578" i="1"/>
  <c r="AA2577" i="1"/>
  <c r="N2577" i="1"/>
  <c r="N2576" i="1"/>
  <c r="K2576" i="1"/>
  <c r="D2576" i="1"/>
  <c r="AE2575" i="1"/>
  <c r="AC2575" i="1"/>
  <c r="U2575" i="1"/>
  <c r="S2575" i="1"/>
  <c r="N2575" i="1"/>
  <c r="K2575" i="1"/>
  <c r="AE2574" i="1"/>
  <c r="AC2574" i="1"/>
  <c r="U2574" i="1"/>
  <c r="S2574" i="1"/>
  <c r="N2574" i="1"/>
  <c r="K2574" i="1"/>
  <c r="AE2573" i="1"/>
  <c r="AC2573" i="1"/>
  <c r="U2573" i="1"/>
  <c r="S2573" i="1"/>
  <c r="N2573" i="1"/>
  <c r="AE2572" i="1"/>
  <c r="AC2572" i="1"/>
  <c r="U2572" i="1"/>
  <c r="S2572" i="1"/>
  <c r="N2572" i="1"/>
  <c r="AE2571" i="1"/>
  <c r="AC2571" i="1"/>
  <c r="U2571" i="1"/>
  <c r="S2571" i="1"/>
  <c r="N2571" i="1"/>
  <c r="N2570" i="1"/>
  <c r="I2570" i="1"/>
  <c r="AU2569" i="1"/>
  <c r="AU2570" i="1" s="1"/>
  <c r="AU2571" i="1" s="1"/>
  <c r="AU2572" i="1" s="1"/>
  <c r="AU2573" i="1" s="1"/>
  <c r="AU2574" i="1" s="1"/>
  <c r="AU2575" i="1" s="1"/>
  <c r="AU2576" i="1" s="1"/>
  <c r="AU2577" i="1" s="1"/>
  <c r="AU2578" i="1" s="1"/>
  <c r="AU2579" i="1" s="1"/>
  <c r="AU2580" i="1" s="1"/>
  <c r="AU2581" i="1" s="1"/>
  <c r="AU2582" i="1" s="1"/>
  <c r="AU2583" i="1" s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AU2598" i="1" s="1"/>
  <c r="AU2599" i="1" s="1"/>
  <c r="AU2600" i="1" s="1"/>
  <c r="AU2601" i="1" s="1"/>
  <c r="AU2602" i="1" s="1"/>
  <c r="AU2603" i="1" s="1"/>
  <c r="AU2604" i="1" s="1"/>
  <c r="AU2605" i="1" s="1"/>
  <c r="AU2606" i="1" s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N2569" i="1"/>
  <c r="K2569" i="1"/>
  <c r="N2568" i="1"/>
  <c r="K2568" i="1"/>
  <c r="N2567" i="1"/>
  <c r="K2567" i="1"/>
  <c r="AU2566" i="1"/>
  <c r="AU2567" i="1" s="1"/>
  <c r="AU2568" i="1" s="1"/>
  <c r="L2566" i="1"/>
  <c r="AU2565" i="1"/>
  <c r="AO2565" i="1"/>
  <c r="AO2566" i="1" s="1"/>
  <c r="AO2567" i="1" s="1"/>
  <c r="AO2568" i="1" s="1"/>
  <c r="AO2569" i="1" s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M2565" i="1"/>
  <c r="BP2564" i="1"/>
  <c r="BM2564" i="1"/>
  <c r="BK2564" i="1"/>
  <c r="BJ2564" i="1"/>
  <c r="AX2564" i="1"/>
  <c r="BD2564" i="1" s="1"/>
  <c r="AR2564" i="1"/>
  <c r="AL2564" i="1"/>
  <c r="AB2564" i="1"/>
  <c r="W2564" i="1"/>
  <c r="Q2564" i="1"/>
  <c r="L2564" i="1"/>
  <c r="J2564" i="1"/>
  <c r="BP2560" i="1"/>
  <c r="BO2560" i="1"/>
  <c r="BN2560" i="1"/>
  <c r="BL2560" i="1"/>
  <c r="BJ2560" i="1"/>
  <c r="AE2559" i="1"/>
  <c r="AJ2558" i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Y2554" i="1"/>
  <c r="L2554" i="1"/>
  <c r="K2554" i="1"/>
  <c r="H2554" i="1"/>
  <c r="G2554" i="1"/>
  <c r="AV2553" i="1"/>
  <c r="AA2553" i="1"/>
  <c r="X2553" i="1"/>
  <c r="G2553" i="1"/>
  <c r="Y2553" i="1" s="1"/>
  <c r="AV2552" i="1"/>
  <c r="AA2552" i="1"/>
  <c r="AA2551" i="1"/>
  <c r="X2551" i="1"/>
  <c r="X2550" i="1"/>
  <c r="X2549" i="1"/>
  <c r="AA2548" i="1"/>
  <c r="X2548" i="1"/>
  <c r="AE2547" i="1"/>
  <c r="AC2547" i="1"/>
  <c r="U2547" i="1"/>
  <c r="S2547" i="1"/>
  <c r="AE2546" i="1"/>
  <c r="AC2546" i="1"/>
  <c r="U2546" i="1"/>
  <c r="S2546" i="1"/>
  <c r="AE2545" i="1"/>
  <c r="AC2545" i="1"/>
  <c r="S2545" i="1"/>
  <c r="AE2544" i="1"/>
  <c r="U2544" i="1"/>
  <c r="R2544" i="1"/>
  <c r="N2544" i="1"/>
  <c r="N2605" i="1" s="1"/>
  <c r="N2666" i="1" s="1"/>
  <c r="N2727" i="1" s="1"/>
  <c r="N2788" i="1" s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AE2539" i="1"/>
  <c r="AC2539" i="1"/>
  <c r="D2539" i="1"/>
  <c r="AE2538" i="1"/>
  <c r="AC2538" i="1"/>
  <c r="U2538" i="1"/>
  <c r="S2538" i="1"/>
  <c r="AE2537" i="1"/>
  <c r="AC2537" i="1"/>
  <c r="AE2536" i="1"/>
  <c r="AC2536" i="1"/>
  <c r="U2536" i="1"/>
  <c r="S2536" i="1"/>
  <c r="M2536" i="1"/>
  <c r="AE2535" i="1"/>
  <c r="AC2535" i="1"/>
  <c r="U2535" i="1"/>
  <c r="S2535" i="1"/>
  <c r="D2535" i="1"/>
  <c r="AE2534" i="1"/>
  <c r="AC2534" i="1"/>
  <c r="U2534" i="1"/>
  <c r="S2534" i="1"/>
  <c r="AE2533" i="1"/>
  <c r="AC2533" i="1"/>
  <c r="U2533" i="1"/>
  <c r="S2533" i="1"/>
  <c r="AE2532" i="1"/>
  <c r="D2532" i="1"/>
  <c r="AE2531" i="1"/>
  <c r="AC2531" i="1"/>
  <c r="U2531" i="1"/>
  <c r="S2531" i="1"/>
  <c r="AE2530" i="1"/>
  <c r="AC2530" i="1"/>
  <c r="U2530" i="1"/>
  <c r="S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E2526" i="1"/>
  <c r="AC2526" i="1"/>
  <c r="U2526" i="1"/>
  <c r="AE2525" i="1"/>
  <c r="AC2525" i="1"/>
  <c r="U2525" i="1"/>
  <c r="S2525" i="1"/>
  <c r="N2525" i="1"/>
  <c r="AE2524" i="1"/>
  <c r="AC2524" i="1"/>
  <c r="U2524" i="1"/>
  <c r="S2524" i="1"/>
  <c r="N2524" i="1"/>
  <c r="K2524" i="1"/>
  <c r="AE2523" i="1"/>
  <c r="AC2523" i="1"/>
  <c r="U2523" i="1"/>
  <c r="S2523" i="1"/>
  <c r="N2523" i="1"/>
  <c r="K2523" i="1"/>
  <c r="AE2522" i="1"/>
  <c r="AC2522" i="1"/>
  <c r="U2522" i="1"/>
  <c r="S2522" i="1"/>
  <c r="N2522" i="1"/>
  <c r="K2522" i="1"/>
  <c r="AV2521" i="1"/>
  <c r="AC2521" i="1"/>
  <c r="AA2521" i="1"/>
  <c r="U2521" i="1"/>
  <c r="S2521" i="1"/>
  <c r="N2521" i="1"/>
  <c r="K2521" i="1"/>
  <c r="AE2520" i="1"/>
  <c r="AC2520" i="1"/>
  <c r="U2520" i="1"/>
  <c r="S2520" i="1"/>
  <c r="N2520" i="1"/>
  <c r="K2520" i="1"/>
  <c r="D2520" i="1"/>
  <c r="AE2519" i="1"/>
  <c r="AC2519" i="1"/>
  <c r="U2519" i="1"/>
  <c r="S2519" i="1"/>
  <c r="N2519" i="1"/>
  <c r="K2519" i="1"/>
  <c r="AE2518" i="1"/>
  <c r="AC2518" i="1"/>
  <c r="U2518" i="1"/>
  <c r="S2518" i="1"/>
  <c r="N2518" i="1"/>
  <c r="K2518" i="1"/>
  <c r="AE2517" i="1"/>
  <c r="N2517" i="1"/>
  <c r="L2517" i="1"/>
  <c r="K2517" i="1"/>
  <c r="D2517" i="1"/>
  <c r="AA2516" i="1"/>
  <c r="N2516" i="1"/>
  <c r="N2515" i="1"/>
  <c r="K2515" i="1"/>
  <c r="D2515" i="1"/>
  <c r="N2507" i="1" s="1"/>
  <c r="AE2514" i="1"/>
  <c r="AC2514" i="1"/>
  <c r="U2514" i="1"/>
  <c r="S2514" i="1"/>
  <c r="N2514" i="1"/>
  <c r="K2514" i="1"/>
  <c r="AE2513" i="1"/>
  <c r="AC2513" i="1"/>
  <c r="U2513" i="1"/>
  <c r="S2513" i="1"/>
  <c r="N2513" i="1"/>
  <c r="M2513" i="1"/>
  <c r="K2513" i="1"/>
  <c r="AE2512" i="1"/>
  <c r="AC2512" i="1"/>
  <c r="U2512" i="1"/>
  <c r="S2512" i="1"/>
  <c r="N2512" i="1"/>
  <c r="M2512" i="1"/>
  <c r="AE2511" i="1"/>
  <c r="AC2511" i="1"/>
  <c r="U2511" i="1"/>
  <c r="S2511" i="1"/>
  <c r="N2511" i="1"/>
  <c r="AE2510" i="1"/>
  <c r="AC2510" i="1"/>
  <c r="U2510" i="1"/>
  <c r="S2510" i="1"/>
  <c r="N2510" i="1"/>
  <c r="N2509" i="1"/>
  <c r="I2509" i="1"/>
  <c r="N2508" i="1"/>
  <c r="K2508" i="1"/>
  <c r="K2507" i="1"/>
  <c r="N2506" i="1"/>
  <c r="M2506" i="1"/>
  <c r="K2506" i="1"/>
  <c r="L2505" i="1"/>
  <c r="AU2504" i="1"/>
  <c r="AU2505" i="1" s="1"/>
  <c r="AU2506" i="1" s="1"/>
  <c r="AU2507" i="1" s="1"/>
  <c r="AU2508" i="1" s="1"/>
  <c r="AU2509" i="1" s="1"/>
  <c r="AU2510" i="1" s="1"/>
  <c r="AU2511" i="1" s="1"/>
  <c r="AU2512" i="1" s="1"/>
  <c r="AU2513" i="1" s="1"/>
  <c r="AU2514" i="1" s="1"/>
  <c r="AU2515" i="1" s="1"/>
  <c r="AU2516" i="1" s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AU2526" i="1" s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U2557" i="1" s="1"/>
  <c r="AU2558" i="1" s="1"/>
  <c r="AU2559" i="1" s="1"/>
  <c r="AU2560" i="1" s="1"/>
  <c r="AO2504" i="1"/>
  <c r="AO2505" i="1" s="1"/>
  <c r="AO2506" i="1" s="1"/>
  <c r="AO2507" i="1" s="1"/>
  <c r="AO2508" i="1" s="1"/>
  <c r="AO2509" i="1" s="1"/>
  <c r="AO2510" i="1" s="1"/>
  <c r="AO2511" i="1" s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AO2522" i="1" s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M2504" i="1"/>
  <c r="BP2503" i="1"/>
  <c r="BM2503" i="1"/>
  <c r="BK2503" i="1"/>
  <c r="BJ2503" i="1"/>
  <c r="BD2503" i="1"/>
  <c r="AX2503" i="1"/>
  <c r="AR2503" i="1"/>
  <c r="AL2503" i="1"/>
  <c r="AB2503" i="1"/>
  <c r="W2503" i="1"/>
  <c r="Q2503" i="1"/>
  <c r="N2503" i="1"/>
  <c r="O2530" i="1" s="1"/>
  <c r="L2503" i="1"/>
  <c r="M2507" i="1" s="1"/>
  <c r="J2503" i="1"/>
  <c r="BO2499" i="1"/>
  <c r="BN2499" i="1"/>
  <c r="BL2499" i="1"/>
  <c r="BP2499" i="1" s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Y2493" i="1"/>
  <c r="L2493" i="1"/>
  <c r="K2493" i="1"/>
  <c r="G2493" i="1"/>
  <c r="AV2492" i="1"/>
  <c r="AA2492" i="1"/>
  <c r="Y2492" i="1"/>
  <c r="X2492" i="1"/>
  <c r="G2492" i="1"/>
  <c r="AV2491" i="1"/>
  <c r="AA2491" i="1"/>
  <c r="AA2490" i="1"/>
  <c r="X2490" i="1"/>
  <c r="X2489" i="1"/>
  <c r="X2488" i="1"/>
  <c r="N2488" i="1"/>
  <c r="N2549" i="1" s="1"/>
  <c r="N2610" i="1" s="1"/>
  <c r="AA2487" i="1"/>
  <c r="X2487" i="1"/>
  <c r="N2487" i="1"/>
  <c r="N2548" i="1" s="1"/>
  <c r="N2609" i="1" s="1"/>
  <c r="N2670" i="1" s="1"/>
  <c r="N2731" i="1" s="1"/>
  <c r="N2792" i="1" s="1"/>
  <c r="AE2486" i="1"/>
  <c r="AC2486" i="1"/>
  <c r="U2486" i="1"/>
  <c r="S2486" i="1"/>
  <c r="K2486" i="1"/>
  <c r="AE2485" i="1"/>
  <c r="AC2485" i="1"/>
  <c r="U2485" i="1"/>
  <c r="S2485" i="1"/>
  <c r="AE2484" i="1"/>
  <c r="AC2484" i="1"/>
  <c r="S2484" i="1"/>
  <c r="L2484" i="1"/>
  <c r="L2545" i="1" s="1"/>
  <c r="L2606" i="1" s="1"/>
  <c r="L2667" i="1" s="1"/>
  <c r="L2728" i="1" s="1"/>
  <c r="L2789" i="1" s="1"/>
  <c r="AE2483" i="1"/>
  <c r="U2483" i="1"/>
  <c r="R2483" i="1"/>
  <c r="N2483" i="1"/>
  <c r="BE2482" i="1"/>
  <c r="AE2482" i="1"/>
  <c r="AC2482" i="1"/>
  <c r="R2482" i="1"/>
  <c r="N2482" i="1"/>
  <c r="N2543" i="1" s="1"/>
  <c r="N2604" i="1" s="1"/>
  <c r="N2665" i="1" s="1"/>
  <c r="N2726" i="1" s="1"/>
  <c r="N2787" i="1" s="1"/>
  <c r="AE2481" i="1"/>
  <c r="AC2481" i="1"/>
  <c r="U2481" i="1"/>
  <c r="S2481" i="1"/>
  <c r="AE2480" i="1"/>
  <c r="AC2480" i="1"/>
  <c r="U2480" i="1"/>
  <c r="S2480" i="1"/>
  <c r="AE2479" i="1"/>
  <c r="AC2479" i="1"/>
  <c r="S2479" i="1"/>
  <c r="N2479" i="1"/>
  <c r="N2540" i="1" s="1"/>
  <c r="N2601" i="1" s="1"/>
  <c r="L2479" i="1"/>
  <c r="AE2478" i="1"/>
  <c r="AC2478" i="1"/>
  <c r="D2478" i="1"/>
  <c r="AE2477" i="1"/>
  <c r="AC2477" i="1"/>
  <c r="U2477" i="1"/>
  <c r="S2477" i="1"/>
  <c r="AE2476" i="1"/>
  <c r="AC2476" i="1"/>
  <c r="AE2475" i="1"/>
  <c r="AC2475" i="1"/>
  <c r="U2475" i="1"/>
  <c r="S2475" i="1"/>
  <c r="M2475" i="1"/>
  <c r="AE2474" i="1"/>
  <c r="AC2474" i="1"/>
  <c r="U2474" i="1"/>
  <c r="S2474" i="1"/>
  <c r="D2474" i="1"/>
  <c r="AE2473" i="1"/>
  <c r="AC2473" i="1"/>
  <c r="U2473" i="1"/>
  <c r="S2473" i="1"/>
  <c r="AE2472" i="1"/>
  <c r="AC2472" i="1"/>
  <c r="U2472" i="1"/>
  <c r="S2472" i="1"/>
  <c r="AE2471" i="1"/>
  <c r="D2471" i="1"/>
  <c r="AE2470" i="1"/>
  <c r="AC2470" i="1"/>
  <c r="U2470" i="1"/>
  <c r="S2470" i="1"/>
  <c r="AE2469" i="1"/>
  <c r="AC2469" i="1"/>
  <c r="U2469" i="1"/>
  <c r="S2469" i="1"/>
  <c r="L2469" i="1"/>
  <c r="AE2468" i="1"/>
  <c r="AC2468" i="1"/>
  <c r="S2468" i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AE2463" i="1"/>
  <c r="AC2463" i="1"/>
  <c r="U2463" i="1"/>
  <c r="S2463" i="1"/>
  <c r="N2463" i="1"/>
  <c r="K2463" i="1"/>
  <c r="AE2462" i="1"/>
  <c r="AC2462" i="1"/>
  <c r="U2462" i="1"/>
  <c r="S2462" i="1"/>
  <c r="N2462" i="1"/>
  <c r="K2462" i="1"/>
  <c r="AE2461" i="1"/>
  <c r="AC2461" i="1"/>
  <c r="U2461" i="1"/>
  <c r="S2461" i="1"/>
  <c r="N2461" i="1"/>
  <c r="K2461" i="1"/>
  <c r="AV2460" i="1"/>
  <c r="AC2460" i="1"/>
  <c r="AA2460" i="1"/>
  <c r="U2460" i="1"/>
  <c r="S2460" i="1"/>
  <c r="N2460" i="1"/>
  <c r="K2460" i="1"/>
  <c r="AE2459" i="1"/>
  <c r="AC2459" i="1"/>
  <c r="U2459" i="1"/>
  <c r="S2459" i="1"/>
  <c r="N2459" i="1"/>
  <c r="K2459" i="1"/>
  <c r="D2459" i="1"/>
  <c r="N2448" i="1" s="1"/>
  <c r="AE2458" i="1"/>
  <c r="AC2458" i="1"/>
  <c r="U2458" i="1"/>
  <c r="S2458" i="1"/>
  <c r="N2458" i="1"/>
  <c r="K2458" i="1"/>
  <c r="AE2457" i="1"/>
  <c r="AC2457" i="1"/>
  <c r="U2457" i="1"/>
  <c r="S2457" i="1"/>
  <c r="N2457" i="1"/>
  <c r="K2457" i="1"/>
  <c r="AE2456" i="1"/>
  <c r="N2456" i="1"/>
  <c r="L2456" i="1"/>
  <c r="K2456" i="1"/>
  <c r="D2456" i="1"/>
  <c r="AA2455" i="1"/>
  <c r="N2455" i="1"/>
  <c r="N2454" i="1"/>
  <c r="M2454" i="1"/>
  <c r="K2454" i="1"/>
  <c r="D2454" i="1"/>
  <c r="AE2453" i="1"/>
  <c r="AC2453" i="1"/>
  <c r="U2453" i="1"/>
  <c r="S2453" i="1"/>
  <c r="N2453" i="1"/>
  <c r="K2453" i="1"/>
  <c r="AE2452" i="1"/>
  <c r="AC2452" i="1"/>
  <c r="U2452" i="1"/>
  <c r="S2452" i="1"/>
  <c r="N2452" i="1"/>
  <c r="K2452" i="1"/>
  <c r="AE2451" i="1"/>
  <c r="AC2451" i="1"/>
  <c r="U2451" i="1"/>
  <c r="S2451" i="1"/>
  <c r="N2451" i="1"/>
  <c r="M2451" i="1"/>
  <c r="AE2450" i="1"/>
  <c r="AC2450" i="1"/>
  <c r="U2450" i="1"/>
  <c r="S2450" i="1"/>
  <c r="N2450" i="1"/>
  <c r="AE2449" i="1"/>
  <c r="AC2449" i="1"/>
  <c r="U2449" i="1"/>
  <c r="S2449" i="1"/>
  <c r="N2449" i="1"/>
  <c r="I2448" i="1"/>
  <c r="N2447" i="1"/>
  <c r="K2447" i="1"/>
  <c r="N2446" i="1"/>
  <c r="K2446" i="1"/>
  <c r="AU2445" i="1"/>
  <c r="AU2446" i="1" s="1"/>
  <c r="AU2447" i="1" s="1"/>
  <c r="AU2448" i="1" s="1"/>
  <c r="AU2449" i="1" s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N2445" i="1"/>
  <c r="K2445" i="1"/>
  <c r="AU2444" i="1"/>
  <c r="L2444" i="1"/>
  <c r="AU2443" i="1"/>
  <c r="AO2443" i="1"/>
  <c r="AO2444" i="1" s="1"/>
  <c r="AO2445" i="1" s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M2443" i="1"/>
  <c r="BK2442" i="1"/>
  <c r="BJ2442" i="1"/>
  <c r="AX2442" i="1"/>
  <c r="BD2442" i="1" s="1"/>
  <c r="AR2442" i="1"/>
  <c r="AL2442" i="1"/>
  <c r="AB2442" i="1"/>
  <c r="W2442" i="1"/>
  <c r="Q2442" i="1"/>
  <c r="L2442" i="1"/>
  <c r="M2459" i="1" s="1"/>
  <c r="J2442" i="1"/>
  <c r="BO2438" i="1"/>
  <c r="BN2438" i="1"/>
  <c r="BL2438" i="1"/>
  <c r="BP2438" i="1" s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L2432" i="1"/>
  <c r="K2432" i="1"/>
  <c r="H2432" i="1"/>
  <c r="G2432" i="1"/>
  <c r="AV2431" i="1"/>
  <c r="AA2431" i="1"/>
  <c r="Y2431" i="1"/>
  <c r="X2431" i="1"/>
  <c r="G2431" i="1"/>
  <c r="AV2430" i="1"/>
  <c r="AA2430" i="1"/>
  <c r="AA2429" i="1"/>
  <c r="X2429" i="1"/>
  <c r="X2428" i="1"/>
  <c r="X2427" i="1"/>
  <c r="K2427" i="1"/>
  <c r="K2488" i="1" s="1"/>
  <c r="AA2426" i="1"/>
  <c r="X2426" i="1"/>
  <c r="AE2425" i="1"/>
  <c r="AC2425" i="1"/>
  <c r="U2425" i="1"/>
  <c r="S2425" i="1"/>
  <c r="M2425" i="1"/>
  <c r="M2486" i="1" s="1"/>
  <c r="AE2424" i="1"/>
  <c r="AC2424" i="1"/>
  <c r="U2424" i="1"/>
  <c r="S2424" i="1"/>
  <c r="M2424" i="1"/>
  <c r="M2485" i="1" s="1"/>
  <c r="K2424" i="1"/>
  <c r="K2485" i="1" s="1"/>
  <c r="AE2423" i="1"/>
  <c r="AC2423" i="1"/>
  <c r="S2423" i="1"/>
  <c r="AE2422" i="1"/>
  <c r="U2422" i="1"/>
  <c r="R2422" i="1"/>
  <c r="BE2421" i="1"/>
  <c r="AE2421" i="1"/>
  <c r="AC2421" i="1"/>
  <c r="R2421" i="1"/>
  <c r="L2421" i="1"/>
  <c r="L2482" i="1" s="1"/>
  <c r="L2543" i="1" s="1"/>
  <c r="L2604" i="1" s="1"/>
  <c r="L2665" i="1" s="1"/>
  <c r="L2726" i="1" s="1"/>
  <c r="L2787" i="1" s="1"/>
  <c r="AE2420" i="1"/>
  <c r="AC2420" i="1"/>
  <c r="U2420" i="1"/>
  <c r="S2420" i="1"/>
  <c r="K2420" i="1"/>
  <c r="K2481" i="1" s="1"/>
  <c r="K2542" i="1" s="1"/>
  <c r="K2603" i="1" s="1"/>
  <c r="K2664" i="1" s="1"/>
  <c r="K2725" i="1" s="1"/>
  <c r="K2786" i="1" s="1"/>
  <c r="AE2419" i="1"/>
  <c r="AC2419" i="1"/>
  <c r="U2419" i="1"/>
  <c r="S2419" i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E2413" i="1"/>
  <c r="AC2413" i="1"/>
  <c r="U2413" i="1"/>
  <c r="S2413" i="1"/>
  <c r="D2413" i="1"/>
  <c r="N2390" i="1" s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AE2407" i="1"/>
  <c r="AC2407" i="1"/>
  <c r="S2407" i="1"/>
  <c r="AE2406" i="1"/>
  <c r="AC2406" i="1"/>
  <c r="U2406" i="1"/>
  <c r="S2406" i="1"/>
  <c r="AO2405" i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AE2402" i="1"/>
  <c r="AC2402" i="1"/>
  <c r="U2402" i="1"/>
  <c r="S2402" i="1"/>
  <c r="N2402" i="1"/>
  <c r="K2402" i="1"/>
  <c r="AE2401" i="1"/>
  <c r="AC2401" i="1"/>
  <c r="U2401" i="1"/>
  <c r="S2401" i="1"/>
  <c r="N2401" i="1"/>
  <c r="K2401" i="1"/>
  <c r="AE2400" i="1"/>
  <c r="AC2400" i="1"/>
  <c r="U2400" i="1"/>
  <c r="S2400" i="1"/>
  <c r="N2400" i="1"/>
  <c r="K2400" i="1"/>
  <c r="AV2399" i="1"/>
  <c r="AC2399" i="1"/>
  <c r="AA2399" i="1"/>
  <c r="U2399" i="1"/>
  <c r="S2399" i="1"/>
  <c r="N2399" i="1"/>
  <c r="K2399" i="1"/>
  <c r="AE2398" i="1"/>
  <c r="AC2398" i="1"/>
  <c r="U2398" i="1"/>
  <c r="S2398" i="1"/>
  <c r="N2398" i="1"/>
  <c r="K2398" i="1"/>
  <c r="D2398" i="1"/>
  <c r="AE2397" i="1"/>
  <c r="AC2397" i="1"/>
  <c r="U2397" i="1"/>
  <c r="S2397" i="1"/>
  <c r="N2397" i="1"/>
  <c r="K2397" i="1"/>
  <c r="AE2396" i="1"/>
  <c r="AC2396" i="1"/>
  <c r="U2396" i="1"/>
  <c r="S2396" i="1"/>
  <c r="N2396" i="1"/>
  <c r="K2396" i="1"/>
  <c r="AE2395" i="1"/>
  <c r="N2395" i="1"/>
  <c r="L2395" i="1"/>
  <c r="K2395" i="1"/>
  <c r="D2395" i="1"/>
  <c r="AA2394" i="1"/>
  <c r="N2394" i="1"/>
  <c r="N2393" i="1"/>
  <c r="K2393" i="1"/>
  <c r="D2393" i="1"/>
  <c r="N2385" i="1" s="1"/>
  <c r="AE2392" i="1"/>
  <c r="AC2392" i="1"/>
  <c r="U2392" i="1"/>
  <c r="S2392" i="1"/>
  <c r="N2392" i="1"/>
  <c r="K2392" i="1"/>
  <c r="AE2391" i="1"/>
  <c r="AC2391" i="1"/>
  <c r="U2391" i="1"/>
  <c r="S2391" i="1"/>
  <c r="N2391" i="1"/>
  <c r="M2391" i="1"/>
  <c r="K2391" i="1"/>
  <c r="AE2390" i="1"/>
  <c r="AC2390" i="1"/>
  <c r="U2390" i="1"/>
  <c r="S2390" i="1"/>
  <c r="AE2389" i="1"/>
  <c r="AC2389" i="1"/>
  <c r="U2389" i="1"/>
  <c r="S2389" i="1"/>
  <c r="N2389" i="1"/>
  <c r="AE2388" i="1"/>
  <c r="AC2388" i="1"/>
  <c r="U2388" i="1"/>
  <c r="S2388" i="1"/>
  <c r="N2388" i="1"/>
  <c r="N2387" i="1"/>
  <c r="I2387" i="1"/>
  <c r="AU2386" i="1"/>
  <c r="AU2387" i="1" s="1"/>
  <c r="AU2388" i="1" s="1"/>
  <c r="AU2389" i="1" s="1"/>
  <c r="AU2390" i="1" s="1"/>
  <c r="AU2391" i="1" s="1"/>
  <c r="AU2392" i="1" s="1"/>
  <c r="AU2393" i="1" s="1"/>
  <c r="AU2394" i="1" s="1"/>
  <c r="AU2395" i="1" s="1"/>
  <c r="AU2396" i="1" s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N2386" i="1"/>
  <c r="K2386" i="1"/>
  <c r="M2385" i="1"/>
  <c r="K2385" i="1"/>
  <c r="N2384" i="1"/>
  <c r="K2384" i="1"/>
  <c r="AU2383" i="1"/>
  <c r="AU2384" i="1" s="1"/>
  <c r="AU2385" i="1" s="1"/>
  <c r="AO2383" i="1"/>
  <c r="AO2384" i="1" s="1"/>
  <c r="AO2385" i="1" s="1"/>
  <c r="AO2386" i="1" s="1"/>
  <c r="AO2387" i="1" s="1"/>
  <c r="AO2388" i="1" s="1"/>
  <c r="AO2389" i="1" s="1"/>
  <c r="AO2390" i="1" s="1"/>
  <c r="AO2391" i="1" s="1"/>
  <c r="AO2392" i="1" s="1"/>
  <c r="AO2393" i="1" s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L2383" i="1"/>
  <c r="AU2382" i="1"/>
  <c r="AO2382" i="1"/>
  <c r="M2382" i="1"/>
  <c r="M2386" i="1" s="1"/>
  <c r="BM2381" i="1"/>
  <c r="BK2381" i="1"/>
  <c r="BP2381" i="1" s="1"/>
  <c r="BJ2381" i="1"/>
  <c r="BD2381" i="1"/>
  <c r="AX2381" i="1"/>
  <c r="AR2381" i="1"/>
  <c r="AL2381" i="1"/>
  <c r="AB2381" i="1"/>
  <c r="W2381" i="1"/>
  <c r="N2381" i="1"/>
  <c r="L2381" i="1"/>
  <c r="M2395" i="1" s="1"/>
  <c r="J2381" i="1"/>
  <c r="Q2381" i="1" s="1"/>
  <c r="BO2377" i="1"/>
  <c r="BN2377" i="1"/>
  <c r="BL2377" i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Y2371" i="1"/>
  <c r="L2371" i="1"/>
  <c r="K2371" i="1"/>
  <c r="H2371" i="1"/>
  <c r="G2371" i="1"/>
  <c r="AV2370" i="1"/>
  <c r="AA2370" i="1"/>
  <c r="Y2370" i="1"/>
  <c r="X2370" i="1"/>
  <c r="G2370" i="1"/>
  <c r="AV2369" i="1"/>
  <c r="AA2369" i="1"/>
  <c r="AA2368" i="1"/>
  <c r="X2366" i="1"/>
  <c r="L2366" i="1"/>
  <c r="L2427" i="1" s="1"/>
  <c r="L2488" i="1" s="1"/>
  <c r="K2366" i="1"/>
  <c r="AA2365" i="1"/>
  <c r="X2365" i="1"/>
  <c r="L2365" i="1"/>
  <c r="L2426" i="1" s="1"/>
  <c r="L2487" i="1" s="1"/>
  <c r="K2365" i="1"/>
  <c r="K2426" i="1" s="1"/>
  <c r="K2487" i="1" s="1"/>
  <c r="AE2364" i="1"/>
  <c r="AC2364" i="1"/>
  <c r="U2364" i="1"/>
  <c r="S2364" i="1"/>
  <c r="N2364" i="1"/>
  <c r="N2425" i="1" s="1"/>
  <c r="N2486" i="1" s="1"/>
  <c r="M2364" i="1"/>
  <c r="L2364" i="1"/>
  <c r="L2425" i="1" s="1"/>
  <c r="L2486" i="1" s="1"/>
  <c r="K2364" i="1"/>
  <c r="AE2363" i="1"/>
  <c r="AC2363" i="1"/>
  <c r="U2363" i="1"/>
  <c r="S2363" i="1"/>
  <c r="N2363" i="1"/>
  <c r="N2424" i="1" s="1"/>
  <c r="N2485" i="1" s="1"/>
  <c r="M2363" i="1"/>
  <c r="K2363" i="1"/>
  <c r="AE2362" i="1"/>
  <c r="AC2362" i="1"/>
  <c r="S2362" i="1"/>
  <c r="N2362" i="1"/>
  <c r="N2423" i="1" s="1"/>
  <c r="N2484" i="1" s="1"/>
  <c r="N2545" i="1" s="1"/>
  <c r="N2606" i="1" s="1"/>
  <c r="N2667" i="1" s="1"/>
  <c r="N2728" i="1" s="1"/>
  <c r="N2789" i="1" s="1"/>
  <c r="M2362" i="1"/>
  <c r="M2423" i="1" s="1"/>
  <c r="M2484" i="1" s="1"/>
  <c r="M2545" i="1" s="1"/>
  <c r="M2606" i="1" s="1"/>
  <c r="M2667" i="1" s="1"/>
  <c r="M2728" i="1" s="1"/>
  <c r="AE2361" i="1"/>
  <c r="U2361" i="1"/>
  <c r="R2361" i="1"/>
  <c r="BE2360" i="1"/>
  <c r="AE2360" i="1"/>
  <c r="AC2360" i="1"/>
  <c r="R2360" i="1"/>
  <c r="L2360" i="1"/>
  <c r="K2360" i="1"/>
  <c r="K2421" i="1" s="1"/>
  <c r="K2482" i="1" s="1"/>
  <c r="K2543" i="1" s="1"/>
  <c r="K2604" i="1" s="1"/>
  <c r="K2665" i="1" s="1"/>
  <c r="K2726" i="1" s="1"/>
  <c r="K2787" i="1" s="1"/>
  <c r="AE2359" i="1"/>
  <c r="AC2359" i="1"/>
  <c r="U2359" i="1"/>
  <c r="S2359" i="1"/>
  <c r="O2359" i="1"/>
  <c r="L2359" i="1"/>
  <c r="L2420" i="1" s="1"/>
  <c r="L2481" i="1" s="1"/>
  <c r="L2542" i="1" s="1"/>
  <c r="L2603" i="1" s="1"/>
  <c r="L2664" i="1" s="1"/>
  <c r="L2725" i="1" s="1"/>
  <c r="L2786" i="1" s="1"/>
  <c r="K2359" i="1"/>
  <c r="AE2358" i="1"/>
  <c r="AC2358" i="1"/>
  <c r="U2358" i="1"/>
  <c r="S2358" i="1"/>
  <c r="N2358" i="1"/>
  <c r="M2358" i="1"/>
  <c r="M2419" i="1" s="1"/>
  <c r="M2480" i="1" s="1"/>
  <c r="M2541" i="1" s="1"/>
  <c r="M2602" i="1" s="1"/>
  <c r="M2663" i="1" s="1"/>
  <c r="M2724" i="1" s="1"/>
  <c r="M2785" i="1" s="1"/>
  <c r="L2358" i="1"/>
  <c r="L2419" i="1" s="1"/>
  <c r="L2480" i="1" s="1"/>
  <c r="K2358" i="1"/>
  <c r="K2419" i="1" s="1"/>
  <c r="K2480" i="1" s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AE2351" i="1"/>
  <c r="AC2351" i="1"/>
  <c r="U2351" i="1"/>
  <c r="S2351" i="1"/>
  <c r="AE2350" i="1"/>
  <c r="AC2350" i="1"/>
  <c r="U2350" i="1"/>
  <c r="S2350" i="1"/>
  <c r="AE2349" i="1"/>
  <c r="D2349" i="1"/>
  <c r="AE2348" i="1"/>
  <c r="AC2348" i="1"/>
  <c r="U2348" i="1"/>
  <c r="S2348" i="1"/>
  <c r="AE2347" i="1"/>
  <c r="AC2347" i="1"/>
  <c r="U2347" i="1"/>
  <c r="S2347" i="1"/>
  <c r="AE2346" i="1"/>
  <c r="AC2346" i="1"/>
  <c r="S2346" i="1"/>
  <c r="AE2345" i="1"/>
  <c r="AC2345" i="1"/>
  <c r="U2345" i="1"/>
  <c r="S2345" i="1"/>
  <c r="AE2344" i="1"/>
  <c r="AC2344" i="1"/>
  <c r="U2344" i="1"/>
  <c r="S2344" i="1"/>
  <c r="AE2343" i="1"/>
  <c r="AC2343" i="1"/>
  <c r="U2343" i="1"/>
  <c r="AE2342" i="1"/>
  <c r="AC2342" i="1"/>
  <c r="U2342" i="1"/>
  <c r="S2342" i="1"/>
  <c r="N2342" i="1"/>
  <c r="M2342" i="1"/>
  <c r="AE2341" i="1"/>
  <c r="AC2341" i="1"/>
  <c r="U2341" i="1"/>
  <c r="S2341" i="1"/>
  <c r="N2341" i="1"/>
  <c r="K2341" i="1"/>
  <c r="AE2340" i="1"/>
  <c r="AC2340" i="1"/>
  <c r="U2340" i="1"/>
  <c r="S2340" i="1"/>
  <c r="N2340" i="1"/>
  <c r="K2340" i="1"/>
  <c r="AE2339" i="1"/>
  <c r="AC2339" i="1"/>
  <c r="U2339" i="1"/>
  <c r="S2339" i="1"/>
  <c r="N2339" i="1"/>
  <c r="K2339" i="1"/>
  <c r="AV2338" i="1"/>
  <c r="AC2338" i="1"/>
  <c r="AA2338" i="1"/>
  <c r="U2338" i="1"/>
  <c r="S2338" i="1"/>
  <c r="N2338" i="1"/>
  <c r="M2338" i="1"/>
  <c r="K2338" i="1"/>
  <c r="AE2337" i="1"/>
  <c r="AC2337" i="1"/>
  <c r="U2337" i="1"/>
  <c r="S2337" i="1"/>
  <c r="N2337" i="1"/>
  <c r="M2337" i="1"/>
  <c r="K2337" i="1"/>
  <c r="D2337" i="1"/>
  <c r="N2326" i="1" s="1"/>
  <c r="AE2336" i="1"/>
  <c r="AC2336" i="1"/>
  <c r="U2336" i="1"/>
  <c r="S2336" i="1"/>
  <c r="N2336" i="1"/>
  <c r="K2336" i="1"/>
  <c r="AE2335" i="1"/>
  <c r="AC2335" i="1"/>
  <c r="U2335" i="1"/>
  <c r="S2335" i="1"/>
  <c r="N2335" i="1"/>
  <c r="K2335" i="1"/>
  <c r="AE2334" i="1"/>
  <c r="N2334" i="1"/>
  <c r="M2334" i="1"/>
  <c r="L2334" i="1"/>
  <c r="K2334" i="1"/>
  <c r="D2334" i="1"/>
  <c r="AA2333" i="1"/>
  <c r="N2333" i="1"/>
  <c r="N2332" i="1"/>
  <c r="M2332" i="1"/>
  <c r="K2332" i="1"/>
  <c r="D2332" i="1"/>
  <c r="AE2331" i="1"/>
  <c r="AC2331" i="1"/>
  <c r="U2331" i="1"/>
  <c r="S2331" i="1"/>
  <c r="N2331" i="1"/>
  <c r="M2331" i="1"/>
  <c r="K2331" i="1"/>
  <c r="AE2330" i="1"/>
  <c r="AC2330" i="1"/>
  <c r="U2330" i="1"/>
  <c r="S2330" i="1"/>
  <c r="N2330" i="1"/>
  <c r="M2330" i="1"/>
  <c r="K2330" i="1"/>
  <c r="AE2329" i="1"/>
  <c r="AC2329" i="1"/>
  <c r="U2329" i="1"/>
  <c r="S2329" i="1"/>
  <c r="N2329" i="1"/>
  <c r="M2329" i="1"/>
  <c r="AE2328" i="1"/>
  <c r="AC2328" i="1"/>
  <c r="U2328" i="1"/>
  <c r="S2328" i="1"/>
  <c r="N2328" i="1"/>
  <c r="AE2327" i="1"/>
  <c r="AC2327" i="1"/>
  <c r="U2327" i="1"/>
  <c r="S2327" i="1"/>
  <c r="N2327" i="1"/>
  <c r="I2326" i="1"/>
  <c r="N2325" i="1"/>
  <c r="M2325" i="1"/>
  <c r="K2325" i="1"/>
  <c r="AO2324" i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N2324" i="1"/>
  <c r="K2324" i="1"/>
  <c r="H2324" i="1"/>
  <c r="H2385" i="1" s="1"/>
  <c r="H2446" i="1" s="1"/>
  <c r="H2507" i="1" s="1"/>
  <c r="H2568" i="1" s="1"/>
  <c r="H2629" i="1" s="1"/>
  <c r="H2690" i="1" s="1"/>
  <c r="H2751" i="1" s="1"/>
  <c r="AU2323" i="1"/>
  <c r="AU2324" i="1" s="1"/>
  <c r="AU2325" i="1" s="1"/>
  <c r="AU2326" i="1" s="1"/>
  <c r="AU2327" i="1" s="1"/>
  <c r="AU2328" i="1" s="1"/>
  <c r="AU2329" i="1" s="1"/>
  <c r="AU2330" i="1" s="1"/>
  <c r="AU2331" i="1" s="1"/>
  <c r="AU2332" i="1" s="1"/>
  <c r="AU2333" i="1" s="1"/>
  <c r="AU2334" i="1" s="1"/>
  <c r="AU2335" i="1" s="1"/>
  <c r="AU2336" i="1" s="1"/>
  <c r="AU2337" i="1" s="1"/>
  <c r="AU2338" i="1" s="1"/>
  <c r="AU2339" i="1" s="1"/>
  <c r="AU2340" i="1" s="1"/>
  <c r="AU2341" i="1" s="1"/>
  <c r="AU2342" i="1" s="1"/>
  <c r="AU2343" i="1" s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N2323" i="1"/>
  <c r="M2323" i="1"/>
  <c r="K2323" i="1"/>
  <c r="AU2322" i="1"/>
  <c r="L2322" i="1"/>
  <c r="H2322" i="1"/>
  <c r="AU2321" i="1"/>
  <c r="AO2321" i="1"/>
  <c r="AO2322" i="1" s="1"/>
  <c r="AO2323" i="1" s="1"/>
  <c r="M2321" i="1"/>
  <c r="BP2320" i="1"/>
  <c r="BK2320" i="1"/>
  <c r="BM2320" i="1" s="1"/>
  <c r="BJ2320" i="1"/>
  <c r="AX2320" i="1"/>
  <c r="BD2320" i="1" s="1"/>
  <c r="AR2320" i="1"/>
  <c r="AL2320" i="1"/>
  <c r="AB2320" i="1"/>
  <c r="W2320" i="1"/>
  <c r="L2320" i="1"/>
  <c r="M2326" i="1" s="1"/>
  <c r="J2320" i="1"/>
  <c r="Q2320" i="1" s="1"/>
  <c r="BO2316" i="1"/>
  <c r="BN2316" i="1"/>
  <c r="BP2316" i="1" s="1"/>
  <c r="BL2316" i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L2310" i="1"/>
  <c r="K2310" i="1"/>
  <c r="H2310" i="1"/>
  <c r="G2310" i="1"/>
  <c r="AV2309" i="1"/>
  <c r="AA2309" i="1"/>
  <c r="Y2309" i="1"/>
  <c r="X2309" i="1"/>
  <c r="G2309" i="1"/>
  <c r="AV2308" i="1"/>
  <c r="AU2308" i="1"/>
  <c r="AU2309" i="1" s="1"/>
  <c r="AU2310" i="1" s="1"/>
  <c r="AU2311" i="1" s="1"/>
  <c r="AU2312" i="1" s="1"/>
  <c r="AU2313" i="1" s="1"/>
  <c r="AU2314" i="1" s="1"/>
  <c r="AU2315" i="1" s="1"/>
  <c r="AU2316" i="1" s="1"/>
  <c r="AA2308" i="1"/>
  <c r="N2308" i="1"/>
  <c r="M2308" i="1"/>
  <c r="AA2307" i="1"/>
  <c r="X2307" i="1"/>
  <c r="X2306" i="1"/>
  <c r="AA2305" i="1"/>
  <c r="X2305" i="1"/>
  <c r="AA2304" i="1"/>
  <c r="X2304" i="1"/>
  <c r="AE2303" i="1"/>
  <c r="AC2303" i="1"/>
  <c r="U2303" i="1"/>
  <c r="S2303" i="1"/>
  <c r="AE2302" i="1"/>
  <c r="AC2302" i="1"/>
  <c r="U2302" i="1"/>
  <c r="S2302" i="1"/>
  <c r="N2302" i="1"/>
  <c r="L2302" i="1"/>
  <c r="L2363" i="1" s="1"/>
  <c r="L2424" i="1" s="1"/>
  <c r="L2485" i="1" s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AE2296" i="1"/>
  <c r="AC2296" i="1"/>
  <c r="S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AE2290" i="1"/>
  <c r="AC2290" i="1"/>
  <c r="U2290" i="1"/>
  <c r="S2290" i="1"/>
  <c r="AE2289" i="1"/>
  <c r="AC2289" i="1"/>
  <c r="U2289" i="1"/>
  <c r="S2289" i="1"/>
  <c r="AE2288" i="1"/>
  <c r="D2288" i="1"/>
  <c r="AE2287" i="1"/>
  <c r="AC2287" i="1"/>
  <c r="U2287" i="1"/>
  <c r="S2287" i="1"/>
  <c r="AE2286" i="1"/>
  <c r="AC2286" i="1"/>
  <c r="U2286" i="1"/>
  <c r="S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AE2280" i="1"/>
  <c r="AC2280" i="1"/>
  <c r="U2280" i="1"/>
  <c r="S2280" i="1"/>
  <c r="N2280" i="1"/>
  <c r="K2280" i="1"/>
  <c r="AE2279" i="1"/>
  <c r="AC2279" i="1"/>
  <c r="U2279" i="1"/>
  <c r="S2279" i="1"/>
  <c r="N2279" i="1"/>
  <c r="K2279" i="1"/>
  <c r="AE2278" i="1"/>
  <c r="AC2278" i="1"/>
  <c r="U2278" i="1"/>
  <c r="S2278" i="1"/>
  <c r="N2278" i="1"/>
  <c r="K2278" i="1"/>
  <c r="AV2277" i="1"/>
  <c r="AC2277" i="1"/>
  <c r="AA2277" i="1"/>
  <c r="U2277" i="1"/>
  <c r="S2277" i="1"/>
  <c r="N2277" i="1"/>
  <c r="M2277" i="1"/>
  <c r="K2277" i="1"/>
  <c r="AE2276" i="1"/>
  <c r="AC2276" i="1"/>
  <c r="U2276" i="1"/>
  <c r="S2276" i="1"/>
  <c r="N2276" i="1"/>
  <c r="K2276" i="1"/>
  <c r="D2276" i="1"/>
  <c r="AE2275" i="1"/>
  <c r="AC2275" i="1"/>
  <c r="U2275" i="1"/>
  <c r="S2275" i="1"/>
  <c r="N2275" i="1"/>
  <c r="K2275" i="1"/>
  <c r="AE2274" i="1"/>
  <c r="AC2274" i="1"/>
  <c r="U2274" i="1"/>
  <c r="S2274" i="1"/>
  <c r="N2274" i="1"/>
  <c r="M2274" i="1"/>
  <c r="K2274" i="1"/>
  <c r="AE2273" i="1"/>
  <c r="N2273" i="1"/>
  <c r="L2273" i="1"/>
  <c r="K2273" i="1"/>
  <c r="D2273" i="1"/>
  <c r="AA2272" i="1"/>
  <c r="N2272" i="1"/>
  <c r="N2271" i="1"/>
  <c r="K2271" i="1"/>
  <c r="D2271" i="1"/>
  <c r="N2263" i="1" s="1"/>
  <c r="AE2270" i="1"/>
  <c r="AC2270" i="1"/>
  <c r="U2270" i="1"/>
  <c r="S2270" i="1"/>
  <c r="N2270" i="1"/>
  <c r="M2270" i="1"/>
  <c r="K2270" i="1"/>
  <c r="AE2269" i="1"/>
  <c r="AC2269" i="1"/>
  <c r="U2269" i="1"/>
  <c r="S2269" i="1"/>
  <c r="N2269" i="1"/>
  <c r="K2269" i="1"/>
  <c r="AE2268" i="1"/>
  <c r="AC2268" i="1"/>
  <c r="U2268" i="1"/>
  <c r="S2268" i="1"/>
  <c r="N2268" i="1"/>
  <c r="AE2267" i="1"/>
  <c r="AC2267" i="1"/>
  <c r="U2267" i="1"/>
  <c r="S2267" i="1"/>
  <c r="N2267" i="1"/>
  <c r="AE2266" i="1"/>
  <c r="AC2266" i="1"/>
  <c r="U2266" i="1"/>
  <c r="S2266" i="1"/>
  <c r="N2266" i="1"/>
  <c r="N2265" i="1"/>
  <c r="I2265" i="1"/>
  <c r="N2264" i="1"/>
  <c r="K2264" i="1"/>
  <c r="K2263" i="1"/>
  <c r="N2262" i="1"/>
  <c r="K2262" i="1"/>
  <c r="AU2261" i="1"/>
  <c r="AU2262" i="1" s="1"/>
  <c r="AU2263" i="1" s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L2261" i="1"/>
  <c r="AU2260" i="1"/>
  <c r="AO2260" i="1"/>
  <c r="AO2261" i="1" s="1"/>
  <c r="AO2262" i="1" s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M2260" i="1"/>
  <c r="BM2259" i="1"/>
  <c r="BK2259" i="1"/>
  <c r="BP2259" i="1" s="1"/>
  <c r="BJ2259" i="1"/>
  <c r="AX2259" i="1"/>
  <c r="BD2259" i="1" s="1"/>
  <c r="AR2259" i="1"/>
  <c r="AL2259" i="1"/>
  <c r="AB2259" i="1"/>
  <c r="W2259" i="1"/>
  <c r="Q2259" i="1"/>
  <c r="L2259" i="1"/>
  <c r="J2259" i="1"/>
  <c r="BO2255" i="1"/>
  <c r="BN2255" i="1"/>
  <c r="BL2255" i="1"/>
  <c r="BP2255" i="1" s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Y2249" i="1"/>
  <c r="L2249" i="1"/>
  <c r="K2249" i="1"/>
  <c r="H2249" i="1"/>
  <c r="G2249" i="1"/>
  <c r="AV2248" i="1"/>
  <c r="AA2248" i="1"/>
  <c r="Y2248" i="1"/>
  <c r="X2248" i="1"/>
  <c r="G2248" i="1"/>
  <c r="AV2247" i="1"/>
  <c r="AA2247" i="1"/>
  <c r="AA2246" i="1"/>
  <c r="X2246" i="1"/>
  <c r="X2245" i="1"/>
  <c r="X2244" i="1"/>
  <c r="L2244" i="1"/>
  <c r="AA2243" i="1"/>
  <c r="X2243" i="1"/>
  <c r="AE2242" i="1"/>
  <c r="AC2242" i="1"/>
  <c r="U2242" i="1"/>
  <c r="S2242" i="1"/>
  <c r="AE2241" i="1"/>
  <c r="AC2241" i="1"/>
  <c r="U2241" i="1"/>
  <c r="S2241" i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N2237" i="1"/>
  <c r="M2237" i="1"/>
  <c r="AE2236" i="1"/>
  <c r="AC2236" i="1"/>
  <c r="U2236" i="1"/>
  <c r="S2236" i="1"/>
  <c r="N2236" i="1"/>
  <c r="M2236" i="1"/>
  <c r="AE2235" i="1"/>
  <c r="AC2235" i="1"/>
  <c r="S2235" i="1"/>
  <c r="AE2234" i="1"/>
  <c r="AC2234" i="1"/>
  <c r="D2234" i="1"/>
  <c r="AE2233" i="1"/>
  <c r="AC2233" i="1"/>
  <c r="U2233" i="1"/>
  <c r="S2233" i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N2207" i="1" s="1"/>
  <c r="AE2229" i="1"/>
  <c r="AC2229" i="1"/>
  <c r="U2229" i="1"/>
  <c r="S2229" i="1"/>
  <c r="AE2228" i="1"/>
  <c r="AC2228" i="1"/>
  <c r="U2228" i="1"/>
  <c r="S2228" i="1"/>
  <c r="AE2227" i="1"/>
  <c r="D2227" i="1"/>
  <c r="N2203" i="1" s="1"/>
  <c r="AE2226" i="1"/>
  <c r="AC2226" i="1"/>
  <c r="U2226" i="1"/>
  <c r="S2226" i="1"/>
  <c r="AE2225" i="1"/>
  <c r="AC2225" i="1"/>
  <c r="U2225" i="1"/>
  <c r="S2225" i="1"/>
  <c r="AE2224" i="1"/>
  <c r="AC2224" i="1"/>
  <c r="S2224" i="1"/>
  <c r="AE2223" i="1"/>
  <c r="AC2223" i="1"/>
  <c r="U2223" i="1"/>
  <c r="S2223" i="1"/>
  <c r="AE2222" i="1"/>
  <c r="AC2222" i="1"/>
  <c r="U2222" i="1"/>
  <c r="S2222" i="1"/>
  <c r="AE2221" i="1"/>
  <c r="AC2221" i="1"/>
  <c r="U2221" i="1"/>
  <c r="AE2220" i="1"/>
  <c r="AC2220" i="1"/>
  <c r="U2220" i="1"/>
  <c r="S2220" i="1"/>
  <c r="N2220" i="1"/>
  <c r="AE2219" i="1"/>
  <c r="AC2219" i="1"/>
  <c r="U2219" i="1"/>
  <c r="S2219" i="1"/>
  <c r="N2219" i="1"/>
  <c r="K2219" i="1"/>
  <c r="AE2218" i="1"/>
  <c r="AC2218" i="1"/>
  <c r="U2218" i="1"/>
  <c r="S2218" i="1"/>
  <c r="N2218" i="1"/>
  <c r="K2218" i="1"/>
  <c r="AE2217" i="1"/>
  <c r="AC2217" i="1"/>
  <c r="U2217" i="1"/>
  <c r="S2217" i="1"/>
  <c r="N2217" i="1"/>
  <c r="K2217" i="1"/>
  <c r="AV2216" i="1"/>
  <c r="AC2216" i="1"/>
  <c r="AA2216" i="1"/>
  <c r="U2216" i="1"/>
  <c r="S2216" i="1"/>
  <c r="N2216" i="1"/>
  <c r="K2216" i="1"/>
  <c r="AE2215" i="1"/>
  <c r="AC2215" i="1"/>
  <c r="U2215" i="1"/>
  <c r="S2215" i="1"/>
  <c r="N2215" i="1"/>
  <c r="K2215" i="1"/>
  <c r="D2215" i="1"/>
  <c r="N2204" i="1" s="1"/>
  <c r="AE2214" i="1"/>
  <c r="AC2214" i="1"/>
  <c r="U2214" i="1"/>
  <c r="S2214" i="1"/>
  <c r="N2214" i="1"/>
  <c r="K2214" i="1"/>
  <c r="AE2213" i="1"/>
  <c r="AC2213" i="1"/>
  <c r="U2213" i="1"/>
  <c r="S2213" i="1"/>
  <c r="N2213" i="1"/>
  <c r="K2213" i="1"/>
  <c r="AE2212" i="1"/>
  <c r="N2212" i="1"/>
  <c r="M2212" i="1"/>
  <c r="L2212" i="1"/>
  <c r="K2212" i="1"/>
  <c r="D2212" i="1"/>
  <c r="AA2211" i="1"/>
  <c r="N2211" i="1"/>
  <c r="N2210" i="1"/>
  <c r="K2210" i="1"/>
  <c r="D2210" i="1"/>
  <c r="N2202" i="1" s="1"/>
  <c r="AE2209" i="1"/>
  <c r="AC2209" i="1"/>
  <c r="U2209" i="1"/>
  <c r="S2209" i="1"/>
  <c r="N2209" i="1"/>
  <c r="K2209" i="1"/>
  <c r="AE2208" i="1"/>
  <c r="AC2208" i="1"/>
  <c r="U2208" i="1"/>
  <c r="S2208" i="1"/>
  <c r="N2208" i="1"/>
  <c r="K2208" i="1"/>
  <c r="AE2207" i="1"/>
  <c r="AC2207" i="1"/>
  <c r="U2207" i="1"/>
  <c r="S2207" i="1"/>
  <c r="AE2206" i="1"/>
  <c r="AC2206" i="1"/>
  <c r="U2206" i="1"/>
  <c r="S2206" i="1"/>
  <c r="N2206" i="1"/>
  <c r="AE2205" i="1"/>
  <c r="AC2205" i="1"/>
  <c r="U2205" i="1"/>
  <c r="S2205" i="1"/>
  <c r="N2205" i="1"/>
  <c r="I2204" i="1"/>
  <c r="K2203" i="1"/>
  <c r="K2202" i="1"/>
  <c r="N2201" i="1"/>
  <c r="K2201" i="1"/>
  <c r="L2200" i="1"/>
  <c r="AU2199" i="1"/>
  <c r="AU2200" i="1" s="1"/>
  <c r="AU2201" i="1" s="1"/>
  <c r="AU2202" i="1" s="1"/>
  <c r="AU2203" i="1" s="1"/>
  <c r="AU2204" i="1" s="1"/>
  <c r="AU2205" i="1" s="1"/>
  <c r="AU2206" i="1" s="1"/>
  <c r="AU2207" i="1" s="1"/>
  <c r="AU2208" i="1" s="1"/>
  <c r="AU2209" i="1" s="1"/>
  <c r="AU2210" i="1" s="1"/>
  <c r="AU2211" i="1" s="1"/>
  <c r="AU2212" i="1" s="1"/>
  <c r="AU2213" i="1" s="1"/>
  <c r="AU2214" i="1" s="1"/>
  <c r="AU2215" i="1" s="1"/>
  <c r="AU2216" i="1" s="1"/>
  <c r="AU2217" i="1" s="1"/>
  <c r="AU2218" i="1" s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AO2199" i="1"/>
  <c r="AO2200" i="1" s="1"/>
  <c r="AO2201" i="1" s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M2199" i="1"/>
  <c r="BK2198" i="1"/>
  <c r="BJ2198" i="1"/>
  <c r="BD2198" i="1"/>
  <c r="AX2198" i="1"/>
  <c r="AR2198" i="1"/>
  <c r="AL2198" i="1"/>
  <c r="AB2198" i="1"/>
  <c r="W2198" i="1"/>
  <c r="Q2198" i="1"/>
  <c r="L2198" i="1"/>
  <c r="M2218" i="1" s="1"/>
  <c r="J2198" i="1"/>
  <c r="BO2194" i="1"/>
  <c r="BN2194" i="1"/>
  <c r="BL2194" i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Y2188" i="1"/>
  <c r="L2188" i="1"/>
  <c r="K2188" i="1"/>
  <c r="H2188" i="1"/>
  <c r="G2188" i="1"/>
  <c r="AV2187" i="1"/>
  <c r="AA2187" i="1"/>
  <c r="Y2187" i="1"/>
  <c r="X2187" i="1"/>
  <c r="G2187" i="1"/>
  <c r="AV2186" i="1"/>
  <c r="AA2186" i="1"/>
  <c r="AA2185" i="1"/>
  <c r="X2185" i="1"/>
  <c r="N2185" i="1"/>
  <c r="N2246" i="1" s="1"/>
  <c r="N2307" i="1" s="1"/>
  <c r="N2368" i="1" s="1"/>
  <c r="N2429" i="1" s="1"/>
  <c r="N2490" i="1" s="1"/>
  <c r="M2185" i="1"/>
  <c r="M2246" i="1" s="1"/>
  <c r="M2307" i="1" s="1"/>
  <c r="M2368" i="1" s="1"/>
  <c r="M2429" i="1" s="1"/>
  <c r="M2490" i="1" s="1"/>
  <c r="X2184" i="1"/>
  <c r="N2184" i="1"/>
  <c r="M2184" i="1"/>
  <c r="X2183" i="1"/>
  <c r="K2183" i="1"/>
  <c r="K2244" i="1" s="1"/>
  <c r="AA2182" i="1"/>
  <c r="X2182" i="1"/>
  <c r="AE2181" i="1"/>
  <c r="AC2181" i="1"/>
  <c r="U2181" i="1"/>
  <c r="S2181" i="1"/>
  <c r="AE2180" i="1"/>
  <c r="AC2180" i="1"/>
  <c r="U2180" i="1"/>
  <c r="S2180" i="1"/>
  <c r="N2180" i="1"/>
  <c r="M2180" i="1"/>
  <c r="M2241" i="1" s="1"/>
  <c r="AE2179" i="1"/>
  <c r="AC2179" i="1"/>
  <c r="S2179" i="1"/>
  <c r="N2179" i="1"/>
  <c r="N2240" i="1" s="1"/>
  <c r="L2248" i="1" s="1"/>
  <c r="M2179" i="1"/>
  <c r="M2240" i="1" s="1"/>
  <c r="AE2178" i="1"/>
  <c r="U2178" i="1"/>
  <c r="R2178" i="1"/>
  <c r="BE2177" i="1"/>
  <c r="AE2177" i="1"/>
  <c r="AC2177" i="1"/>
  <c r="R2177" i="1"/>
  <c r="AE2176" i="1"/>
  <c r="AC2176" i="1"/>
  <c r="U2176" i="1"/>
  <c r="S2176" i="1"/>
  <c r="AE2175" i="1"/>
  <c r="AC2175" i="1"/>
  <c r="U2175" i="1"/>
  <c r="S2175" i="1"/>
  <c r="L2175" i="1"/>
  <c r="AE2174" i="1"/>
  <c r="AC2174" i="1"/>
  <c r="S2174" i="1"/>
  <c r="L2174" i="1"/>
  <c r="AE2173" i="1"/>
  <c r="AC2173" i="1"/>
  <c r="D2173" i="1"/>
  <c r="AE2172" i="1"/>
  <c r="AC2172" i="1"/>
  <c r="U2172" i="1"/>
  <c r="S2172" i="1"/>
  <c r="AE2171" i="1"/>
  <c r="AC2171" i="1"/>
  <c r="AE2170" i="1"/>
  <c r="AC2170" i="1"/>
  <c r="U2170" i="1"/>
  <c r="S2170" i="1"/>
  <c r="M2170" i="1"/>
  <c r="AE2169" i="1"/>
  <c r="AC2169" i="1"/>
  <c r="U2169" i="1"/>
  <c r="S2169" i="1"/>
  <c r="D2169" i="1"/>
  <c r="AE2168" i="1"/>
  <c r="AC2168" i="1"/>
  <c r="U2168" i="1"/>
  <c r="S2168" i="1"/>
  <c r="AE2167" i="1"/>
  <c r="AC2167" i="1"/>
  <c r="U2167" i="1"/>
  <c r="S2167" i="1"/>
  <c r="AE2166" i="1"/>
  <c r="D2166" i="1"/>
  <c r="N2142" i="1" s="1"/>
  <c r="AE2165" i="1"/>
  <c r="AC2165" i="1"/>
  <c r="U2165" i="1"/>
  <c r="S2165" i="1"/>
  <c r="AE2164" i="1"/>
  <c r="AC2164" i="1"/>
  <c r="U2164" i="1"/>
  <c r="S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AE2158" i="1"/>
  <c r="AC2158" i="1"/>
  <c r="U2158" i="1"/>
  <c r="S2158" i="1"/>
  <c r="N2158" i="1"/>
  <c r="M2158" i="1"/>
  <c r="K2158" i="1"/>
  <c r="AE2157" i="1"/>
  <c r="AC2157" i="1"/>
  <c r="U2157" i="1"/>
  <c r="S2157" i="1"/>
  <c r="N2157" i="1"/>
  <c r="M2157" i="1"/>
  <c r="K2157" i="1"/>
  <c r="AE2156" i="1"/>
  <c r="AC2156" i="1"/>
  <c r="U2156" i="1"/>
  <c r="S2156" i="1"/>
  <c r="N2156" i="1"/>
  <c r="M2156" i="1"/>
  <c r="K2156" i="1"/>
  <c r="AV2155" i="1"/>
  <c r="AC2155" i="1"/>
  <c r="AA2155" i="1"/>
  <c r="Y2155" i="1"/>
  <c r="U2155" i="1"/>
  <c r="N2155" i="1"/>
  <c r="M2155" i="1"/>
  <c r="K2155" i="1"/>
  <c r="AE2154" i="1"/>
  <c r="AC2154" i="1"/>
  <c r="U2154" i="1"/>
  <c r="S2154" i="1"/>
  <c r="N2154" i="1"/>
  <c r="M2154" i="1"/>
  <c r="K2154" i="1"/>
  <c r="D2154" i="1"/>
  <c r="AE2153" i="1"/>
  <c r="AC2153" i="1"/>
  <c r="U2153" i="1"/>
  <c r="S2153" i="1"/>
  <c r="N2153" i="1"/>
  <c r="M2153" i="1"/>
  <c r="K2153" i="1"/>
  <c r="AE2152" i="1"/>
  <c r="AC2152" i="1"/>
  <c r="U2152" i="1"/>
  <c r="S2152" i="1"/>
  <c r="N2152" i="1"/>
  <c r="M2152" i="1"/>
  <c r="K2152" i="1"/>
  <c r="AE2151" i="1"/>
  <c r="N2151" i="1"/>
  <c r="L2151" i="1"/>
  <c r="K2151" i="1"/>
  <c r="D2151" i="1"/>
  <c r="AA2150" i="1"/>
  <c r="N2150" i="1"/>
  <c r="N2149" i="1"/>
  <c r="M2149" i="1"/>
  <c r="K2149" i="1"/>
  <c r="D2149" i="1"/>
  <c r="AE2148" i="1"/>
  <c r="AC2148" i="1"/>
  <c r="U2148" i="1"/>
  <c r="S2148" i="1"/>
  <c r="N2148" i="1"/>
  <c r="K2148" i="1"/>
  <c r="AE2147" i="1"/>
  <c r="AC2147" i="1"/>
  <c r="U2147" i="1"/>
  <c r="S2147" i="1"/>
  <c r="N2147" i="1"/>
  <c r="K2147" i="1"/>
  <c r="AE2146" i="1"/>
  <c r="AC2146" i="1"/>
  <c r="U2146" i="1"/>
  <c r="S2146" i="1"/>
  <c r="N2146" i="1"/>
  <c r="AE2145" i="1"/>
  <c r="AC2145" i="1"/>
  <c r="U2145" i="1"/>
  <c r="S2145" i="1"/>
  <c r="N2145" i="1"/>
  <c r="M2145" i="1"/>
  <c r="AE2144" i="1"/>
  <c r="AC2144" i="1"/>
  <c r="U2144" i="1"/>
  <c r="S2144" i="1"/>
  <c r="N2144" i="1"/>
  <c r="M2144" i="1"/>
  <c r="N2143" i="1"/>
  <c r="M2143" i="1"/>
  <c r="I2143" i="1"/>
  <c r="M2142" i="1"/>
  <c r="K2142" i="1"/>
  <c r="AU2141" i="1"/>
  <c r="AU2142" i="1" s="1"/>
  <c r="AU2143" i="1" s="1"/>
  <c r="AU2144" i="1" s="1"/>
  <c r="AU2145" i="1" s="1"/>
  <c r="AU2146" i="1" s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N2141" i="1"/>
  <c r="K2141" i="1"/>
  <c r="AO2140" i="1"/>
  <c r="AO2141" i="1" s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N2140" i="1"/>
  <c r="M2140" i="1"/>
  <c r="K2140" i="1"/>
  <c r="L2139" i="1"/>
  <c r="AU2138" i="1"/>
  <c r="AU2139" i="1" s="1"/>
  <c r="AU2140" i="1" s="1"/>
  <c r="AO2138" i="1"/>
  <c r="AO2139" i="1" s="1"/>
  <c r="M2138" i="1"/>
  <c r="BP2137" i="1"/>
  <c r="BK2137" i="1"/>
  <c r="BM2137" i="1" s="1"/>
  <c r="BJ2137" i="1"/>
  <c r="AX2137" i="1"/>
  <c r="BD2137" i="1" s="1"/>
  <c r="AR2137" i="1"/>
  <c r="AL2137" i="1"/>
  <c r="AB2137" i="1"/>
  <c r="W2137" i="1"/>
  <c r="L2137" i="1"/>
  <c r="M2150" i="1" s="1"/>
  <c r="J2137" i="1"/>
  <c r="Q2137" i="1" s="1"/>
  <c r="BO2133" i="1"/>
  <c r="BN2133" i="1"/>
  <c r="BL2133" i="1"/>
  <c r="BP2133" i="1" s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L2127" i="1"/>
  <c r="K2127" i="1"/>
  <c r="G2127" i="1"/>
  <c r="AV2126" i="1"/>
  <c r="AA2126" i="1"/>
  <c r="Y2126" i="1"/>
  <c r="X2126" i="1"/>
  <c r="L2126" i="1"/>
  <c r="O2101" i="1" s="1"/>
  <c r="G2126" i="1"/>
  <c r="AV2125" i="1"/>
  <c r="AA2125" i="1"/>
  <c r="N2125" i="1"/>
  <c r="M2125" i="1"/>
  <c r="AA2124" i="1"/>
  <c r="X2124" i="1"/>
  <c r="X2123" i="1"/>
  <c r="L2123" i="1"/>
  <c r="L2184" i="1" s="1"/>
  <c r="K2123" i="1"/>
  <c r="K2184" i="1" s="1"/>
  <c r="X2122" i="1"/>
  <c r="N2122" i="1"/>
  <c r="N2183" i="1" s="1"/>
  <c r="M2122" i="1"/>
  <c r="M2183" i="1" s="1"/>
  <c r="L2122" i="1"/>
  <c r="L2183" i="1" s="1"/>
  <c r="K2122" i="1"/>
  <c r="AA2121" i="1"/>
  <c r="X2121" i="1"/>
  <c r="N2121" i="1"/>
  <c r="N2182" i="1" s="1"/>
  <c r="M2121" i="1"/>
  <c r="M2182" i="1" s="1"/>
  <c r="L2121" i="1"/>
  <c r="L2182" i="1" s="1"/>
  <c r="K2121" i="1"/>
  <c r="K2182" i="1" s="1"/>
  <c r="AE2120" i="1"/>
  <c r="AC2120" i="1"/>
  <c r="U2120" i="1"/>
  <c r="S2120" i="1"/>
  <c r="N2120" i="1"/>
  <c r="N2181" i="1" s="1"/>
  <c r="M2120" i="1"/>
  <c r="M2181" i="1" s="1"/>
  <c r="M2242" i="1" s="1"/>
  <c r="L2120" i="1"/>
  <c r="L2181" i="1" s="1"/>
  <c r="L2242" i="1" s="1"/>
  <c r="K2120" i="1"/>
  <c r="K2181" i="1" s="1"/>
  <c r="K2242" i="1" s="1"/>
  <c r="AE2119" i="1"/>
  <c r="AC2119" i="1"/>
  <c r="U2119" i="1"/>
  <c r="S2119" i="1"/>
  <c r="L2119" i="1"/>
  <c r="L2180" i="1" s="1"/>
  <c r="L2241" i="1" s="1"/>
  <c r="K2119" i="1"/>
  <c r="K2180" i="1" s="1"/>
  <c r="K2241" i="1" s="1"/>
  <c r="AE2118" i="1"/>
  <c r="AC2118" i="1"/>
  <c r="S2118" i="1"/>
  <c r="L2118" i="1"/>
  <c r="L2179" i="1" s="1"/>
  <c r="K2118" i="1"/>
  <c r="K2179" i="1" s="1"/>
  <c r="AE2117" i="1"/>
  <c r="U2117" i="1"/>
  <c r="R2117" i="1"/>
  <c r="N2117" i="1"/>
  <c r="N2178" i="1" s="1"/>
  <c r="L2187" i="1" s="1"/>
  <c r="M2117" i="1"/>
  <c r="M2178" i="1" s="1"/>
  <c r="L2117" i="1"/>
  <c r="L2178" i="1" s="1"/>
  <c r="K2117" i="1"/>
  <c r="K2178" i="1" s="1"/>
  <c r="BE2116" i="1"/>
  <c r="AE2116" i="1"/>
  <c r="AC2116" i="1"/>
  <c r="R2116" i="1"/>
  <c r="N2116" i="1"/>
  <c r="M2116" i="1"/>
  <c r="L2116" i="1"/>
  <c r="L2177" i="1" s="1"/>
  <c r="L2238" i="1" s="1"/>
  <c r="K2116" i="1"/>
  <c r="K2177" i="1" s="1"/>
  <c r="K2238" i="1" s="1"/>
  <c r="AE2115" i="1"/>
  <c r="AC2115" i="1"/>
  <c r="U2115" i="1"/>
  <c r="S2115" i="1"/>
  <c r="N2115" i="1"/>
  <c r="M2115" i="1"/>
  <c r="L2115" i="1"/>
  <c r="L2176" i="1" s="1"/>
  <c r="L2237" i="1" s="1"/>
  <c r="K2115" i="1"/>
  <c r="K2176" i="1" s="1"/>
  <c r="K2237" i="1" s="1"/>
  <c r="AE2114" i="1"/>
  <c r="AC2114" i="1"/>
  <c r="U2114" i="1"/>
  <c r="S2114" i="1"/>
  <c r="N2114" i="1"/>
  <c r="M2114" i="1"/>
  <c r="L2114" i="1"/>
  <c r="K2114" i="1"/>
  <c r="K2175" i="1" s="1"/>
  <c r="K2236" i="1" s="1"/>
  <c r="AE2113" i="1"/>
  <c r="AC2113" i="1"/>
  <c r="S2113" i="1"/>
  <c r="N2113" i="1"/>
  <c r="M2113" i="1"/>
  <c r="L2113" i="1"/>
  <c r="K2113" i="1"/>
  <c r="K2174" i="1" s="1"/>
  <c r="AE2112" i="1"/>
  <c r="AC2112" i="1"/>
  <c r="L2112" i="1"/>
  <c r="K2112" i="1"/>
  <c r="K2173" i="1" s="1"/>
  <c r="K2234" i="1" s="1"/>
  <c r="K2295" i="1" s="1"/>
  <c r="K2356" i="1" s="1"/>
  <c r="K2417" i="1" s="1"/>
  <c r="K2478" i="1" s="1"/>
  <c r="K2539" i="1" s="1"/>
  <c r="K2600" i="1" s="1"/>
  <c r="K2661" i="1" s="1"/>
  <c r="K2722" i="1" s="1"/>
  <c r="K2783" i="1" s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M2090" i="1"/>
  <c r="L2090" i="1"/>
  <c r="K2090" i="1"/>
  <c r="D2090" i="1"/>
  <c r="AA2089" i="1"/>
  <c r="N2089" i="1"/>
  <c r="M2089" i="1"/>
  <c r="N2088" i="1"/>
  <c r="K2088" i="1"/>
  <c r="D2088" i="1"/>
  <c r="N2080" i="1" s="1"/>
  <c r="AE2087" i="1"/>
  <c r="AC2087" i="1"/>
  <c r="U2087" i="1"/>
  <c r="S2087" i="1"/>
  <c r="N2087" i="1"/>
  <c r="M2087" i="1"/>
  <c r="K2087" i="1"/>
  <c r="AE2086" i="1"/>
  <c r="AC2086" i="1"/>
  <c r="U2086" i="1"/>
  <c r="S2086" i="1"/>
  <c r="N2086" i="1"/>
  <c r="M2086" i="1"/>
  <c r="K2086" i="1"/>
  <c r="AE2085" i="1"/>
  <c r="AC2085" i="1"/>
  <c r="U2085" i="1"/>
  <c r="S2085" i="1"/>
  <c r="N2085" i="1"/>
  <c r="M2085" i="1"/>
  <c r="AE2084" i="1"/>
  <c r="AC2084" i="1"/>
  <c r="U2084" i="1"/>
  <c r="S2084" i="1"/>
  <c r="N2084" i="1"/>
  <c r="M2084" i="1"/>
  <c r="AE2083" i="1"/>
  <c r="AC2083" i="1"/>
  <c r="U2083" i="1"/>
  <c r="S2083" i="1"/>
  <c r="N2083" i="1"/>
  <c r="M2083" i="1"/>
  <c r="N2082" i="1"/>
  <c r="I2082" i="1"/>
  <c r="AO2081" i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N2081" i="1"/>
  <c r="K2081" i="1"/>
  <c r="K2080" i="1"/>
  <c r="AU2079" i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N2079" i="1"/>
  <c r="K2079" i="1"/>
  <c r="AU2078" i="1"/>
  <c r="L2078" i="1"/>
  <c r="AU2077" i="1"/>
  <c r="AO2077" i="1"/>
  <c r="AO2078" i="1" s="1"/>
  <c r="AO2079" i="1" s="1"/>
  <c r="AO2080" i="1" s="1"/>
  <c r="M2077" i="1"/>
  <c r="BP2076" i="1"/>
  <c r="BK2076" i="1"/>
  <c r="BM2076" i="1" s="1"/>
  <c r="BJ2076" i="1"/>
  <c r="BD2076" i="1"/>
  <c r="AX2076" i="1"/>
  <c r="AR2076" i="1"/>
  <c r="AL2076" i="1"/>
  <c r="AB2076" i="1"/>
  <c r="W2076" i="1"/>
  <c r="Q2076" i="1"/>
  <c r="N2076" i="1"/>
  <c r="AD2076" i="1" s="1"/>
  <c r="L2076" i="1"/>
  <c r="M2088" i="1" s="1"/>
  <c r="J2076" i="1"/>
  <c r="BP2072" i="1"/>
  <c r="BO2072" i="1"/>
  <c r="BN2072" i="1"/>
  <c r="BL2072" i="1"/>
  <c r="BJ2072" i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H2066" i="1" s="1"/>
  <c r="AV2065" i="1"/>
  <c r="AA2065" i="1"/>
  <c r="X2065" i="1"/>
  <c r="L2065" i="1"/>
  <c r="G2065" i="1"/>
  <c r="Y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O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N2021" i="1" s="1"/>
  <c r="AE2031" i="1"/>
  <c r="AC2031" i="1"/>
  <c r="U2031" i="1"/>
  <c r="S2031" i="1"/>
  <c r="N2031" i="1"/>
  <c r="K2031" i="1"/>
  <c r="AE2030" i="1"/>
  <c r="AC2030" i="1"/>
  <c r="U2030" i="1"/>
  <c r="S2030" i="1"/>
  <c r="N2030" i="1"/>
  <c r="K2030" i="1"/>
  <c r="AE2029" i="1"/>
  <c r="N2029" i="1"/>
  <c r="L2029" i="1"/>
  <c r="K2029" i="1"/>
  <c r="D2029" i="1"/>
  <c r="AA2028" i="1"/>
  <c r="N2028" i="1"/>
  <c r="N2027" i="1"/>
  <c r="K2027" i="1"/>
  <c r="D2027" i="1"/>
  <c r="N2019" i="1" s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I2021" i="1"/>
  <c r="N2020" i="1"/>
  <c r="K2020" i="1"/>
  <c r="AO2019" i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K2019" i="1"/>
  <c r="N2018" i="1"/>
  <c r="K2018" i="1"/>
  <c r="AU2017" i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L2017" i="1"/>
  <c r="AU2016" i="1"/>
  <c r="AO2016" i="1"/>
  <c r="AO2017" i="1" s="1"/>
  <c r="AO2018" i="1" s="1"/>
  <c r="M2016" i="1"/>
  <c r="BM2015" i="1"/>
  <c r="BK2015" i="1"/>
  <c r="BP2015" i="1" s="1"/>
  <c r="BJ2015" i="1"/>
  <c r="BD2015" i="1"/>
  <c r="AX2015" i="1"/>
  <c r="AR2015" i="1"/>
  <c r="AL2015" i="1"/>
  <c r="AB2015" i="1"/>
  <c r="W2015" i="1"/>
  <c r="Q2015" i="1"/>
  <c r="N2015" i="1"/>
  <c r="L2015" i="1"/>
  <c r="M2028" i="1" s="1"/>
  <c r="J2015" i="1"/>
  <c r="BO2011" i="1"/>
  <c r="BN2011" i="1"/>
  <c r="BL2011" i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Y2005" i="1"/>
  <c r="L2005" i="1"/>
  <c r="K2005" i="1"/>
  <c r="H2005" i="1"/>
  <c r="G2005" i="1"/>
  <c r="AV2004" i="1"/>
  <c r="AA2004" i="1"/>
  <c r="Y2004" i="1"/>
  <c r="X2004" i="1"/>
  <c r="L2004" i="1"/>
  <c r="G2004" i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N1997" i="1"/>
  <c r="L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O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E1968" i="1"/>
  <c r="N1968" i="1"/>
  <c r="L1968" i="1"/>
  <c r="K1968" i="1"/>
  <c r="D1968" i="1"/>
  <c r="AA1967" i="1"/>
  <c r="N1967" i="1"/>
  <c r="M1967" i="1"/>
  <c r="N1966" i="1"/>
  <c r="K1966" i="1"/>
  <c r="D1966" i="1"/>
  <c r="N1958" i="1" s="1"/>
  <c r="AE1965" i="1"/>
  <c r="AC1965" i="1"/>
  <c r="U1965" i="1"/>
  <c r="S1965" i="1"/>
  <c r="N1965" i="1"/>
  <c r="K1965" i="1"/>
  <c r="AE1964" i="1"/>
  <c r="AC1964" i="1"/>
  <c r="U1964" i="1"/>
  <c r="S1964" i="1"/>
  <c r="N1964" i="1"/>
  <c r="K1964" i="1"/>
  <c r="AE1963" i="1"/>
  <c r="AC1963" i="1"/>
  <c r="U1963" i="1"/>
  <c r="S1963" i="1"/>
  <c r="N1963" i="1"/>
  <c r="AE1962" i="1"/>
  <c r="AC1962" i="1"/>
  <c r="U1962" i="1"/>
  <c r="S1962" i="1"/>
  <c r="N1962" i="1"/>
  <c r="AE1961" i="1"/>
  <c r="AC1961" i="1"/>
  <c r="U1961" i="1"/>
  <c r="S1961" i="1"/>
  <c r="N1961" i="1"/>
  <c r="AU1960" i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N1960" i="1"/>
  <c r="I1960" i="1"/>
  <c r="N1959" i="1"/>
  <c r="K1959" i="1"/>
  <c r="K1958" i="1"/>
  <c r="AO1957" i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N1957" i="1"/>
  <c r="K1957" i="1"/>
  <c r="AU1956" i="1"/>
  <c r="AU1957" i="1" s="1"/>
  <c r="AU1958" i="1" s="1"/>
  <c r="AU1959" i="1" s="1"/>
  <c r="AO1956" i="1"/>
  <c r="L1956" i="1"/>
  <c r="H1956" i="1"/>
  <c r="H2017" i="1" s="1"/>
  <c r="AU1955" i="1"/>
  <c r="AO1955" i="1"/>
  <c r="M1955" i="1"/>
  <c r="BK1954" i="1"/>
  <c r="BJ1954" i="1"/>
  <c r="BD1954" i="1"/>
  <c r="AX1954" i="1"/>
  <c r="AR1954" i="1"/>
  <c r="AL1954" i="1"/>
  <c r="AB1954" i="1"/>
  <c r="W1954" i="1"/>
  <c r="L1954" i="1"/>
  <c r="M1975" i="1" s="1"/>
  <c r="J1954" i="1"/>
  <c r="Q1954" i="1" s="1"/>
  <c r="BO1950" i="1"/>
  <c r="BN1950" i="1"/>
  <c r="BL1950" i="1"/>
  <c r="BP1950" i="1" s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Y1944" i="1"/>
  <c r="L1944" i="1"/>
  <c r="K1944" i="1"/>
  <c r="H1944" i="1"/>
  <c r="G1944" i="1"/>
  <c r="AV1943" i="1"/>
  <c r="AA1943" i="1"/>
  <c r="X1943" i="1"/>
  <c r="L1943" i="1"/>
  <c r="G1943" i="1"/>
  <c r="Y1943" i="1" s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O1918" i="1"/>
  <c r="AE1917" i="1"/>
  <c r="AC1917" i="1"/>
  <c r="U1917" i="1"/>
  <c r="S1917" i="1"/>
  <c r="AE1916" i="1"/>
  <c r="AC1916" i="1"/>
  <c r="U1916" i="1"/>
  <c r="AU1915" i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O1907" i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E1907" i="1"/>
  <c r="N1907" i="1"/>
  <c r="L1907" i="1"/>
  <c r="K1907" i="1"/>
  <c r="D1907" i="1"/>
  <c r="AA1906" i="1"/>
  <c r="N1906" i="1"/>
  <c r="N1905" i="1"/>
  <c r="K1905" i="1"/>
  <c r="D1905" i="1"/>
  <c r="N1897" i="1" s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N1902" i="1"/>
  <c r="AE1901" i="1"/>
  <c r="AC1901" i="1"/>
  <c r="U1901" i="1"/>
  <c r="S1901" i="1"/>
  <c r="N1901" i="1"/>
  <c r="AE1900" i="1"/>
  <c r="AC1900" i="1"/>
  <c r="U1900" i="1"/>
  <c r="S1900" i="1"/>
  <c r="N1900" i="1"/>
  <c r="M1900" i="1"/>
  <c r="N1899" i="1"/>
  <c r="I1899" i="1"/>
  <c r="AU1898" i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N1898" i="1"/>
  <c r="K1898" i="1"/>
  <c r="K1897" i="1"/>
  <c r="H1897" i="1"/>
  <c r="H1958" i="1" s="1"/>
  <c r="H2019" i="1" s="1"/>
  <c r="H2080" i="1" s="1"/>
  <c r="H2141" i="1" s="1"/>
  <c r="H2202" i="1" s="1"/>
  <c r="H2263" i="1" s="1"/>
  <c r="N1896" i="1"/>
  <c r="K1896" i="1"/>
  <c r="AU1895" i="1"/>
  <c r="AU1896" i="1" s="1"/>
  <c r="AU1897" i="1" s="1"/>
  <c r="AO1895" i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L1895" i="1"/>
  <c r="H1895" i="1"/>
  <c r="AU1894" i="1"/>
  <c r="AO1894" i="1"/>
  <c r="M1894" i="1"/>
  <c r="BK1893" i="1"/>
  <c r="BM1893" i="1" s="1"/>
  <c r="BJ1893" i="1"/>
  <c r="BD1893" i="1"/>
  <c r="AX1893" i="1"/>
  <c r="AR1893" i="1"/>
  <c r="AL1893" i="1"/>
  <c r="AB1893" i="1"/>
  <c r="W1893" i="1"/>
  <c r="L1893" i="1"/>
  <c r="M1901" i="1" s="1"/>
  <c r="J1893" i="1"/>
  <c r="Q1893" i="1" s="1"/>
  <c r="BP1889" i="1"/>
  <c r="BO1889" i="1"/>
  <c r="BN1889" i="1"/>
  <c r="BL1889" i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AV1882" i="1"/>
  <c r="AA1882" i="1"/>
  <c r="Y1882" i="1"/>
  <c r="X1882" i="1"/>
  <c r="L1882" i="1"/>
  <c r="G1882" i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N1841" i="1" s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O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M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M1850" i="1"/>
  <c r="K1850" i="1"/>
  <c r="AE1849" i="1"/>
  <c r="AC1849" i="1"/>
  <c r="U1849" i="1"/>
  <c r="S1849" i="1"/>
  <c r="N1849" i="1"/>
  <c r="M1849" i="1"/>
  <c r="K1849" i="1"/>
  <c r="D1849" i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M1845" i="1"/>
  <c r="N1844" i="1"/>
  <c r="K1844" i="1"/>
  <c r="D1844" i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AE1840" i="1"/>
  <c r="AC1840" i="1"/>
  <c r="U1840" i="1"/>
  <c r="S1840" i="1"/>
  <c r="N1840" i="1"/>
  <c r="AE1839" i="1"/>
  <c r="AC1839" i="1"/>
  <c r="U1839" i="1"/>
  <c r="S1839" i="1"/>
  <c r="N1839" i="1"/>
  <c r="N1838" i="1"/>
  <c r="I1838" i="1"/>
  <c r="N1837" i="1"/>
  <c r="M1837" i="1"/>
  <c r="K1837" i="1"/>
  <c r="N1836" i="1"/>
  <c r="M1836" i="1"/>
  <c r="K1836" i="1"/>
  <c r="N1835" i="1"/>
  <c r="K1835" i="1"/>
  <c r="AU1834" i="1"/>
  <c r="AU1835" i="1" s="1"/>
  <c r="AU1836" i="1" s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L1834" i="1"/>
  <c r="AU1833" i="1"/>
  <c r="AO1833" i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M1833" i="1"/>
  <c r="M1841" i="1" s="1"/>
  <c r="BM1832" i="1"/>
  <c r="BK1832" i="1"/>
  <c r="BP1832" i="1" s="1"/>
  <c r="BJ1832" i="1"/>
  <c r="BD1832" i="1"/>
  <c r="AX1832" i="1"/>
  <c r="AR1832" i="1"/>
  <c r="AL1832" i="1"/>
  <c r="AB1832" i="1"/>
  <c r="W1832" i="1"/>
  <c r="Q1832" i="1"/>
  <c r="N1832" i="1"/>
  <c r="O1859" i="1" s="1"/>
  <c r="L1832" i="1"/>
  <c r="M1835" i="1" s="1"/>
  <c r="J1832" i="1"/>
  <c r="BO1828" i="1"/>
  <c r="BN1828" i="1"/>
  <c r="BL1828" i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Y1822" i="1"/>
  <c r="L1822" i="1"/>
  <c r="K1822" i="1"/>
  <c r="H1822" i="1"/>
  <c r="G1822" i="1"/>
  <c r="AV1821" i="1"/>
  <c r="AA1821" i="1"/>
  <c r="Y1821" i="1"/>
  <c r="X1821" i="1"/>
  <c r="G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N1814" i="1"/>
  <c r="L1821" i="1" s="1"/>
  <c r="O1796" i="1" s="1"/>
  <c r="L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U1806" i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E1785" i="1"/>
  <c r="N1785" i="1"/>
  <c r="L1785" i="1"/>
  <c r="K1785" i="1"/>
  <c r="D1785" i="1"/>
  <c r="AA1784" i="1"/>
  <c r="N1784" i="1"/>
  <c r="AU1783" i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N1783" i="1"/>
  <c r="K1783" i="1"/>
  <c r="D1783" i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N1780" i="1"/>
  <c r="AE1779" i="1"/>
  <c r="AC1779" i="1"/>
  <c r="U1779" i="1"/>
  <c r="S1779" i="1"/>
  <c r="N1779" i="1"/>
  <c r="AE1778" i="1"/>
  <c r="AC1778" i="1"/>
  <c r="U1778" i="1"/>
  <c r="S1778" i="1"/>
  <c r="N1778" i="1"/>
  <c r="M1778" i="1"/>
  <c r="N1777" i="1"/>
  <c r="I1777" i="1"/>
  <c r="N1776" i="1"/>
  <c r="K1776" i="1"/>
  <c r="N1775" i="1"/>
  <c r="K1775" i="1"/>
  <c r="AU1774" i="1"/>
  <c r="AU1775" i="1" s="1"/>
  <c r="AU1776" i="1" s="1"/>
  <c r="AU1777" i="1" s="1"/>
  <c r="AU1778" i="1" s="1"/>
  <c r="AU1779" i="1" s="1"/>
  <c r="AU1780" i="1" s="1"/>
  <c r="AU1781" i="1" s="1"/>
  <c r="AU1782" i="1" s="1"/>
  <c r="N1774" i="1"/>
  <c r="K1774" i="1"/>
  <c r="L1773" i="1"/>
  <c r="AU1772" i="1"/>
  <c r="AU1773" i="1" s="1"/>
  <c r="AO1772" i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M1772" i="1"/>
  <c r="BP1771" i="1"/>
  <c r="BM1771" i="1"/>
  <c r="BK1771" i="1"/>
  <c r="BJ1771" i="1"/>
  <c r="BD1771" i="1"/>
  <c r="AX1771" i="1"/>
  <c r="AR1771" i="1"/>
  <c r="AL1771" i="1"/>
  <c r="AB1771" i="1"/>
  <c r="W1771" i="1"/>
  <c r="N1771" i="1"/>
  <c r="L1771" i="1"/>
  <c r="J1771" i="1"/>
  <c r="Q1771" i="1" s="1"/>
  <c r="BO1767" i="1"/>
  <c r="BN1767" i="1"/>
  <c r="BL1767" i="1"/>
  <c r="BP1767" i="1" s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L1761" i="1"/>
  <c r="K1761" i="1"/>
  <c r="G1761" i="1"/>
  <c r="AV1760" i="1"/>
  <c r="AA1760" i="1"/>
  <c r="Y1760" i="1"/>
  <c r="X1760" i="1"/>
  <c r="G1760" i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N1753" i="1"/>
  <c r="L1760" i="1" s="1"/>
  <c r="O1735" i="1" s="1"/>
  <c r="L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N1719" i="1" s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K1724" i="1"/>
  <c r="D1724" i="1"/>
  <c r="AA1723" i="1"/>
  <c r="N1723" i="1"/>
  <c r="N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E1719" i="1"/>
  <c r="AC1719" i="1"/>
  <c r="U1719" i="1"/>
  <c r="S1719" i="1"/>
  <c r="AE1718" i="1"/>
  <c r="AC1718" i="1"/>
  <c r="U1718" i="1"/>
  <c r="S1718" i="1"/>
  <c r="N1718" i="1"/>
  <c r="AE1717" i="1"/>
  <c r="AC1717" i="1"/>
  <c r="U1717" i="1"/>
  <c r="S1717" i="1"/>
  <c r="N1717" i="1"/>
  <c r="N1716" i="1"/>
  <c r="I1716" i="1"/>
  <c r="N1715" i="1"/>
  <c r="K1715" i="1"/>
  <c r="N1714" i="1"/>
  <c r="K1714" i="1"/>
  <c r="N1713" i="1"/>
  <c r="K1713" i="1"/>
  <c r="L1712" i="1"/>
  <c r="AU1711" i="1"/>
  <c r="AU1712" i="1" s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O1711" i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M1711" i="1"/>
  <c r="BM1710" i="1"/>
  <c r="BK1710" i="1"/>
  <c r="BP1710" i="1" s="1"/>
  <c r="BJ1710" i="1"/>
  <c r="BD1710" i="1"/>
  <c r="AX1710" i="1"/>
  <c r="AR1710" i="1"/>
  <c r="AL1710" i="1"/>
  <c r="AB1710" i="1"/>
  <c r="W1710" i="1"/>
  <c r="Q1710" i="1"/>
  <c r="L1710" i="1"/>
  <c r="J1710" i="1"/>
  <c r="BO1706" i="1"/>
  <c r="BN1706" i="1"/>
  <c r="BL1706" i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H1700" i="1"/>
  <c r="G1700" i="1"/>
  <c r="Y1700" i="1" s="1"/>
  <c r="AV1699" i="1"/>
  <c r="AA1699" i="1"/>
  <c r="X1699" i="1"/>
  <c r="G1699" i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N1692" i="1"/>
  <c r="L1699" i="1" s="1"/>
  <c r="O1674" i="1" s="1"/>
  <c r="L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L1663" i="1"/>
  <c r="K1663" i="1"/>
  <c r="D1663" i="1"/>
  <c r="AA1662" i="1"/>
  <c r="N1662" i="1"/>
  <c r="N1661" i="1"/>
  <c r="K1661" i="1"/>
  <c r="D1661" i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N1655" i="1"/>
  <c r="I1655" i="1"/>
  <c r="AU1654" i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N1654" i="1"/>
  <c r="M1654" i="1"/>
  <c r="K1654" i="1"/>
  <c r="N1653" i="1"/>
  <c r="M1653" i="1"/>
  <c r="K1653" i="1"/>
  <c r="N1652" i="1"/>
  <c r="K1652" i="1"/>
  <c r="AU1651" i="1"/>
  <c r="AU1652" i="1" s="1"/>
  <c r="AU1653" i="1" s="1"/>
  <c r="L1651" i="1"/>
  <c r="AU1650" i="1"/>
  <c r="AO1650" i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M1650" i="1"/>
  <c r="BM1649" i="1"/>
  <c r="BK1649" i="1"/>
  <c r="BP1649" i="1" s="1"/>
  <c r="BJ1649" i="1"/>
  <c r="AX1649" i="1"/>
  <c r="BD1649" i="1" s="1"/>
  <c r="AR1649" i="1"/>
  <c r="AL1649" i="1"/>
  <c r="AB1649" i="1"/>
  <c r="W1649" i="1"/>
  <c r="Q1649" i="1"/>
  <c r="N1649" i="1"/>
  <c r="L1649" i="1"/>
  <c r="J1649" i="1"/>
  <c r="BO1645" i="1"/>
  <c r="BN1645" i="1"/>
  <c r="BL1645" i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L1639" i="1"/>
  <c r="K1639" i="1"/>
  <c r="H1639" i="1"/>
  <c r="G1639" i="1"/>
  <c r="AV1638" i="1"/>
  <c r="AA1638" i="1"/>
  <c r="X1638" i="1"/>
  <c r="G1638" i="1"/>
  <c r="Y1638" i="1" s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N1631" i="1"/>
  <c r="L1638" i="1" s="1"/>
  <c r="O1613" i="1" s="1"/>
  <c r="L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N1593" i="1" s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U1607" i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N1594" i="1" s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A1601" i="1"/>
  <c r="N1601" i="1"/>
  <c r="M1601" i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N1597" i="1"/>
  <c r="AE1596" i="1"/>
  <c r="AC1596" i="1"/>
  <c r="U1596" i="1"/>
  <c r="S1596" i="1"/>
  <c r="N1596" i="1"/>
  <c r="AE1595" i="1"/>
  <c r="AC1595" i="1"/>
  <c r="U1595" i="1"/>
  <c r="S1595" i="1"/>
  <c r="N1595" i="1"/>
  <c r="I1594" i="1"/>
  <c r="K1593" i="1"/>
  <c r="N1592" i="1"/>
  <c r="K1592" i="1"/>
  <c r="N1591" i="1"/>
  <c r="M1591" i="1"/>
  <c r="K1591" i="1"/>
  <c r="AO1590" i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L1590" i="1"/>
  <c r="AU1589" i="1"/>
  <c r="AU1590" i="1" s="1"/>
  <c r="AU1591" i="1" s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O1589" i="1"/>
  <c r="M1589" i="1"/>
  <c r="BP1588" i="1"/>
  <c r="BK1588" i="1"/>
  <c r="BM1588" i="1" s="1"/>
  <c r="BJ1588" i="1"/>
  <c r="BD1588" i="1"/>
  <c r="AX1588" i="1"/>
  <c r="AR1588" i="1"/>
  <c r="AL1588" i="1"/>
  <c r="AB1588" i="1"/>
  <c r="W1588" i="1"/>
  <c r="L1588" i="1"/>
  <c r="M1593" i="1" s="1"/>
  <c r="J1588" i="1"/>
  <c r="Q1588" i="1" s="1"/>
  <c r="BO1584" i="1"/>
  <c r="BN1584" i="1"/>
  <c r="BL1584" i="1"/>
  <c r="BP1584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Y1578" i="1"/>
  <c r="L1578" i="1"/>
  <c r="K1578" i="1"/>
  <c r="G1578" i="1"/>
  <c r="AV1577" i="1"/>
  <c r="AA1577" i="1"/>
  <c r="X1577" i="1"/>
  <c r="L1577" i="1"/>
  <c r="O1552" i="1" s="1"/>
  <c r="G1577" i="1"/>
  <c r="Y1577" i="1" s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N1570" i="1"/>
  <c r="L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O1559" i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K1545" i="1"/>
  <c r="AE1544" i="1"/>
  <c r="AC1544" i="1"/>
  <c r="U1544" i="1"/>
  <c r="S1544" i="1"/>
  <c r="N1544" i="1"/>
  <c r="K1544" i="1"/>
  <c r="D1544" i="1"/>
  <c r="AE1543" i="1"/>
  <c r="AC1543" i="1"/>
  <c r="U1543" i="1"/>
  <c r="S1543" i="1"/>
  <c r="N1543" i="1"/>
  <c r="K1543" i="1"/>
  <c r="AE1542" i="1"/>
  <c r="AC1542" i="1"/>
  <c r="U1542" i="1"/>
  <c r="S1542" i="1"/>
  <c r="N1542" i="1"/>
  <c r="K1542" i="1"/>
  <c r="AE1541" i="1"/>
  <c r="N1541" i="1"/>
  <c r="L1541" i="1"/>
  <c r="K1541" i="1"/>
  <c r="D1541" i="1"/>
  <c r="AA1540" i="1"/>
  <c r="N1540" i="1"/>
  <c r="N1539" i="1"/>
  <c r="K1539" i="1"/>
  <c r="D1539" i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M1535" i="1"/>
  <c r="AE1534" i="1"/>
  <c r="AC1534" i="1"/>
  <c r="U1534" i="1"/>
  <c r="S1534" i="1"/>
  <c r="N1534" i="1"/>
  <c r="N1533" i="1"/>
  <c r="I1533" i="1"/>
  <c r="N1532" i="1"/>
  <c r="K1532" i="1"/>
  <c r="N1531" i="1"/>
  <c r="K1531" i="1"/>
  <c r="H1531" i="1"/>
  <c r="H1592" i="1" s="1"/>
  <c r="H1653" i="1" s="1"/>
  <c r="H1714" i="1" s="1"/>
  <c r="H1775" i="1" s="1"/>
  <c r="H1836" i="1" s="1"/>
  <c r="N1530" i="1"/>
  <c r="K1530" i="1"/>
  <c r="AU1529" i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O1529" i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L1529" i="1"/>
  <c r="AU1528" i="1"/>
  <c r="AO1528" i="1"/>
  <c r="M1528" i="1"/>
  <c r="BK1527" i="1"/>
  <c r="BJ1527" i="1"/>
  <c r="BD1527" i="1"/>
  <c r="AX1527" i="1"/>
  <c r="AR1527" i="1"/>
  <c r="AL1527" i="1"/>
  <c r="AB1527" i="1"/>
  <c r="W1527" i="1"/>
  <c r="L1527" i="1"/>
  <c r="M1533" i="1" s="1"/>
  <c r="J1527" i="1"/>
  <c r="Q1527" i="1" s="1"/>
  <c r="BO1523" i="1"/>
  <c r="BN1523" i="1"/>
  <c r="BP1523" i="1" s="1"/>
  <c r="BL1523" i="1"/>
  <c r="BJ1523" i="1"/>
  <c r="F1523" i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F2804" i="1" s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L1517" i="1"/>
  <c r="K1517" i="1"/>
  <c r="H1517" i="1"/>
  <c r="G1517" i="1"/>
  <c r="Y1517" i="1" s="1"/>
  <c r="AV1516" i="1"/>
  <c r="AA1516" i="1"/>
  <c r="Y1516" i="1"/>
  <c r="X1516" i="1"/>
  <c r="L1516" i="1"/>
  <c r="G1516" i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N1475" i="1" s="1"/>
  <c r="AE1497" i="1"/>
  <c r="AC1497" i="1"/>
  <c r="U1497" i="1"/>
  <c r="S1497" i="1"/>
  <c r="AU1496" i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O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N1472" i="1" s="1"/>
  <c r="AE1482" i="1"/>
  <c r="AC1482" i="1"/>
  <c r="U1482" i="1"/>
  <c r="S1482" i="1"/>
  <c r="N1482" i="1"/>
  <c r="K1482" i="1"/>
  <c r="AE1481" i="1"/>
  <c r="AC1481" i="1"/>
  <c r="U1481" i="1"/>
  <c r="S1481" i="1"/>
  <c r="N1481" i="1"/>
  <c r="K1481" i="1"/>
  <c r="AE1480" i="1"/>
  <c r="N1480" i="1"/>
  <c r="M1480" i="1"/>
  <c r="L1480" i="1"/>
  <c r="K1480" i="1"/>
  <c r="D1480" i="1"/>
  <c r="AA1479" i="1"/>
  <c r="N1479" i="1"/>
  <c r="N1478" i="1"/>
  <c r="K1478" i="1"/>
  <c r="D1478" i="1"/>
  <c r="AE1477" i="1"/>
  <c r="AC1477" i="1"/>
  <c r="U1477" i="1"/>
  <c r="S1477" i="1"/>
  <c r="N1477" i="1"/>
  <c r="K1477" i="1"/>
  <c r="AE1476" i="1"/>
  <c r="AC1476" i="1"/>
  <c r="U1476" i="1"/>
  <c r="S1476" i="1"/>
  <c r="N1476" i="1"/>
  <c r="K1476" i="1"/>
  <c r="AE1475" i="1"/>
  <c r="AC1475" i="1"/>
  <c r="U1475" i="1"/>
  <c r="S1475" i="1"/>
  <c r="AE1474" i="1"/>
  <c r="AC1474" i="1"/>
  <c r="U1474" i="1"/>
  <c r="S1474" i="1"/>
  <c r="N1474" i="1"/>
  <c r="M1474" i="1"/>
  <c r="AE1473" i="1"/>
  <c r="AC1473" i="1"/>
  <c r="U1473" i="1"/>
  <c r="S1473" i="1"/>
  <c r="N1473" i="1"/>
  <c r="I1472" i="1"/>
  <c r="N1471" i="1"/>
  <c r="M1471" i="1"/>
  <c r="K1471" i="1"/>
  <c r="N1470" i="1"/>
  <c r="K1470" i="1"/>
  <c r="AU1469" i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N1469" i="1"/>
  <c r="K1469" i="1"/>
  <c r="AU1468" i="1"/>
  <c r="L1468" i="1"/>
  <c r="H1468" i="1"/>
  <c r="H1529" i="1" s="1"/>
  <c r="AU1467" i="1"/>
  <c r="AO1467" i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M1467" i="1"/>
  <c r="BP1466" i="1"/>
  <c r="BK1466" i="1"/>
  <c r="BM1466" i="1" s="1"/>
  <c r="BJ1466" i="1"/>
  <c r="AX1466" i="1"/>
  <c r="BD1466" i="1" s="1"/>
  <c r="AR1466" i="1"/>
  <c r="AL1466" i="1"/>
  <c r="AB1466" i="1"/>
  <c r="W1466" i="1"/>
  <c r="Q1466" i="1"/>
  <c r="L1466" i="1"/>
  <c r="M1487" i="1" s="1"/>
  <c r="J1466" i="1"/>
  <c r="BO1462" i="1"/>
  <c r="BN1462" i="1"/>
  <c r="BL1462" i="1"/>
  <c r="BP1462" i="1" s="1"/>
  <c r="BJ1462" i="1"/>
  <c r="I1462" i="1"/>
  <c r="I1460" i="1" s="1"/>
  <c r="H1462" i="1"/>
  <c r="G1462" i="1"/>
  <c r="G1523" i="1" s="1"/>
  <c r="F1462" i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L1456" i="1"/>
  <c r="K1456" i="1"/>
  <c r="G1456" i="1"/>
  <c r="Y1456" i="1" s="1"/>
  <c r="AV1455" i="1"/>
  <c r="AA1455" i="1"/>
  <c r="X1455" i="1"/>
  <c r="G1455" i="1"/>
  <c r="Y1455" i="1" s="1"/>
  <c r="AV1454" i="1"/>
  <c r="AA1454" i="1"/>
  <c r="L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N1448" i="1"/>
  <c r="L1455" i="1" s="1"/>
  <c r="O1430" i="1" s="1"/>
  <c r="L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U1432" i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E1432" i="1"/>
  <c r="AC1432" i="1"/>
  <c r="U1432" i="1"/>
  <c r="S1432" i="1"/>
  <c r="L1432" i="1"/>
  <c r="AE1431" i="1"/>
  <c r="AC1431" i="1"/>
  <c r="S1431" i="1"/>
  <c r="AE1430" i="1"/>
  <c r="AC1430" i="1"/>
  <c r="U1430" i="1"/>
  <c r="S1430" i="1"/>
  <c r="AE1429" i="1"/>
  <c r="AC1429" i="1"/>
  <c r="U1429" i="1"/>
  <c r="S1429" i="1"/>
  <c r="O1429" i="1"/>
  <c r="AE1428" i="1"/>
  <c r="AC1428" i="1"/>
  <c r="U1428" i="1"/>
  <c r="AE1427" i="1"/>
  <c r="AC1427" i="1"/>
  <c r="U1427" i="1"/>
  <c r="S1427" i="1"/>
  <c r="N1427" i="1"/>
  <c r="M1427" i="1"/>
  <c r="AO1426" i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M1423" i="1"/>
  <c r="K1423" i="1"/>
  <c r="AE1422" i="1"/>
  <c r="AC1422" i="1"/>
  <c r="U1422" i="1"/>
  <c r="S1422" i="1"/>
  <c r="N1422" i="1"/>
  <c r="M1422" i="1"/>
  <c r="K1422" i="1"/>
  <c r="D1422" i="1"/>
  <c r="AE1421" i="1"/>
  <c r="AC1421" i="1"/>
  <c r="U1421" i="1"/>
  <c r="S1421" i="1"/>
  <c r="N1421" i="1"/>
  <c r="K1421" i="1"/>
  <c r="AU1420" i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M1418" i="1"/>
  <c r="N1417" i="1"/>
  <c r="M1417" i="1"/>
  <c r="K1417" i="1"/>
  <c r="D1417" i="1"/>
  <c r="AU1416" i="1"/>
  <c r="AU1417" i="1" s="1"/>
  <c r="AU1418" i="1" s="1"/>
  <c r="AU1419" i="1" s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AE1413" i="1"/>
  <c r="AC1413" i="1"/>
  <c r="U1413" i="1"/>
  <c r="S1413" i="1"/>
  <c r="N1413" i="1"/>
  <c r="M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H2755" i="1" s="1"/>
  <c r="AO1412" i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E1412" i="1"/>
  <c r="AC1412" i="1"/>
  <c r="U1412" i="1"/>
  <c r="S1412" i="1"/>
  <c r="N1412" i="1"/>
  <c r="M1412" i="1"/>
  <c r="AO1411" i="1"/>
  <c r="N1411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H1960" i="1" s="1"/>
  <c r="H2021" i="1" s="1"/>
  <c r="H2082" i="1" s="1"/>
  <c r="H2143" i="1" s="1"/>
  <c r="H2204" i="1" s="1"/>
  <c r="H2265" i="1" s="1"/>
  <c r="H2326" i="1" s="1"/>
  <c r="H2387" i="1" s="1"/>
  <c r="H2448" i="1" s="1"/>
  <c r="H2509" i="1" s="1"/>
  <c r="H2570" i="1" s="1"/>
  <c r="H2631" i="1" s="1"/>
  <c r="H2692" i="1" s="1"/>
  <c r="H2753" i="1" s="1"/>
  <c r="N1410" i="1"/>
  <c r="K1410" i="1"/>
  <c r="N1409" i="1"/>
  <c r="K1409" i="1"/>
  <c r="H1409" i="1"/>
  <c r="H1470" i="1" s="1"/>
  <c r="N1408" i="1"/>
  <c r="M1408" i="1"/>
  <c r="K1408" i="1"/>
  <c r="L1407" i="1"/>
  <c r="H1407" i="1"/>
  <c r="H1418" i="1" s="1"/>
  <c r="AU1406" i="1"/>
  <c r="AU1407" i="1" s="1"/>
  <c r="AU1408" i="1" s="1"/>
  <c r="AU1409" i="1" s="1"/>
  <c r="AU1410" i="1" s="1"/>
  <c r="AU1411" i="1" s="1"/>
  <c r="AU1412" i="1" s="1"/>
  <c r="AU1413" i="1" s="1"/>
  <c r="AU1414" i="1" s="1"/>
  <c r="AU1415" i="1" s="1"/>
  <c r="AO1406" i="1"/>
  <c r="AO1407" i="1" s="1"/>
  <c r="AO1408" i="1" s="1"/>
  <c r="AO1409" i="1" s="1"/>
  <c r="AO1410" i="1" s="1"/>
  <c r="M1406" i="1"/>
  <c r="BP1405" i="1"/>
  <c r="BK1405" i="1"/>
  <c r="BM1405" i="1" s="1"/>
  <c r="BJ1405" i="1"/>
  <c r="BD1405" i="1"/>
  <c r="AX1405" i="1"/>
  <c r="AR1405" i="1"/>
  <c r="AL1405" i="1"/>
  <c r="AB1405" i="1"/>
  <c r="W1405" i="1"/>
  <c r="Q1405" i="1"/>
  <c r="L1405" i="1"/>
  <c r="M1410" i="1" s="1"/>
  <c r="J1405" i="1"/>
  <c r="BP1401" i="1"/>
  <c r="BO1401" i="1"/>
  <c r="BN1401" i="1"/>
  <c r="BL1401" i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G1395" i="1"/>
  <c r="AV1394" i="1"/>
  <c r="AA1394" i="1"/>
  <c r="X1394" i="1"/>
  <c r="L1394" i="1"/>
  <c r="G1394" i="1"/>
  <c r="Y1394" i="1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U1373" i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U1362" i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N1350" i="1" s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L1358" i="1"/>
  <c r="K1358" i="1"/>
  <c r="D1358" i="1"/>
  <c r="AA1357" i="1"/>
  <c r="N1357" i="1"/>
  <c r="N1356" i="1"/>
  <c r="K1356" i="1"/>
  <c r="D1356" i="1"/>
  <c r="N1348" i="1" s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N1353" i="1"/>
  <c r="AE1352" i="1"/>
  <c r="AC1352" i="1"/>
  <c r="U1352" i="1"/>
  <c r="S1352" i="1"/>
  <c r="N1352" i="1"/>
  <c r="AE1351" i="1"/>
  <c r="AC1351" i="1"/>
  <c r="U1351" i="1"/>
  <c r="S1351" i="1"/>
  <c r="N1351" i="1"/>
  <c r="I1350" i="1"/>
  <c r="N1349" i="1"/>
  <c r="K1349" i="1"/>
  <c r="K1348" i="1"/>
  <c r="AU1347" i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N1347" i="1"/>
  <c r="M1347" i="1"/>
  <c r="K1347" i="1"/>
  <c r="AU1346" i="1"/>
  <c r="L1346" i="1"/>
  <c r="AU1345" i="1"/>
  <c r="AO1345" i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M1345" i="1"/>
  <c r="BP1344" i="1"/>
  <c r="BM1344" i="1"/>
  <c r="BK1344" i="1"/>
  <c r="BJ1344" i="1"/>
  <c r="AX1344" i="1"/>
  <c r="BD1344" i="1" s="1"/>
  <c r="AR1344" i="1"/>
  <c r="AL1344" i="1"/>
  <c r="AB1344" i="1"/>
  <c r="W1344" i="1"/>
  <c r="Q1344" i="1"/>
  <c r="L1344" i="1"/>
  <c r="J1344" i="1"/>
  <c r="BO1340" i="1"/>
  <c r="BN1340" i="1"/>
  <c r="BL1340" i="1"/>
  <c r="BP1340" i="1" s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G1334" i="1"/>
  <c r="Y1334" i="1" s="1"/>
  <c r="AV1333" i="1"/>
  <c r="AA1333" i="1"/>
  <c r="X1333" i="1"/>
  <c r="L1333" i="1"/>
  <c r="G1333" i="1"/>
  <c r="Y1333" i="1" s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M1304" i="1"/>
  <c r="K1304" i="1"/>
  <c r="AE1303" i="1"/>
  <c r="AC1303" i="1"/>
  <c r="U1303" i="1"/>
  <c r="S1303" i="1"/>
  <c r="N1303" i="1"/>
  <c r="M1303" i="1"/>
  <c r="K1303" i="1"/>
  <c r="AE1302" i="1"/>
  <c r="AC1302" i="1"/>
  <c r="U1302" i="1"/>
  <c r="S1302" i="1"/>
  <c r="N1302" i="1"/>
  <c r="M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N1289" i="1" s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M1295" i="1"/>
  <c r="K1295" i="1"/>
  <c r="D1295" i="1"/>
  <c r="AE1294" i="1"/>
  <c r="AC1294" i="1"/>
  <c r="U1294" i="1"/>
  <c r="S1294" i="1"/>
  <c r="N1294" i="1"/>
  <c r="M1294" i="1"/>
  <c r="K1294" i="1"/>
  <c r="AE1293" i="1"/>
  <c r="AC1293" i="1"/>
  <c r="U1293" i="1"/>
  <c r="S1293" i="1"/>
  <c r="N1293" i="1"/>
  <c r="M1293" i="1"/>
  <c r="K1293" i="1"/>
  <c r="AE1292" i="1"/>
  <c r="AC1292" i="1"/>
  <c r="U1292" i="1"/>
  <c r="S1292" i="1"/>
  <c r="N1292" i="1"/>
  <c r="M1292" i="1"/>
  <c r="AE1291" i="1"/>
  <c r="AC1291" i="1"/>
  <c r="U1291" i="1"/>
  <c r="S1291" i="1"/>
  <c r="N1291" i="1"/>
  <c r="M1291" i="1"/>
  <c r="AE1290" i="1"/>
  <c r="AC1290" i="1"/>
  <c r="U1290" i="1"/>
  <c r="S1290" i="1"/>
  <c r="N1290" i="1"/>
  <c r="M1290" i="1"/>
  <c r="I1289" i="1"/>
  <c r="N1288" i="1"/>
  <c r="K1288" i="1"/>
  <c r="N1287" i="1"/>
  <c r="M1287" i="1"/>
  <c r="K1287" i="1"/>
  <c r="AO1286" i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N1286" i="1"/>
  <c r="K1286" i="1"/>
  <c r="AU1285" i="1"/>
  <c r="AU1286" i="1" s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O1285" i="1"/>
  <c r="L1285" i="1"/>
  <c r="AU1284" i="1"/>
  <c r="AO1284" i="1"/>
  <c r="M1284" i="1"/>
  <c r="BP1283" i="1"/>
  <c r="BM1283" i="1"/>
  <c r="BK1283" i="1"/>
  <c r="BJ1283" i="1"/>
  <c r="BD1283" i="1"/>
  <c r="AX1283" i="1"/>
  <c r="AR1283" i="1"/>
  <c r="AL1283" i="1"/>
  <c r="AB1283" i="1"/>
  <c r="W1283" i="1"/>
  <c r="N1283" i="1"/>
  <c r="L1283" i="1"/>
  <c r="J1283" i="1"/>
  <c r="Q1283" i="1" s="1"/>
  <c r="BO1279" i="1"/>
  <c r="BN1279" i="1"/>
  <c r="BL1279" i="1"/>
  <c r="BP1279" i="1" s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H1273" i="1"/>
  <c r="G1273" i="1"/>
  <c r="Y1273" i="1" s="1"/>
  <c r="AV1272" i="1"/>
  <c r="AA1272" i="1"/>
  <c r="X1272" i="1"/>
  <c r="L1272" i="1"/>
  <c r="G1272" i="1"/>
  <c r="Y1272" i="1" s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U1256" i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U1245" i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M1236" i="1"/>
  <c r="L1236" i="1"/>
  <c r="K1236" i="1"/>
  <c r="D1236" i="1"/>
  <c r="AA1235" i="1"/>
  <c r="N1235" i="1"/>
  <c r="N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AE1230" i="1"/>
  <c r="AC1230" i="1"/>
  <c r="U1230" i="1"/>
  <c r="S1230" i="1"/>
  <c r="N1230" i="1"/>
  <c r="AE1229" i="1"/>
  <c r="AC1229" i="1"/>
  <c r="U1229" i="1"/>
  <c r="S1229" i="1"/>
  <c r="N1229" i="1"/>
  <c r="N1228" i="1"/>
  <c r="I1228" i="1"/>
  <c r="AU1227" i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N1227" i="1"/>
  <c r="K1227" i="1"/>
  <c r="N1226" i="1"/>
  <c r="K1226" i="1"/>
  <c r="AU1225" i="1"/>
  <c r="AU1226" i="1" s="1"/>
  <c r="N1225" i="1"/>
  <c r="K1225" i="1"/>
  <c r="AU1224" i="1"/>
  <c r="L1224" i="1"/>
  <c r="AU1223" i="1"/>
  <c r="AO1223" i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M1223" i="1"/>
  <c r="BK1222" i="1"/>
  <c r="BM1222" i="1" s="1"/>
  <c r="BJ1222" i="1"/>
  <c r="AX1222" i="1"/>
  <c r="BD1222" i="1" s="1"/>
  <c r="AR1222" i="1"/>
  <c r="AL1222" i="1"/>
  <c r="AB1222" i="1"/>
  <c r="W1222" i="1"/>
  <c r="Q1222" i="1"/>
  <c r="L1222" i="1"/>
  <c r="J1222" i="1"/>
  <c r="BO1218" i="1"/>
  <c r="BN1218" i="1"/>
  <c r="BL1218" i="1"/>
  <c r="BP1218" i="1" s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K1212" i="1"/>
  <c r="G1212" i="1"/>
  <c r="H1212" i="1" s="1"/>
  <c r="AV1211" i="1"/>
  <c r="AA1211" i="1"/>
  <c r="X1211" i="1"/>
  <c r="L1211" i="1"/>
  <c r="O1186" i="1" s="1"/>
  <c r="G1211" i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A1174" i="1"/>
  <c r="N1174" i="1"/>
  <c r="M1174" i="1"/>
  <c r="N1173" i="1"/>
  <c r="M1173" i="1"/>
  <c r="K1173" i="1"/>
  <c r="D1173" i="1"/>
  <c r="AU1172" i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E1172" i="1"/>
  <c r="AC1172" i="1"/>
  <c r="U1172" i="1"/>
  <c r="S1172" i="1"/>
  <c r="N1172" i="1"/>
  <c r="M1172" i="1"/>
  <c r="K1172" i="1"/>
  <c r="AE1171" i="1"/>
  <c r="AC1171" i="1"/>
  <c r="U1171" i="1"/>
  <c r="S1171" i="1"/>
  <c r="N1171" i="1"/>
  <c r="M1171" i="1"/>
  <c r="K1171" i="1"/>
  <c r="AE1170" i="1"/>
  <c r="AC1170" i="1"/>
  <c r="U1170" i="1"/>
  <c r="S1170" i="1"/>
  <c r="N1170" i="1"/>
  <c r="M1170" i="1"/>
  <c r="AE1169" i="1"/>
  <c r="AC1169" i="1"/>
  <c r="U1169" i="1"/>
  <c r="S1169" i="1"/>
  <c r="N1169" i="1"/>
  <c r="M1169" i="1"/>
  <c r="AE1168" i="1"/>
  <c r="AC1168" i="1"/>
  <c r="U1168" i="1"/>
  <c r="S1168" i="1"/>
  <c r="N1168" i="1"/>
  <c r="M1168" i="1"/>
  <c r="N1167" i="1"/>
  <c r="I1167" i="1"/>
  <c r="AO1166" i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N1166" i="1"/>
  <c r="K1166" i="1"/>
  <c r="N1165" i="1"/>
  <c r="M1165" i="1"/>
  <c r="K1165" i="1"/>
  <c r="N1164" i="1"/>
  <c r="M1164" i="1"/>
  <c r="K1164" i="1"/>
  <c r="L1163" i="1"/>
  <c r="AU1162" i="1"/>
  <c r="AU1163" i="1" s="1"/>
  <c r="AU1164" i="1" s="1"/>
  <c r="AU1165" i="1" s="1"/>
  <c r="AU1166" i="1" s="1"/>
  <c r="AU1167" i="1" s="1"/>
  <c r="AU1168" i="1" s="1"/>
  <c r="AU1169" i="1" s="1"/>
  <c r="AU1170" i="1" s="1"/>
  <c r="AU1171" i="1" s="1"/>
  <c r="AO1162" i="1"/>
  <c r="AO1163" i="1" s="1"/>
  <c r="AO1164" i="1" s="1"/>
  <c r="AO1165" i="1" s="1"/>
  <c r="M1162" i="1"/>
  <c r="BP1161" i="1"/>
  <c r="BM1161" i="1"/>
  <c r="BK1161" i="1"/>
  <c r="BJ1161" i="1"/>
  <c r="BD1161" i="1"/>
  <c r="AX1161" i="1"/>
  <c r="AR1161" i="1"/>
  <c r="AL1161" i="1"/>
  <c r="AB1161" i="1"/>
  <c r="W1161" i="1"/>
  <c r="Q1161" i="1"/>
  <c r="N1161" i="1"/>
  <c r="O1188" i="1" s="1"/>
  <c r="L1161" i="1"/>
  <c r="M1166" i="1" s="1"/>
  <c r="J1161" i="1"/>
  <c r="BO1157" i="1"/>
  <c r="BN1157" i="1"/>
  <c r="BL1157" i="1"/>
  <c r="BP1157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L1151" i="1"/>
  <c r="K1151" i="1"/>
  <c r="G1151" i="1"/>
  <c r="AV1150" i="1"/>
  <c r="AA1150" i="1"/>
  <c r="Y1150" i="1"/>
  <c r="X1150" i="1"/>
  <c r="L1150" i="1"/>
  <c r="G1150" i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AE1131" i="1"/>
  <c r="AC1131" i="1"/>
  <c r="U1131" i="1"/>
  <c r="S1131" i="1"/>
  <c r="AE1130" i="1"/>
  <c r="AC1130" i="1"/>
  <c r="U1130" i="1"/>
  <c r="S1130" i="1"/>
  <c r="AE1129" i="1"/>
  <c r="D1129" i="1"/>
  <c r="N1105" i="1" s="1"/>
  <c r="AE1128" i="1"/>
  <c r="AC1128" i="1"/>
  <c r="U1128" i="1"/>
  <c r="S1128" i="1"/>
  <c r="AE1127" i="1"/>
  <c r="AC1127" i="1"/>
  <c r="U1127" i="1"/>
  <c r="S1127" i="1"/>
  <c r="L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M1122" i="1"/>
  <c r="AE1121" i="1"/>
  <c r="AC1121" i="1"/>
  <c r="U1121" i="1"/>
  <c r="S1121" i="1"/>
  <c r="N1121" i="1"/>
  <c r="M1121" i="1"/>
  <c r="K1121" i="1"/>
  <c r="AE1120" i="1"/>
  <c r="AC1120" i="1"/>
  <c r="U1120" i="1"/>
  <c r="S1120" i="1"/>
  <c r="N1120" i="1"/>
  <c r="M1120" i="1"/>
  <c r="K1120" i="1"/>
  <c r="AE1119" i="1"/>
  <c r="AC1119" i="1"/>
  <c r="U1119" i="1"/>
  <c r="S1119" i="1"/>
  <c r="N1119" i="1"/>
  <c r="M1119" i="1"/>
  <c r="K1119" i="1"/>
  <c r="AV1118" i="1"/>
  <c r="AC1118" i="1"/>
  <c r="AA1118" i="1"/>
  <c r="U1118" i="1"/>
  <c r="S1118" i="1"/>
  <c r="N1118" i="1"/>
  <c r="M1118" i="1"/>
  <c r="K1118" i="1"/>
  <c r="AE1117" i="1"/>
  <c r="AC1117" i="1"/>
  <c r="U1117" i="1"/>
  <c r="S1117" i="1"/>
  <c r="N1117" i="1"/>
  <c r="K1117" i="1"/>
  <c r="D1117" i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L1114" i="1"/>
  <c r="K1114" i="1"/>
  <c r="D1114" i="1"/>
  <c r="AA1113" i="1"/>
  <c r="N1113" i="1"/>
  <c r="N1112" i="1"/>
  <c r="M1112" i="1"/>
  <c r="K1112" i="1"/>
  <c r="D1112" i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N1109" i="1"/>
  <c r="AE1108" i="1"/>
  <c r="AC1108" i="1"/>
  <c r="U1108" i="1"/>
  <c r="S1108" i="1"/>
  <c r="N1108" i="1"/>
  <c r="M1108" i="1"/>
  <c r="AE1107" i="1"/>
  <c r="AC1107" i="1"/>
  <c r="U1107" i="1"/>
  <c r="S1107" i="1"/>
  <c r="N1107" i="1"/>
  <c r="N1106" i="1"/>
  <c r="I1106" i="1"/>
  <c r="AU1105" i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K1105" i="1"/>
  <c r="N1104" i="1"/>
  <c r="K1104" i="1"/>
  <c r="AO1103" i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N1103" i="1"/>
  <c r="M1103" i="1"/>
  <c r="K1103" i="1"/>
  <c r="AO1102" i="1"/>
  <c r="L1102" i="1"/>
  <c r="AU1101" i="1"/>
  <c r="AU1102" i="1" s="1"/>
  <c r="AU1103" i="1" s="1"/>
  <c r="AU1104" i="1" s="1"/>
  <c r="AO1101" i="1"/>
  <c r="M1101" i="1"/>
  <c r="M1117" i="1" s="1"/>
  <c r="BP1100" i="1"/>
  <c r="BK1100" i="1"/>
  <c r="BM1100" i="1" s="1"/>
  <c r="BJ1100" i="1"/>
  <c r="BD1100" i="1"/>
  <c r="AX1100" i="1"/>
  <c r="AR1100" i="1"/>
  <c r="AL1100" i="1"/>
  <c r="AB1100" i="1"/>
  <c r="W1100" i="1"/>
  <c r="Q1100" i="1"/>
  <c r="L1100" i="1"/>
  <c r="M1111" i="1" s="1"/>
  <c r="J1100" i="1"/>
  <c r="BO1096" i="1"/>
  <c r="BN1096" i="1"/>
  <c r="BL1096" i="1"/>
  <c r="BP1096" i="1" s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L1090" i="1"/>
  <c r="K1090" i="1"/>
  <c r="G1090" i="1"/>
  <c r="AV1089" i="1"/>
  <c r="AA1089" i="1"/>
  <c r="Y1089" i="1"/>
  <c r="X1089" i="1"/>
  <c r="L1089" i="1"/>
  <c r="G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L1066" i="1"/>
  <c r="AE1065" i="1"/>
  <c r="AC1065" i="1"/>
  <c r="S1065" i="1"/>
  <c r="AE1064" i="1"/>
  <c r="AC1064" i="1"/>
  <c r="U1064" i="1"/>
  <c r="S1064" i="1"/>
  <c r="O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M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K1056" i="1"/>
  <c r="D1056" i="1"/>
  <c r="AU1055" i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N1051" i="1"/>
  <c r="K1051" i="1"/>
  <c r="D1051" i="1"/>
  <c r="N1043" i="1" s="1"/>
  <c r="AE1050" i="1"/>
  <c r="AC1050" i="1"/>
  <c r="U1050" i="1"/>
  <c r="S1050" i="1"/>
  <c r="N1050" i="1"/>
  <c r="K1050" i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AE1046" i="1"/>
  <c r="AC1046" i="1"/>
  <c r="U1046" i="1"/>
  <c r="S1046" i="1"/>
  <c r="N1046" i="1"/>
  <c r="N1045" i="1"/>
  <c r="I1045" i="1"/>
  <c r="N1044" i="1"/>
  <c r="K1044" i="1"/>
  <c r="K1043" i="1"/>
  <c r="AU1042" i="1"/>
  <c r="AU1043" i="1" s="1"/>
  <c r="AU1044" i="1" s="1"/>
  <c r="AU1045" i="1" s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N1042" i="1"/>
  <c r="K1042" i="1"/>
  <c r="AU1041" i="1"/>
  <c r="L1041" i="1"/>
  <c r="AU1040" i="1"/>
  <c r="AO1040" i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M1040" i="1"/>
  <c r="BK1039" i="1"/>
  <c r="BP1039" i="1" s="1"/>
  <c r="BJ1039" i="1"/>
  <c r="AX1039" i="1"/>
  <c r="BD1039" i="1" s="1"/>
  <c r="AR1039" i="1"/>
  <c r="AL1039" i="1"/>
  <c r="AB1039" i="1"/>
  <c r="W1039" i="1"/>
  <c r="Q1039" i="1"/>
  <c r="L1039" i="1"/>
  <c r="J1039" i="1"/>
  <c r="BO1035" i="1"/>
  <c r="BN1035" i="1"/>
  <c r="BL1035" i="1"/>
  <c r="BP1035" i="1" s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Y1029" i="1"/>
  <c r="L1029" i="1"/>
  <c r="K1029" i="1"/>
  <c r="G1029" i="1"/>
  <c r="H1029" i="1" s="1"/>
  <c r="AV1028" i="1"/>
  <c r="AA1028" i="1"/>
  <c r="Y1028" i="1"/>
  <c r="X1028" i="1"/>
  <c r="L1028" i="1"/>
  <c r="G1028" i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N987" i="1" s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M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N990" i="1"/>
  <c r="K990" i="1"/>
  <c r="D990" i="1"/>
  <c r="N982" i="1" s="1"/>
  <c r="AE989" i="1"/>
  <c r="AC989" i="1"/>
  <c r="U989" i="1"/>
  <c r="S989" i="1"/>
  <c r="N989" i="1"/>
  <c r="K989" i="1"/>
  <c r="AO988" i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E988" i="1"/>
  <c r="AC988" i="1"/>
  <c r="U988" i="1"/>
  <c r="S988" i="1"/>
  <c r="N988" i="1"/>
  <c r="K988" i="1"/>
  <c r="AE987" i="1"/>
  <c r="AC987" i="1"/>
  <c r="U987" i="1"/>
  <c r="S987" i="1"/>
  <c r="AE986" i="1"/>
  <c r="AC986" i="1"/>
  <c r="U986" i="1"/>
  <c r="S986" i="1"/>
  <c r="N986" i="1"/>
  <c r="AE985" i="1"/>
  <c r="AC985" i="1"/>
  <c r="U985" i="1"/>
  <c r="S985" i="1"/>
  <c r="N985" i="1"/>
  <c r="N984" i="1"/>
  <c r="I984" i="1"/>
  <c r="N983" i="1"/>
  <c r="M983" i="1"/>
  <c r="K983" i="1"/>
  <c r="AU982" i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K982" i="1"/>
  <c r="AO981" i="1"/>
  <c r="AO982" i="1" s="1"/>
  <c r="AO983" i="1" s="1"/>
  <c r="AO984" i="1" s="1"/>
  <c r="AO985" i="1" s="1"/>
  <c r="AO986" i="1" s="1"/>
  <c r="AO987" i="1" s="1"/>
  <c r="N981" i="1"/>
  <c r="K981" i="1"/>
  <c r="AO980" i="1"/>
  <c r="L980" i="1"/>
  <c r="AU979" i="1"/>
  <c r="AU980" i="1" s="1"/>
  <c r="AU981" i="1" s="1"/>
  <c r="AO979" i="1"/>
  <c r="M979" i="1"/>
  <c r="BK978" i="1"/>
  <c r="BJ978" i="1"/>
  <c r="AX978" i="1"/>
  <c r="BD978" i="1" s="1"/>
  <c r="AR978" i="1"/>
  <c r="AL978" i="1"/>
  <c r="AB978" i="1"/>
  <c r="W978" i="1"/>
  <c r="L978" i="1"/>
  <c r="M996" i="1" s="1"/>
  <c r="J978" i="1"/>
  <c r="Q978" i="1" s="1"/>
  <c r="BO974" i="1"/>
  <c r="BN974" i="1"/>
  <c r="BP974" i="1" s="1"/>
  <c r="BL974" i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L968" i="1"/>
  <c r="K968" i="1"/>
  <c r="H968" i="1"/>
  <c r="G968" i="1"/>
  <c r="Y968" i="1" s="1"/>
  <c r="AV967" i="1"/>
  <c r="AA967" i="1"/>
  <c r="Y967" i="1"/>
  <c r="X967" i="1"/>
  <c r="L967" i="1"/>
  <c r="G967" i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AE948" i="1"/>
  <c r="AC948" i="1"/>
  <c r="U948" i="1"/>
  <c r="S948" i="1"/>
  <c r="AE947" i="1"/>
  <c r="AC947" i="1"/>
  <c r="U947" i="1"/>
  <c r="S947" i="1"/>
  <c r="AE946" i="1"/>
  <c r="D946" i="1"/>
  <c r="N922" i="1" s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O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N923" i="1" s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A930" i="1"/>
  <c r="N930" i="1"/>
  <c r="N929" i="1"/>
  <c r="K929" i="1"/>
  <c r="D929" i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N926" i="1"/>
  <c r="AE925" i="1"/>
  <c r="AC925" i="1"/>
  <c r="U925" i="1"/>
  <c r="S925" i="1"/>
  <c r="N925" i="1"/>
  <c r="AE924" i="1"/>
  <c r="AC924" i="1"/>
  <c r="U924" i="1"/>
  <c r="S924" i="1"/>
  <c r="N924" i="1"/>
  <c r="M923" i="1"/>
  <c r="I923" i="1"/>
  <c r="K922" i="1"/>
  <c r="N921" i="1"/>
  <c r="K921" i="1"/>
  <c r="H921" i="1"/>
  <c r="H982" i="1" s="1"/>
  <c r="H1043" i="1" s="1"/>
  <c r="H1104" i="1" s="1"/>
  <c r="H1165" i="1" s="1"/>
  <c r="H1226" i="1" s="1"/>
  <c r="H1287" i="1" s="1"/>
  <c r="H1348" i="1" s="1"/>
  <c r="N920" i="1"/>
  <c r="K920" i="1"/>
  <c r="L919" i="1"/>
  <c r="H919" i="1"/>
  <c r="AU918" i="1"/>
  <c r="AU919" i="1" s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O918" i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M918" i="1"/>
  <c r="BK917" i="1"/>
  <c r="BJ917" i="1"/>
  <c r="AX917" i="1"/>
  <c r="BD917" i="1" s="1"/>
  <c r="AR917" i="1"/>
  <c r="AL917" i="1"/>
  <c r="AB917" i="1"/>
  <c r="W917" i="1"/>
  <c r="Q917" i="1"/>
  <c r="L917" i="1"/>
  <c r="J917" i="1"/>
  <c r="BP913" i="1"/>
  <c r="BO913" i="1"/>
  <c r="BN913" i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K907" i="1"/>
  <c r="H907" i="1"/>
  <c r="G907" i="1"/>
  <c r="AV906" i="1"/>
  <c r="AA906" i="1"/>
  <c r="X906" i="1"/>
  <c r="L906" i="1"/>
  <c r="O881" i="1" s="1"/>
  <c r="G906" i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N861" i="1" s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M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M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L870" i="1"/>
  <c r="K870" i="1"/>
  <c r="D870" i="1"/>
  <c r="AA869" i="1"/>
  <c r="N869" i="1"/>
  <c r="M869" i="1"/>
  <c r="N868" i="1"/>
  <c r="M868" i="1"/>
  <c r="K868" i="1"/>
  <c r="D868" i="1"/>
  <c r="N860" i="1" s="1"/>
  <c r="AU867" i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N865" i="1"/>
  <c r="M865" i="1"/>
  <c r="AE864" i="1"/>
  <c r="AC864" i="1"/>
  <c r="U864" i="1"/>
  <c r="S864" i="1"/>
  <c r="N864" i="1"/>
  <c r="AE863" i="1"/>
  <c r="AC863" i="1"/>
  <c r="U863" i="1"/>
  <c r="S863" i="1"/>
  <c r="N863" i="1"/>
  <c r="N862" i="1"/>
  <c r="M862" i="1"/>
  <c r="I862" i="1"/>
  <c r="M861" i="1"/>
  <c r="K861" i="1"/>
  <c r="AO860" i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M860" i="1"/>
  <c r="K860" i="1"/>
  <c r="N859" i="1"/>
  <c r="M859" i="1"/>
  <c r="K859" i="1"/>
  <c r="L858" i="1"/>
  <c r="AU857" i="1"/>
  <c r="AU858" i="1" s="1"/>
  <c r="AU859" i="1" s="1"/>
  <c r="AU860" i="1" s="1"/>
  <c r="AU861" i="1" s="1"/>
  <c r="AU862" i="1" s="1"/>
  <c r="AU863" i="1" s="1"/>
  <c r="AU864" i="1" s="1"/>
  <c r="AU865" i="1" s="1"/>
  <c r="AU866" i="1" s="1"/>
  <c r="AO857" i="1"/>
  <c r="AO858" i="1" s="1"/>
  <c r="AO859" i="1" s="1"/>
  <c r="M857" i="1"/>
  <c r="BM856" i="1"/>
  <c r="BK856" i="1"/>
  <c r="BP856" i="1" s="1"/>
  <c r="BJ856" i="1"/>
  <c r="AX856" i="1"/>
  <c r="BD856" i="1" s="1"/>
  <c r="AR856" i="1"/>
  <c r="AL856" i="1"/>
  <c r="AB856" i="1"/>
  <c r="W856" i="1"/>
  <c r="Q856" i="1"/>
  <c r="N856" i="1"/>
  <c r="L856" i="1"/>
  <c r="M866" i="1" s="1"/>
  <c r="J856" i="1"/>
  <c r="BO852" i="1"/>
  <c r="BN852" i="1"/>
  <c r="BL852" i="1"/>
  <c r="BP852" i="1" s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Y846" i="1"/>
  <c r="L846" i="1"/>
  <c r="K846" i="1"/>
  <c r="H846" i="1"/>
  <c r="G846" i="1"/>
  <c r="AV845" i="1"/>
  <c r="AA845" i="1"/>
  <c r="X845" i="1"/>
  <c r="L845" i="1"/>
  <c r="O820" i="1" s="1"/>
  <c r="G845" i="1"/>
  <c r="Y845" i="1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N804" i="1" s="1"/>
  <c r="AE826" i="1"/>
  <c r="AC826" i="1"/>
  <c r="U826" i="1"/>
  <c r="S826" i="1"/>
  <c r="AE825" i="1"/>
  <c r="AC825" i="1"/>
  <c r="U825" i="1"/>
  <c r="S825" i="1"/>
  <c r="AE824" i="1"/>
  <c r="D824" i="1"/>
  <c r="N800" i="1" s="1"/>
  <c r="AE823" i="1"/>
  <c r="AC823" i="1"/>
  <c r="U823" i="1"/>
  <c r="S823" i="1"/>
  <c r="AE822" i="1"/>
  <c r="AC822" i="1"/>
  <c r="U822" i="1"/>
  <c r="S822" i="1"/>
  <c r="L822" i="1"/>
  <c r="AE821" i="1"/>
  <c r="AC821" i="1"/>
  <c r="S821" i="1"/>
  <c r="AE820" i="1"/>
  <c r="AC820" i="1"/>
  <c r="U820" i="1"/>
  <c r="S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K811" i="1"/>
  <c r="AO810" i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N807" i="1"/>
  <c r="K807" i="1"/>
  <c r="D807" i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AE803" i="1"/>
  <c r="AC803" i="1"/>
  <c r="U803" i="1"/>
  <c r="S803" i="1"/>
  <c r="N803" i="1"/>
  <c r="AU802" i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E802" i="1"/>
  <c r="AC802" i="1"/>
  <c r="U802" i="1"/>
  <c r="S802" i="1"/>
  <c r="N802" i="1"/>
  <c r="N801" i="1"/>
  <c r="I801" i="1"/>
  <c r="K800" i="1"/>
  <c r="AO799" i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N799" i="1"/>
  <c r="K799" i="1"/>
  <c r="N798" i="1"/>
  <c r="K798" i="1"/>
  <c r="L797" i="1"/>
  <c r="AU796" i="1"/>
  <c r="AU797" i="1" s="1"/>
  <c r="AU798" i="1" s="1"/>
  <c r="AU799" i="1" s="1"/>
  <c r="AU800" i="1" s="1"/>
  <c r="AU801" i="1" s="1"/>
  <c r="AO796" i="1"/>
  <c r="AO797" i="1" s="1"/>
  <c r="AO798" i="1" s="1"/>
  <c r="M796" i="1"/>
  <c r="BP795" i="1"/>
  <c r="BM795" i="1"/>
  <c r="BK795" i="1"/>
  <c r="BJ795" i="1"/>
  <c r="AX795" i="1"/>
  <c r="BD795" i="1" s="1"/>
  <c r="AR795" i="1"/>
  <c r="AL795" i="1"/>
  <c r="AB795" i="1"/>
  <c r="W795" i="1"/>
  <c r="Q795" i="1"/>
  <c r="L795" i="1"/>
  <c r="J795" i="1"/>
  <c r="BP791" i="1"/>
  <c r="BO791" i="1"/>
  <c r="BN791" i="1"/>
  <c r="BL791" i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Y785" i="1"/>
  <c r="L785" i="1"/>
  <c r="K785" i="1"/>
  <c r="H785" i="1"/>
  <c r="G785" i="1"/>
  <c r="AV784" i="1"/>
  <c r="AA784" i="1"/>
  <c r="X784" i="1"/>
  <c r="L784" i="1"/>
  <c r="O759" i="1" s="1"/>
  <c r="G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N743" i="1" s="1"/>
  <c r="AE765" i="1"/>
  <c r="AC765" i="1"/>
  <c r="U765" i="1"/>
  <c r="S765" i="1"/>
  <c r="AE764" i="1"/>
  <c r="AC764" i="1"/>
  <c r="U764" i="1"/>
  <c r="S764" i="1"/>
  <c r="AE763" i="1"/>
  <c r="D763" i="1"/>
  <c r="N739" i="1" s="1"/>
  <c r="AU762" i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E762" i="1"/>
  <c r="AC762" i="1"/>
  <c r="U762" i="1"/>
  <c r="S762" i="1"/>
  <c r="AE761" i="1"/>
  <c r="AC761" i="1"/>
  <c r="U761" i="1"/>
  <c r="S761" i="1"/>
  <c r="L761" i="1"/>
  <c r="AU760" i="1"/>
  <c r="AU761" i="1" s="1"/>
  <c r="AE760" i="1"/>
  <c r="AC760" i="1"/>
  <c r="S760" i="1"/>
  <c r="AE759" i="1"/>
  <c r="AC759" i="1"/>
  <c r="U759" i="1"/>
  <c r="S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M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M751" i="1"/>
  <c r="K751" i="1"/>
  <c r="D751" i="1"/>
  <c r="N740" i="1" s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O748" i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E748" i="1"/>
  <c r="N748" i="1"/>
  <c r="L748" i="1"/>
  <c r="K748" i="1"/>
  <c r="D748" i="1"/>
  <c r="AA747" i="1"/>
  <c r="N747" i="1"/>
  <c r="N746" i="1"/>
  <c r="K746" i="1"/>
  <c r="D746" i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AE742" i="1"/>
  <c r="AC742" i="1"/>
  <c r="U742" i="1"/>
  <c r="S742" i="1"/>
  <c r="N742" i="1"/>
  <c r="AE741" i="1"/>
  <c r="AC741" i="1"/>
  <c r="U741" i="1"/>
  <c r="S741" i="1"/>
  <c r="N741" i="1"/>
  <c r="AO740" i="1"/>
  <c r="AO741" i="1" s="1"/>
  <c r="AO742" i="1" s="1"/>
  <c r="AO743" i="1" s="1"/>
  <c r="AO744" i="1" s="1"/>
  <c r="AO745" i="1" s="1"/>
  <c r="AO746" i="1" s="1"/>
  <c r="AO747" i="1" s="1"/>
  <c r="I740" i="1"/>
  <c r="K739" i="1"/>
  <c r="AO738" i="1"/>
  <c r="AO739" i="1" s="1"/>
  <c r="N738" i="1"/>
  <c r="K738" i="1"/>
  <c r="N737" i="1"/>
  <c r="K737" i="1"/>
  <c r="L736" i="1"/>
  <c r="AU735" i="1"/>
  <c r="AU736" i="1" s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O735" i="1"/>
  <c r="AO736" i="1" s="1"/>
  <c r="AO737" i="1" s="1"/>
  <c r="M735" i="1"/>
  <c r="BK734" i="1"/>
  <c r="BP734" i="1" s="1"/>
  <c r="BJ734" i="1"/>
  <c r="AX734" i="1"/>
  <c r="BD734" i="1" s="1"/>
  <c r="AR734" i="1"/>
  <c r="AL734" i="1"/>
  <c r="AB734" i="1"/>
  <c r="W734" i="1"/>
  <c r="Q734" i="1"/>
  <c r="L734" i="1"/>
  <c r="M737" i="1" s="1"/>
  <c r="J734" i="1"/>
  <c r="BP730" i="1"/>
  <c r="BO730" i="1"/>
  <c r="BN730" i="1"/>
  <c r="BL730" i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Y724" i="1"/>
  <c r="L724" i="1"/>
  <c r="K724" i="1"/>
  <c r="H724" i="1"/>
  <c r="G724" i="1"/>
  <c r="AV723" i="1"/>
  <c r="AA723" i="1"/>
  <c r="X723" i="1"/>
  <c r="L723" i="1"/>
  <c r="O698" i="1" s="1"/>
  <c r="G723" i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O690" i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E690" i="1"/>
  <c r="AC690" i="1"/>
  <c r="U690" i="1"/>
  <c r="S690" i="1"/>
  <c r="N690" i="1"/>
  <c r="K690" i="1"/>
  <c r="D690" i="1"/>
  <c r="N679" i="1" s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AE680" i="1"/>
  <c r="AC680" i="1"/>
  <c r="U680" i="1"/>
  <c r="S680" i="1"/>
  <c r="AO679" i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I679" i="1"/>
  <c r="AU678" i="1"/>
  <c r="AU679" i="1" s="1"/>
  <c r="AU680" i="1" s="1"/>
  <c r="AU681" i="1" s="1"/>
  <c r="AU682" i="1" s="1"/>
  <c r="AU683" i="1" s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N678" i="1"/>
  <c r="K678" i="1"/>
  <c r="N677" i="1"/>
  <c r="K677" i="1"/>
  <c r="AO676" i="1"/>
  <c r="AO677" i="1" s="1"/>
  <c r="AO678" i="1" s="1"/>
  <c r="N676" i="1"/>
  <c r="K676" i="1"/>
  <c r="L675" i="1"/>
  <c r="AU674" i="1"/>
  <c r="AU675" i="1" s="1"/>
  <c r="AU676" i="1" s="1"/>
  <c r="AU677" i="1" s="1"/>
  <c r="AO674" i="1"/>
  <c r="AO675" i="1" s="1"/>
  <c r="M674" i="1"/>
  <c r="BK673" i="1"/>
  <c r="BP673" i="1" s="1"/>
  <c r="BJ673" i="1"/>
  <c r="AX673" i="1"/>
  <c r="BD673" i="1" s="1"/>
  <c r="AR673" i="1"/>
  <c r="AL673" i="1"/>
  <c r="AB673" i="1"/>
  <c r="W673" i="1"/>
  <c r="Q673" i="1"/>
  <c r="L673" i="1"/>
  <c r="J673" i="1"/>
  <c r="BP669" i="1"/>
  <c r="BO669" i="1"/>
  <c r="BN669" i="1"/>
  <c r="BL669" i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K663" i="1"/>
  <c r="H663" i="1"/>
  <c r="G663" i="1"/>
  <c r="AV662" i="1"/>
  <c r="AA662" i="1"/>
  <c r="Y662" i="1"/>
  <c r="X662" i="1"/>
  <c r="L662" i="1"/>
  <c r="G662" i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N621" i="1" s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M633" i="1"/>
  <c r="K633" i="1"/>
  <c r="AE632" i="1"/>
  <c r="AC632" i="1"/>
  <c r="U632" i="1"/>
  <c r="S632" i="1"/>
  <c r="N632" i="1"/>
  <c r="M632" i="1"/>
  <c r="K632" i="1"/>
  <c r="AE631" i="1"/>
  <c r="AC631" i="1"/>
  <c r="U631" i="1"/>
  <c r="S631" i="1"/>
  <c r="N631" i="1"/>
  <c r="M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N618" i="1" s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M626" i="1"/>
  <c r="L626" i="1"/>
  <c r="L639" i="1" s="1"/>
  <c r="K626" i="1"/>
  <c r="D626" i="1"/>
  <c r="AA625" i="1"/>
  <c r="N625" i="1"/>
  <c r="M625" i="1"/>
  <c r="N624" i="1"/>
  <c r="K624" i="1"/>
  <c r="D624" i="1"/>
  <c r="N616" i="1" s="1"/>
  <c r="AE623" i="1"/>
  <c r="AC623" i="1"/>
  <c r="U623" i="1"/>
  <c r="S623" i="1"/>
  <c r="N623" i="1"/>
  <c r="M623" i="1"/>
  <c r="K623" i="1"/>
  <c r="AE622" i="1"/>
  <c r="AC622" i="1"/>
  <c r="U622" i="1"/>
  <c r="S622" i="1"/>
  <c r="N622" i="1"/>
  <c r="M622" i="1"/>
  <c r="K622" i="1"/>
  <c r="AE621" i="1"/>
  <c r="AC621" i="1"/>
  <c r="U621" i="1"/>
  <c r="S621" i="1"/>
  <c r="M621" i="1"/>
  <c r="AE620" i="1"/>
  <c r="AC620" i="1"/>
  <c r="U620" i="1"/>
  <c r="S620" i="1"/>
  <c r="N620" i="1"/>
  <c r="AE619" i="1"/>
  <c r="AC619" i="1"/>
  <c r="U619" i="1"/>
  <c r="S619" i="1"/>
  <c r="N619" i="1"/>
  <c r="I618" i="1"/>
  <c r="N617" i="1"/>
  <c r="M617" i="1"/>
  <c r="K617" i="1"/>
  <c r="M616" i="1"/>
  <c r="K616" i="1"/>
  <c r="AU615" i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O615" i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N615" i="1"/>
  <c r="K615" i="1"/>
  <c r="AU614" i="1"/>
  <c r="AO614" i="1"/>
  <c r="L614" i="1"/>
  <c r="AU613" i="1"/>
  <c r="AO613" i="1"/>
  <c r="M613" i="1"/>
  <c r="BM612" i="1"/>
  <c r="BK612" i="1"/>
  <c r="BP612" i="1" s="1"/>
  <c r="BJ612" i="1"/>
  <c r="BD612" i="1"/>
  <c r="AX612" i="1"/>
  <c r="AR612" i="1"/>
  <c r="AL612" i="1"/>
  <c r="AB612" i="1"/>
  <c r="W612" i="1"/>
  <c r="N612" i="1"/>
  <c r="L612" i="1"/>
  <c r="M634" i="1" s="1"/>
  <c r="J612" i="1"/>
  <c r="Q612" i="1" s="1"/>
  <c r="BO608" i="1"/>
  <c r="BN608" i="1"/>
  <c r="BL608" i="1"/>
  <c r="BP608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K602" i="1"/>
  <c r="H602" i="1"/>
  <c r="G602" i="1"/>
  <c r="Y602" i="1" s="1"/>
  <c r="AV601" i="1"/>
  <c r="AA601" i="1"/>
  <c r="Y601" i="1"/>
  <c r="X601" i="1"/>
  <c r="L601" i="1"/>
  <c r="G601" i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N557" i="1" s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M565" i="1"/>
  <c r="L565" i="1"/>
  <c r="K565" i="1"/>
  <c r="D565" i="1"/>
  <c r="AA564" i="1"/>
  <c r="N564" i="1"/>
  <c r="N563" i="1"/>
  <c r="M563" i="1"/>
  <c r="K563" i="1"/>
  <c r="D563" i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M559" i="1"/>
  <c r="AU558" i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E558" i="1"/>
  <c r="AC558" i="1"/>
  <c r="U558" i="1"/>
  <c r="S558" i="1"/>
  <c r="N558" i="1"/>
  <c r="M558" i="1"/>
  <c r="I557" i="1"/>
  <c r="N556" i="1"/>
  <c r="M556" i="1"/>
  <c r="K556" i="1"/>
  <c r="N555" i="1"/>
  <c r="M555" i="1"/>
  <c r="K555" i="1"/>
  <c r="AU554" i="1"/>
  <c r="AU555" i="1" s="1"/>
  <c r="AU556" i="1" s="1"/>
  <c r="AU557" i="1" s="1"/>
  <c r="N554" i="1"/>
  <c r="K554" i="1"/>
  <c r="AU553" i="1"/>
  <c r="L553" i="1"/>
  <c r="H553" i="1"/>
  <c r="H614" i="1" s="1"/>
  <c r="AU552" i="1"/>
  <c r="AO552" i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M552" i="1"/>
  <c r="BP551" i="1"/>
  <c r="BM551" i="1"/>
  <c r="BK551" i="1"/>
  <c r="BJ551" i="1"/>
  <c r="AX551" i="1"/>
  <c r="BD551" i="1" s="1"/>
  <c r="AR551" i="1"/>
  <c r="AL551" i="1"/>
  <c r="AB551" i="1"/>
  <c r="W551" i="1"/>
  <c r="N551" i="1"/>
  <c r="O578" i="1" s="1"/>
  <c r="L551" i="1"/>
  <c r="M572" i="1" s="1"/>
  <c r="J551" i="1"/>
  <c r="Q551" i="1" s="1"/>
  <c r="BO547" i="1"/>
  <c r="BN547" i="1"/>
  <c r="BL547" i="1"/>
  <c r="BJ547" i="1"/>
  <c r="AE546" i="1"/>
  <c r="AA546" i="1"/>
  <c r="Y546" i="1"/>
  <c r="AJ545" i="1"/>
  <c r="AA545" i="1"/>
  <c r="Y545" i="1"/>
  <c r="AE544" i="1"/>
  <c r="AC544" i="1"/>
  <c r="D544" i="1"/>
  <c r="AU543" i="1"/>
  <c r="AU544" i="1" s="1"/>
  <c r="AU545" i="1" s="1"/>
  <c r="AU546" i="1" s="1"/>
  <c r="AU547" i="1" s="1"/>
  <c r="AE543" i="1"/>
  <c r="AC543" i="1"/>
  <c r="U543" i="1"/>
  <c r="AE542" i="1"/>
  <c r="AC542" i="1"/>
  <c r="U542" i="1"/>
  <c r="S542" i="1"/>
  <c r="AE541" i="1"/>
  <c r="AA541" i="1"/>
  <c r="L541" i="1"/>
  <c r="K541" i="1"/>
  <c r="G541" i="1"/>
  <c r="AV540" i="1"/>
  <c r="AA540" i="1"/>
  <c r="X540" i="1"/>
  <c r="L540" i="1"/>
  <c r="G540" i="1"/>
  <c r="Y540" i="1" s="1"/>
  <c r="AV539" i="1"/>
  <c r="AA539" i="1"/>
  <c r="AA538" i="1"/>
  <c r="X538" i="1"/>
  <c r="AO537" i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O530" i="1"/>
  <c r="AO531" i="1" s="1"/>
  <c r="AO532" i="1" s="1"/>
  <c r="AO533" i="1" s="1"/>
  <c r="AO534" i="1" s="1"/>
  <c r="AO535" i="1" s="1"/>
  <c r="AO536" i="1" s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O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M511" i="1"/>
  <c r="K511" i="1"/>
  <c r="AE510" i="1"/>
  <c r="AC510" i="1"/>
  <c r="U510" i="1"/>
  <c r="S510" i="1"/>
  <c r="N510" i="1"/>
  <c r="M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O507" i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A503" i="1"/>
  <c r="N503" i="1"/>
  <c r="N502" i="1"/>
  <c r="K502" i="1"/>
  <c r="D502" i="1"/>
  <c r="N494" i="1" s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N499" i="1"/>
  <c r="AO498" i="1"/>
  <c r="AO499" i="1" s="1"/>
  <c r="AO500" i="1" s="1"/>
  <c r="AO501" i="1" s="1"/>
  <c r="AO502" i="1" s="1"/>
  <c r="AO503" i="1" s="1"/>
  <c r="AO504" i="1" s="1"/>
  <c r="AO505" i="1" s="1"/>
  <c r="AO506" i="1" s="1"/>
  <c r="AE498" i="1"/>
  <c r="AC498" i="1"/>
  <c r="U498" i="1"/>
  <c r="S498" i="1"/>
  <c r="N498" i="1"/>
  <c r="AE497" i="1"/>
  <c r="AC497" i="1"/>
  <c r="U497" i="1"/>
  <c r="S497" i="1"/>
  <c r="N497" i="1"/>
  <c r="N496" i="1"/>
  <c r="I496" i="1"/>
  <c r="N495" i="1"/>
  <c r="K495" i="1"/>
  <c r="K494" i="1"/>
  <c r="H494" i="1"/>
  <c r="H555" i="1" s="1"/>
  <c r="H616" i="1" s="1"/>
  <c r="H677" i="1" s="1"/>
  <c r="H738" i="1" s="1"/>
  <c r="H799" i="1" s="1"/>
  <c r="H860" i="1" s="1"/>
  <c r="N493" i="1"/>
  <c r="K493" i="1"/>
  <c r="AU492" i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O492" i="1"/>
  <c r="AO493" i="1" s="1"/>
  <c r="AO494" i="1" s="1"/>
  <c r="AO495" i="1" s="1"/>
  <c r="AO496" i="1" s="1"/>
  <c r="AO497" i="1" s="1"/>
  <c r="L492" i="1"/>
  <c r="H492" i="1"/>
  <c r="AU491" i="1"/>
  <c r="AO491" i="1"/>
  <c r="M491" i="1"/>
  <c r="BK490" i="1"/>
  <c r="BJ490" i="1"/>
  <c r="BD490" i="1"/>
  <c r="AX490" i="1"/>
  <c r="AR490" i="1"/>
  <c r="AL490" i="1"/>
  <c r="AB490" i="1"/>
  <c r="W490" i="1"/>
  <c r="Q490" i="1"/>
  <c r="L490" i="1"/>
  <c r="M507" i="1" s="1"/>
  <c r="J490" i="1"/>
  <c r="BP486" i="1"/>
  <c r="BO486" i="1"/>
  <c r="BN486" i="1"/>
  <c r="BL486" i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L480" i="1"/>
  <c r="K480" i="1"/>
  <c r="G480" i="1"/>
  <c r="AV479" i="1"/>
  <c r="AA479" i="1"/>
  <c r="X479" i="1"/>
  <c r="L479" i="1"/>
  <c r="G479" i="1"/>
  <c r="Y479" i="1" s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N438" i="1" s="1"/>
  <c r="AE460" i="1"/>
  <c r="AC460" i="1"/>
  <c r="U460" i="1"/>
  <c r="S460" i="1"/>
  <c r="AE459" i="1"/>
  <c r="AC459" i="1"/>
  <c r="U459" i="1"/>
  <c r="S459" i="1"/>
  <c r="AE458" i="1"/>
  <c r="D458" i="1"/>
  <c r="N434" i="1" s="1"/>
  <c r="AE457" i="1"/>
  <c r="AC457" i="1"/>
  <c r="U457" i="1"/>
  <c r="S457" i="1"/>
  <c r="AE456" i="1"/>
  <c r="AC456" i="1"/>
  <c r="U456" i="1"/>
  <c r="S456" i="1"/>
  <c r="AE455" i="1"/>
  <c r="AC455" i="1"/>
  <c r="S455" i="1"/>
  <c r="AE454" i="1"/>
  <c r="AC454" i="1"/>
  <c r="U454" i="1"/>
  <c r="S454" i="1"/>
  <c r="O454" i="1"/>
  <c r="AO453" i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K444" i="1"/>
  <c r="AE443" i="1"/>
  <c r="N443" i="1"/>
  <c r="M443" i="1"/>
  <c r="L443" i="1"/>
  <c r="K443" i="1"/>
  <c r="D443" i="1"/>
  <c r="AA442" i="1"/>
  <c r="N442" i="1"/>
  <c r="N441" i="1"/>
  <c r="M441" i="1"/>
  <c r="K441" i="1"/>
  <c r="D441" i="1"/>
  <c r="N433" i="1" s="1"/>
  <c r="AE440" i="1"/>
  <c r="AC440" i="1"/>
  <c r="U440" i="1"/>
  <c r="S440" i="1"/>
  <c r="N440" i="1"/>
  <c r="M440" i="1"/>
  <c r="K440" i="1"/>
  <c r="AE439" i="1"/>
  <c r="AC439" i="1"/>
  <c r="U439" i="1"/>
  <c r="S439" i="1"/>
  <c r="N439" i="1"/>
  <c r="K439" i="1"/>
  <c r="AE438" i="1"/>
  <c r="AC438" i="1"/>
  <c r="U438" i="1"/>
  <c r="S438" i="1"/>
  <c r="AE437" i="1"/>
  <c r="AC437" i="1"/>
  <c r="U437" i="1"/>
  <c r="S437" i="1"/>
  <c r="N437" i="1"/>
  <c r="AE436" i="1"/>
  <c r="AC436" i="1"/>
  <c r="U436" i="1"/>
  <c r="S436" i="1"/>
  <c r="N436" i="1"/>
  <c r="N435" i="1"/>
  <c r="M435" i="1"/>
  <c r="I435" i="1"/>
  <c r="M434" i="1"/>
  <c r="K434" i="1"/>
  <c r="AO433" i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K433" i="1"/>
  <c r="N432" i="1"/>
  <c r="K432" i="1"/>
  <c r="L431" i="1"/>
  <c r="AU430" i="1"/>
  <c r="AU431" i="1" s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O430" i="1"/>
  <c r="AO431" i="1" s="1"/>
  <c r="AO432" i="1" s="1"/>
  <c r="M430" i="1"/>
  <c r="M437" i="1" s="1"/>
  <c r="BP429" i="1"/>
  <c r="BM429" i="1"/>
  <c r="BK429" i="1"/>
  <c r="BJ429" i="1"/>
  <c r="AX429" i="1"/>
  <c r="BD429" i="1" s="1"/>
  <c r="AR429" i="1"/>
  <c r="AL429" i="1"/>
  <c r="AB429" i="1"/>
  <c r="W429" i="1"/>
  <c r="Q429" i="1"/>
  <c r="L429" i="1"/>
  <c r="J429" i="1"/>
  <c r="BO425" i="1"/>
  <c r="BN425" i="1"/>
  <c r="BP425" i="1" s="1"/>
  <c r="BL425" i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Y419" i="1"/>
  <c r="L419" i="1"/>
  <c r="K419" i="1"/>
  <c r="G419" i="1"/>
  <c r="H419" i="1" s="1"/>
  <c r="AV418" i="1"/>
  <c r="AA418" i="1"/>
  <c r="X418" i="1"/>
  <c r="G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N411" i="1"/>
  <c r="L411" i="1"/>
  <c r="O393" i="1" s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N377" i="1" s="1"/>
  <c r="AE399" i="1"/>
  <c r="AC399" i="1"/>
  <c r="U399" i="1"/>
  <c r="S399" i="1"/>
  <c r="AE398" i="1"/>
  <c r="AC398" i="1"/>
  <c r="U398" i="1"/>
  <c r="S398" i="1"/>
  <c r="AE397" i="1"/>
  <c r="D397" i="1"/>
  <c r="N373" i="1" s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AE392" i="1"/>
  <c r="AC392" i="1"/>
  <c r="U392" i="1"/>
  <c r="S392" i="1"/>
  <c r="O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M389" i="1"/>
  <c r="K389" i="1"/>
  <c r="AE388" i="1"/>
  <c r="AC388" i="1"/>
  <c r="U388" i="1"/>
  <c r="S388" i="1"/>
  <c r="N388" i="1"/>
  <c r="M388" i="1"/>
  <c r="K388" i="1"/>
  <c r="AO387" i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E387" i="1"/>
  <c r="AC387" i="1"/>
  <c r="U387" i="1"/>
  <c r="S387" i="1"/>
  <c r="N387" i="1"/>
  <c r="M387" i="1"/>
  <c r="K387" i="1"/>
  <c r="AV386" i="1"/>
  <c r="AC386" i="1"/>
  <c r="AA386" i="1"/>
  <c r="U386" i="1"/>
  <c r="S386" i="1"/>
  <c r="N386" i="1"/>
  <c r="K386" i="1"/>
  <c r="AE385" i="1"/>
  <c r="AC385" i="1"/>
  <c r="U385" i="1"/>
  <c r="S385" i="1"/>
  <c r="N385" i="1"/>
  <c r="K385" i="1"/>
  <c r="D385" i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N380" i="1"/>
  <c r="K380" i="1"/>
  <c r="D380" i="1"/>
  <c r="N372" i="1" s="1"/>
  <c r="AO379" i="1"/>
  <c r="AO380" i="1" s="1"/>
  <c r="AO381" i="1" s="1"/>
  <c r="AO382" i="1" s="1"/>
  <c r="AO383" i="1" s="1"/>
  <c r="AO384" i="1" s="1"/>
  <c r="AO385" i="1" s="1"/>
  <c r="AO386" i="1" s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O377" i="1"/>
  <c r="AO378" i="1" s="1"/>
  <c r="AE377" i="1"/>
  <c r="AC377" i="1"/>
  <c r="U377" i="1"/>
  <c r="S377" i="1"/>
  <c r="AE376" i="1"/>
  <c r="AC376" i="1"/>
  <c r="U376" i="1"/>
  <c r="S376" i="1"/>
  <c r="N376" i="1"/>
  <c r="AE375" i="1"/>
  <c r="AC375" i="1"/>
  <c r="U375" i="1"/>
  <c r="S375" i="1"/>
  <c r="N375" i="1"/>
  <c r="N374" i="1"/>
  <c r="I374" i="1"/>
  <c r="M373" i="1"/>
  <c r="K373" i="1"/>
  <c r="K372" i="1"/>
  <c r="AO371" i="1"/>
  <c r="AO372" i="1" s="1"/>
  <c r="AO373" i="1" s="1"/>
  <c r="AO374" i="1" s="1"/>
  <c r="AO375" i="1" s="1"/>
  <c r="AO376" i="1" s="1"/>
  <c r="N371" i="1"/>
  <c r="K371" i="1"/>
  <c r="L370" i="1"/>
  <c r="AU369" i="1"/>
  <c r="AU370" i="1" s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O369" i="1"/>
  <c r="AO370" i="1" s="1"/>
  <c r="M369" i="1"/>
  <c r="M386" i="1" s="1"/>
  <c r="BK368" i="1"/>
  <c r="BP368" i="1" s="1"/>
  <c r="BJ368" i="1"/>
  <c r="AX368" i="1"/>
  <c r="BD368" i="1" s="1"/>
  <c r="AR368" i="1"/>
  <c r="AL368" i="1"/>
  <c r="AB368" i="1"/>
  <c r="W368" i="1"/>
  <c r="Q368" i="1"/>
  <c r="L368" i="1"/>
  <c r="M371" i="1" s="1"/>
  <c r="J368" i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Y358" i="1"/>
  <c r="L358" i="1"/>
  <c r="K358" i="1"/>
  <c r="H358" i="1"/>
  <c r="G358" i="1"/>
  <c r="AV357" i="1"/>
  <c r="AA357" i="1"/>
  <c r="X357" i="1"/>
  <c r="L357" i="1"/>
  <c r="O332" i="1" s="1"/>
  <c r="G357" i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U346" i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U338" i="1"/>
  <c r="AU339" i="1" s="1"/>
  <c r="AU340" i="1" s="1"/>
  <c r="AU341" i="1" s="1"/>
  <c r="AU342" i="1" s="1"/>
  <c r="AU343" i="1" s="1"/>
  <c r="AU344" i="1" s="1"/>
  <c r="AU345" i="1" s="1"/>
  <c r="AE338" i="1"/>
  <c r="AC338" i="1"/>
  <c r="U338" i="1"/>
  <c r="S338" i="1"/>
  <c r="AE337" i="1"/>
  <c r="AC337" i="1"/>
  <c r="U337" i="1"/>
  <c r="S337" i="1"/>
  <c r="AE336" i="1"/>
  <c r="D336" i="1"/>
  <c r="N312" i="1" s="1"/>
  <c r="AE335" i="1"/>
  <c r="AC335" i="1"/>
  <c r="U335" i="1"/>
  <c r="S335" i="1"/>
  <c r="AE334" i="1"/>
  <c r="AC334" i="1"/>
  <c r="U334" i="1"/>
  <c r="S334" i="1"/>
  <c r="L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M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M325" i="1"/>
  <c r="K325" i="1"/>
  <c r="AE324" i="1"/>
  <c r="AC324" i="1"/>
  <c r="U324" i="1"/>
  <c r="S324" i="1"/>
  <c r="N324" i="1"/>
  <c r="M324" i="1"/>
  <c r="K324" i="1"/>
  <c r="D324" i="1"/>
  <c r="AE323" i="1"/>
  <c r="AC323" i="1"/>
  <c r="U323" i="1"/>
  <c r="S323" i="1"/>
  <c r="N323" i="1"/>
  <c r="M323" i="1"/>
  <c r="K323" i="1"/>
  <c r="AE322" i="1"/>
  <c r="AC322" i="1"/>
  <c r="U322" i="1"/>
  <c r="S322" i="1"/>
  <c r="N322" i="1"/>
  <c r="M322" i="1"/>
  <c r="K322" i="1"/>
  <c r="AE321" i="1"/>
  <c r="N321" i="1"/>
  <c r="M321" i="1"/>
  <c r="L321" i="1"/>
  <c r="K321" i="1"/>
  <c r="D321" i="1"/>
  <c r="AO320" i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A320" i="1"/>
  <c r="N320" i="1"/>
  <c r="N319" i="1"/>
  <c r="M319" i="1"/>
  <c r="K319" i="1"/>
  <c r="D319" i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M315" i="1"/>
  <c r="AE314" i="1"/>
  <c r="AC314" i="1"/>
  <c r="U314" i="1"/>
  <c r="S314" i="1"/>
  <c r="N314" i="1"/>
  <c r="M314" i="1"/>
  <c r="N313" i="1"/>
  <c r="M313" i="1"/>
  <c r="I313" i="1"/>
  <c r="K312" i="1"/>
  <c r="N311" i="1"/>
  <c r="K311" i="1"/>
  <c r="N310" i="1"/>
  <c r="M310" i="1"/>
  <c r="K310" i="1"/>
  <c r="L309" i="1"/>
  <c r="AU308" i="1"/>
  <c r="AU309" i="1" s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O308" i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M308" i="1"/>
  <c r="BP307" i="1"/>
  <c r="BK307" i="1"/>
  <c r="BM307" i="1" s="1"/>
  <c r="BJ307" i="1"/>
  <c r="AX307" i="1"/>
  <c r="BD307" i="1" s="1"/>
  <c r="AR307" i="1"/>
  <c r="AL307" i="1"/>
  <c r="AB307" i="1"/>
  <c r="W307" i="1"/>
  <c r="L307" i="1"/>
  <c r="M318" i="1" s="1"/>
  <c r="J307" i="1"/>
  <c r="Q307" i="1" s="1"/>
  <c r="BO303" i="1"/>
  <c r="BN303" i="1"/>
  <c r="BL303" i="1"/>
  <c r="BP303" i="1" s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Y297" i="1"/>
  <c r="L297" i="1"/>
  <c r="K297" i="1"/>
  <c r="G297" i="1"/>
  <c r="H297" i="1" s="1"/>
  <c r="AV296" i="1"/>
  <c r="AA296" i="1"/>
  <c r="Y296" i="1"/>
  <c r="X296" i="1"/>
  <c r="L296" i="1"/>
  <c r="O271" i="1" s="1"/>
  <c r="G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AE267" i="1"/>
  <c r="AC267" i="1"/>
  <c r="U267" i="1"/>
  <c r="S267" i="1"/>
  <c r="N267" i="1"/>
  <c r="K267" i="1"/>
  <c r="AE266" i="1"/>
  <c r="AC266" i="1"/>
  <c r="U266" i="1"/>
  <c r="S266" i="1"/>
  <c r="N266" i="1"/>
  <c r="M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K258" i="1"/>
  <c r="D258" i="1"/>
  <c r="N250" i="1" s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N255" i="1"/>
  <c r="M255" i="1"/>
  <c r="AE254" i="1"/>
  <c r="AC254" i="1"/>
  <c r="U254" i="1"/>
  <c r="S254" i="1"/>
  <c r="N254" i="1"/>
  <c r="AE253" i="1"/>
  <c r="AC253" i="1"/>
  <c r="U253" i="1"/>
  <c r="S253" i="1"/>
  <c r="N253" i="1"/>
  <c r="N252" i="1"/>
  <c r="I252" i="1"/>
  <c r="N251" i="1"/>
  <c r="K251" i="1"/>
  <c r="K250" i="1"/>
  <c r="AU249" i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O249" i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N249" i="1"/>
  <c r="K249" i="1"/>
  <c r="AO248" i="1"/>
  <c r="L248" i="1"/>
  <c r="AU247" i="1"/>
  <c r="AU248" i="1" s="1"/>
  <c r="AO247" i="1"/>
  <c r="M247" i="1"/>
  <c r="BK246" i="1"/>
  <c r="BJ246" i="1"/>
  <c r="AX246" i="1"/>
  <c r="BD246" i="1" s="1"/>
  <c r="AR246" i="1"/>
  <c r="AL246" i="1"/>
  <c r="AB246" i="1"/>
  <c r="W246" i="1"/>
  <c r="L246" i="1"/>
  <c r="J246" i="1"/>
  <c r="Q246" i="1" s="1"/>
  <c r="BP242" i="1"/>
  <c r="BO242" i="1"/>
  <c r="BN242" i="1"/>
  <c r="BL242" i="1"/>
  <c r="BJ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L236" i="1"/>
  <c r="K236" i="1"/>
  <c r="G236" i="1"/>
  <c r="Y236" i="1" s="1"/>
  <c r="AV235" i="1"/>
  <c r="AA235" i="1"/>
  <c r="Y235" i="1"/>
  <c r="X235" i="1"/>
  <c r="L235" i="1"/>
  <c r="G235" i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C227" i="1"/>
  <c r="S227" i="1"/>
  <c r="AE226" i="1"/>
  <c r="U226" i="1"/>
  <c r="R226" i="1"/>
  <c r="BE225" i="1"/>
  <c r="AE225" i="1"/>
  <c r="AC225" i="1"/>
  <c r="R225" i="1"/>
  <c r="AF224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F221" i="1" s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L218" i="1"/>
  <c r="AE217" i="1"/>
  <c r="AC217" i="1"/>
  <c r="U217" i="1"/>
  <c r="S217" i="1"/>
  <c r="D217" i="1"/>
  <c r="N194" i="1" s="1"/>
  <c r="AE216" i="1"/>
  <c r="AC216" i="1"/>
  <c r="U216" i="1"/>
  <c r="S216" i="1"/>
  <c r="AE215" i="1"/>
  <c r="AC215" i="1"/>
  <c r="U215" i="1"/>
  <c r="S215" i="1"/>
  <c r="AE214" i="1"/>
  <c r="D214" i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F209" i="1" s="1"/>
  <c r="AC209" i="1"/>
  <c r="U209" i="1"/>
  <c r="S209" i="1"/>
  <c r="AE208" i="1"/>
  <c r="AC208" i="1"/>
  <c r="U208" i="1"/>
  <c r="AE207" i="1"/>
  <c r="AC207" i="1"/>
  <c r="U207" i="1"/>
  <c r="S207" i="1"/>
  <c r="N207" i="1"/>
  <c r="M207" i="1"/>
  <c r="AE206" i="1"/>
  <c r="AC206" i="1"/>
  <c r="U206" i="1"/>
  <c r="S206" i="1"/>
  <c r="N206" i="1"/>
  <c r="M206" i="1"/>
  <c r="K206" i="1"/>
  <c r="AE205" i="1"/>
  <c r="AC205" i="1"/>
  <c r="U205" i="1"/>
  <c r="S205" i="1"/>
  <c r="N205" i="1"/>
  <c r="M205" i="1"/>
  <c r="K205" i="1"/>
  <c r="AE204" i="1"/>
  <c r="AC204" i="1"/>
  <c r="U204" i="1"/>
  <c r="S204" i="1"/>
  <c r="N204" i="1"/>
  <c r="M204" i="1"/>
  <c r="K204" i="1"/>
  <c r="AV203" i="1"/>
  <c r="AC203" i="1"/>
  <c r="AA203" i="1"/>
  <c r="U203" i="1"/>
  <c r="S203" i="1"/>
  <c r="N203" i="1"/>
  <c r="M203" i="1"/>
  <c r="K203" i="1"/>
  <c r="AE202" i="1"/>
  <c r="AC202" i="1"/>
  <c r="U202" i="1"/>
  <c r="S202" i="1"/>
  <c r="N202" i="1"/>
  <c r="M202" i="1"/>
  <c r="K202" i="1"/>
  <c r="D202" i="1"/>
  <c r="N191" i="1" s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L199" i="1"/>
  <c r="K199" i="1"/>
  <c r="D199" i="1"/>
  <c r="AA198" i="1"/>
  <c r="N198" i="1"/>
  <c r="M198" i="1"/>
  <c r="N197" i="1"/>
  <c r="M197" i="1"/>
  <c r="K197" i="1"/>
  <c r="D197" i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M194" i="1"/>
  <c r="AE193" i="1"/>
  <c r="AC193" i="1"/>
  <c r="U193" i="1"/>
  <c r="S193" i="1"/>
  <c r="N193" i="1"/>
  <c r="M193" i="1"/>
  <c r="AE192" i="1"/>
  <c r="AC192" i="1"/>
  <c r="U192" i="1"/>
  <c r="S192" i="1"/>
  <c r="N192" i="1"/>
  <c r="M192" i="1"/>
  <c r="I191" i="1"/>
  <c r="N190" i="1"/>
  <c r="M190" i="1"/>
  <c r="K190" i="1"/>
  <c r="N189" i="1"/>
  <c r="M189" i="1"/>
  <c r="K189" i="1"/>
  <c r="H189" i="1"/>
  <c r="H250" i="1" s="1"/>
  <c r="H311" i="1" s="1"/>
  <c r="H372" i="1" s="1"/>
  <c r="H433" i="1" s="1"/>
  <c r="N188" i="1"/>
  <c r="K188" i="1"/>
  <c r="AU187" i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O187" i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L187" i="1"/>
  <c r="AU186" i="1"/>
  <c r="AO186" i="1"/>
  <c r="M186" i="1"/>
  <c r="BP185" i="1"/>
  <c r="BM185" i="1"/>
  <c r="BK185" i="1"/>
  <c r="BJ185" i="1"/>
  <c r="BD185" i="1"/>
  <c r="AX185" i="1"/>
  <c r="AR185" i="1"/>
  <c r="AL185" i="1"/>
  <c r="AB185" i="1"/>
  <c r="W185" i="1"/>
  <c r="N185" i="1"/>
  <c r="O212" i="1" s="1"/>
  <c r="L185" i="1"/>
  <c r="M188" i="1" s="1"/>
  <c r="J185" i="1"/>
  <c r="Q185" i="1" s="1"/>
  <c r="BP181" i="1"/>
  <c r="BO181" i="1"/>
  <c r="BN181" i="1"/>
  <c r="BL181" i="1"/>
  <c r="BJ181" i="1"/>
  <c r="G181" i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D181" i="1"/>
  <c r="D242" i="1" s="1"/>
  <c r="AE180" i="1"/>
  <c r="AA180" i="1"/>
  <c r="Y180" i="1"/>
  <c r="AJ179" i="1"/>
  <c r="AA179" i="1"/>
  <c r="Y179" i="1"/>
  <c r="AE178" i="1"/>
  <c r="AC178" i="1"/>
  <c r="D178" i="1"/>
  <c r="AE177" i="1"/>
  <c r="AC177" i="1"/>
  <c r="U177" i="1"/>
  <c r="AE176" i="1"/>
  <c r="AC176" i="1"/>
  <c r="U176" i="1"/>
  <c r="S176" i="1"/>
  <c r="AF175" i="1"/>
  <c r="AF236" i="1" s="1"/>
  <c r="AF297" i="1" s="1"/>
  <c r="AE175" i="1"/>
  <c r="AA175" i="1"/>
  <c r="L175" i="1"/>
  <c r="K175" i="1"/>
  <c r="G175" i="1"/>
  <c r="AV174" i="1"/>
  <c r="AA174" i="1"/>
  <c r="X174" i="1"/>
  <c r="L174" i="1"/>
  <c r="G174" i="1"/>
  <c r="Y174" i="1" s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F167" i="1"/>
  <c r="AE167" i="1"/>
  <c r="AC167" i="1"/>
  <c r="U167" i="1"/>
  <c r="S167" i="1"/>
  <c r="AF166" i="1"/>
  <c r="AF227" i="1" s="1"/>
  <c r="AF288" i="1" s="1"/>
  <c r="AF349" i="1" s="1"/>
  <c r="AE166" i="1"/>
  <c r="AC166" i="1"/>
  <c r="S166" i="1"/>
  <c r="AE165" i="1"/>
  <c r="AF165" i="1" s="1"/>
  <c r="AF226" i="1" s="1"/>
  <c r="AF287" i="1" s="1"/>
  <c r="AF348" i="1" s="1"/>
  <c r="U165" i="1"/>
  <c r="R165" i="1"/>
  <c r="BE164" i="1"/>
  <c r="AF164" i="1"/>
  <c r="AE164" i="1"/>
  <c r="AC164" i="1"/>
  <c r="R164" i="1"/>
  <c r="AE163" i="1"/>
  <c r="AF163" i="1" s="1"/>
  <c r="AC163" i="1"/>
  <c r="U163" i="1"/>
  <c r="S163" i="1"/>
  <c r="AE162" i="1"/>
  <c r="AF162" i="1" s="1"/>
  <c r="AF223" i="1" s="1"/>
  <c r="AF284" i="1" s="1"/>
  <c r="AF345" i="1" s="1"/>
  <c r="AC162" i="1"/>
  <c r="U162" i="1"/>
  <c r="S162" i="1"/>
  <c r="AF161" i="1"/>
  <c r="AF222" i="1" s="1"/>
  <c r="AF283" i="1" s="1"/>
  <c r="AE161" i="1"/>
  <c r="AC161" i="1"/>
  <c r="S161" i="1"/>
  <c r="AE160" i="1"/>
  <c r="AF160" i="1" s="1"/>
  <c r="AC160" i="1"/>
  <c r="D160" i="1"/>
  <c r="AE159" i="1"/>
  <c r="AF159" i="1" s="1"/>
  <c r="AF220" i="1" s="1"/>
  <c r="AC159" i="1"/>
  <c r="U159" i="1"/>
  <c r="S159" i="1"/>
  <c r="AE158" i="1"/>
  <c r="AF158" i="1" s="1"/>
  <c r="AF219" i="1" s="1"/>
  <c r="AC158" i="1"/>
  <c r="U158" i="1"/>
  <c r="S158" i="1"/>
  <c r="AE157" i="1"/>
  <c r="AF157" i="1" s="1"/>
  <c r="AF218" i="1" s="1"/>
  <c r="AF279" i="1" s="1"/>
  <c r="AF340" i="1" s="1"/>
  <c r="AC157" i="1"/>
  <c r="U157" i="1"/>
  <c r="S157" i="1"/>
  <c r="N157" i="1"/>
  <c r="M157" i="1"/>
  <c r="AE156" i="1"/>
  <c r="AC156" i="1"/>
  <c r="U156" i="1"/>
  <c r="S156" i="1"/>
  <c r="D156" i="1"/>
  <c r="N133" i="1" s="1"/>
  <c r="AE155" i="1"/>
  <c r="AC155" i="1"/>
  <c r="U155" i="1"/>
  <c r="S155" i="1"/>
  <c r="AE154" i="1"/>
  <c r="AC154" i="1"/>
  <c r="U154" i="1"/>
  <c r="S154" i="1"/>
  <c r="AE153" i="1"/>
  <c r="D153" i="1"/>
  <c r="AE152" i="1"/>
  <c r="AC152" i="1"/>
  <c r="U152" i="1"/>
  <c r="S152" i="1"/>
  <c r="AE151" i="1"/>
  <c r="AF151" i="1" s="1"/>
  <c r="AF212" i="1" s="1"/>
  <c r="AC151" i="1"/>
  <c r="U151" i="1"/>
  <c r="S151" i="1"/>
  <c r="AE150" i="1"/>
  <c r="AF150" i="1" s="1"/>
  <c r="AF211" i="1" s="1"/>
  <c r="AF272" i="1" s="1"/>
  <c r="AF333" i="1" s="1"/>
  <c r="AC150" i="1"/>
  <c r="S150" i="1"/>
  <c r="AE149" i="1"/>
  <c r="AC149" i="1"/>
  <c r="U149" i="1"/>
  <c r="S149" i="1"/>
  <c r="O149" i="1"/>
  <c r="AE148" i="1"/>
  <c r="AF148" i="1" s="1"/>
  <c r="AC148" i="1"/>
  <c r="U148" i="1"/>
  <c r="S148" i="1"/>
  <c r="AE147" i="1"/>
  <c r="AC147" i="1"/>
  <c r="U147" i="1"/>
  <c r="AF146" i="1"/>
  <c r="AE146" i="1"/>
  <c r="AC146" i="1"/>
  <c r="U146" i="1"/>
  <c r="S146" i="1"/>
  <c r="N146" i="1"/>
  <c r="AE145" i="1"/>
  <c r="AC145" i="1"/>
  <c r="U145" i="1"/>
  <c r="S145" i="1"/>
  <c r="N145" i="1"/>
  <c r="K145" i="1"/>
  <c r="AE144" i="1"/>
  <c r="AC144" i="1"/>
  <c r="U144" i="1"/>
  <c r="S144" i="1"/>
  <c r="N144" i="1"/>
  <c r="K144" i="1"/>
  <c r="AE143" i="1"/>
  <c r="AF143" i="1" s="1"/>
  <c r="AF204" i="1" s="1"/>
  <c r="AF265" i="1" s="1"/>
  <c r="AF326" i="1" s="1"/>
  <c r="AC143" i="1"/>
  <c r="U143" i="1"/>
  <c r="S143" i="1"/>
  <c r="N143" i="1"/>
  <c r="K143" i="1"/>
  <c r="AV142" i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C140" i="1"/>
  <c r="U140" i="1"/>
  <c r="S140" i="1"/>
  <c r="N140" i="1"/>
  <c r="K140" i="1"/>
  <c r="AE139" i="1"/>
  <c r="AC139" i="1"/>
  <c r="U139" i="1"/>
  <c r="S139" i="1"/>
  <c r="N139" i="1"/>
  <c r="K139" i="1"/>
  <c r="AE138" i="1"/>
  <c r="AF138" i="1" s="1"/>
  <c r="AF199" i="1" s="1"/>
  <c r="N138" i="1"/>
  <c r="L138" i="1"/>
  <c r="K138" i="1"/>
  <c r="D138" i="1"/>
  <c r="AA137" i="1"/>
  <c r="N137" i="1"/>
  <c r="I137" i="1"/>
  <c r="I139" i="1" s="1"/>
  <c r="N136" i="1"/>
  <c r="K136" i="1"/>
  <c r="D136" i="1"/>
  <c r="N128" i="1" s="1"/>
  <c r="AE135" i="1"/>
  <c r="AF135" i="1" s="1"/>
  <c r="AC135" i="1"/>
  <c r="U135" i="1"/>
  <c r="S135" i="1"/>
  <c r="N135" i="1"/>
  <c r="K135" i="1"/>
  <c r="AE134" i="1"/>
  <c r="AF134" i="1" s="1"/>
  <c r="AC134" i="1"/>
  <c r="U134" i="1"/>
  <c r="S134" i="1"/>
  <c r="N134" i="1"/>
  <c r="K134" i="1"/>
  <c r="AU133" i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E133" i="1"/>
  <c r="AF133" i="1" s="1"/>
  <c r="AC133" i="1"/>
  <c r="U133" i="1"/>
  <c r="S133" i="1"/>
  <c r="AE132" i="1"/>
  <c r="AC132" i="1"/>
  <c r="U132" i="1"/>
  <c r="S132" i="1"/>
  <c r="N132" i="1"/>
  <c r="AE131" i="1"/>
  <c r="AF131" i="1" s="1"/>
  <c r="AC131" i="1"/>
  <c r="U131" i="1"/>
  <c r="S131" i="1"/>
  <c r="N131" i="1"/>
  <c r="N130" i="1"/>
  <c r="I130" i="1"/>
  <c r="N129" i="1"/>
  <c r="K129" i="1"/>
  <c r="K128" i="1"/>
  <c r="H128" i="1"/>
  <c r="N127" i="1"/>
  <c r="M127" i="1"/>
  <c r="K127" i="1"/>
  <c r="AU126" i="1"/>
  <c r="AU127" i="1" s="1"/>
  <c r="AU128" i="1" s="1"/>
  <c r="AU129" i="1" s="1"/>
  <c r="AU130" i="1" s="1"/>
  <c r="AU131" i="1" s="1"/>
  <c r="AU132" i="1" s="1"/>
  <c r="AO126" i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L126" i="1"/>
  <c r="AU125" i="1"/>
  <c r="AO125" i="1"/>
  <c r="M125" i="1"/>
  <c r="BK124" i="1"/>
  <c r="BJ124" i="1"/>
  <c r="BD124" i="1"/>
  <c r="AX124" i="1"/>
  <c r="AR124" i="1"/>
  <c r="AL124" i="1"/>
  <c r="AB124" i="1"/>
  <c r="W124" i="1"/>
  <c r="L124" i="1"/>
  <c r="J124" i="1"/>
  <c r="Q124" i="1" s="1"/>
  <c r="G120" i="1"/>
  <c r="I120" i="1" s="1"/>
  <c r="F120" i="1"/>
  <c r="E120" i="1"/>
  <c r="E181" i="1" s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D120" i="1"/>
  <c r="L119" i="1" s="1"/>
  <c r="B120" i="1"/>
  <c r="B181" i="1" s="1"/>
  <c r="B242" i="1" s="1"/>
  <c r="B303" i="1" s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A119" i="1"/>
  <c r="Y119" i="1"/>
  <c r="AJ118" i="1"/>
  <c r="AA118" i="1"/>
  <c r="Y118" i="1"/>
  <c r="AF117" i="1"/>
  <c r="AE117" i="1"/>
  <c r="U117" i="1"/>
  <c r="S117" i="1"/>
  <c r="D117" i="1"/>
  <c r="AF116" i="1"/>
  <c r="AF177" i="1" s="1"/>
  <c r="AF238" i="1" s="1"/>
  <c r="AF299" i="1" s="1"/>
  <c r="AF360" i="1" s="1"/>
  <c r="AE116" i="1"/>
  <c r="AC116" i="1"/>
  <c r="U116" i="1"/>
  <c r="S116" i="1"/>
  <c r="AF115" i="1"/>
  <c r="AF176" i="1" s="1"/>
  <c r="AE115" i="1"/>
  <c r="AC115" i="1"/>
  <c r="U115" i="1"/>
  <c r="AE114" i="1"/>
  <c r="AF114" i="1" s="1"/>
  <c r="AA114" i="1"/>
  <c r="L114" i="1"/>
  <c r="K114" i="1"/>
  <c r="G114" i="1"/>
  <c r="AV113" i="1"/>
  <c r="AC113" i="1"/>
  <c r="AA113" i="1"/>
  <c r="X113" i="1"/>
  <c r="L113" i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C107" i="1"/>
  <c r="U107" i="1"/>
  <c r="AF106" i="1"/>
  <c r="AE106" i="1"/>
  <c r="AC106" i="1"/>
  <c r="U106" i="1"/>
  <c r="S106" i="1"/>
  <c r="AF105" i="1"/>
  <c r="AE105" i="1"/>
  <c r="AC105" i="1"/>
  <c r="AF104" i="1"/>
  <c r="AE104" i="1"/>
  <c r="U104" i="1"/>
  <c r="R104" i="1"/>
  <c r="BE103" i="1"/>
  <c r="AF103" i="1"/>
  <c r="AE103" i="1"/>
  <c r="AC103" i="1"/>
  <c r="AF102" i="1"/>
  <c r="AE102" i="1"/>
  <c r="AC102" i="1"/>
  <c r="AE101" i="1"/>
  <c r="AF101" i="1" s="1"/>
  <c r="AC101" i="1"/>
  <c r="U101" i="1"/>
  <c r="S101" i="1"/>
  <c r="AF100" i="1"/>
  <c r="AE100" i="1"/>
  <c r="AC100" i="1"/>
  <c r="AF99" i="1"/>
  <c r="AE99" i="1"/>
  <c r="AC99" i="1"/>
  <c r="D99" i="1"/>
  <c r="AF98" i="1"/>
  <c r="AE98" i="1"/>
  <c r="AC98" i="1"/>
  <c r="U98" i="1"/>
  <c r="AE97" i="1"/>
  <c r="AF97" i="1" s="1"/>
  <c r="AC97" i="1"/>
  <c r="U97" i="1"/>
  <c r="S97" i="1"/>
  <c r="AF96" i="1"/>
  <c r="AE96" i="1"/>
  <c r="AC96" i="1"/>
  <c r="U96" i="1"/>
  <c r="N96" i="1"/>
  <c r="M96" i="1"/>
  <c r="L96" i="1"/>
  <c r="L157" i="1" s="1"/>
  <c r="AE95" i="1"/>
  <c r="AF95" i="1" s="1"/>
  <c r="AC95" i="1"/>
  <c r="U95" i="1"/>
  <c r="L95" i="1"/>
  <c r="D95" i="1"/>
  <c r="N72" i="1" s="1"/>
  <c r="AF94" i="1"/>
  <c r="AF155" i="1" s="1"/>
  <c r="AF216" i="1" s="1"/>
  <c r="AE94" i="1"/>
  <c r="AC94" i="1"/>
  <c r="U94" i="1"/>
  <c r="AF93" i="1"/>
  <c r="AE93" i="1"/>
  <c r="AC93" i="1"/>
  <c r="U93" i="1"/>
  <c r="AF92" i="1"/>
  <c r="AF153" i="1" s="1"/>
  <c r="AF214" i="1" s="1"/>
  <c r="AF275" i="1" s="1"/>
  <c r="AF336" i="1" s="1"/>
  <c r="AE92" i="1"/>
  <c r="D92" i="1"/>
  <c r="N68" i="1" s="1"/>
  <c r="AE91" i="1"/>
  <c r="AF91" i="1" s="1"/>
  <c r="AF152" i="1" s="1"/>
  <c r="AF213" i="1" s="1"/>
  <c r="AF274" i="1" s="1"/>
  <c r="AF335" i="1" s="1"/>
  <c r="AC91" i="1"/>
  <c r="U91" i="1"/>
  <c r="AF90" i="1"/>
  <c r="AE90" i="1"/>
  <c r="AC90" i="1"/>
  <c r="U90" i="1"/>
  <c r="L90" i="1"/>
  <c r="AF89" i="1"/>
  <c r="AE89" i="1"/>
  <c r="AC89" i="1"/>
  <c r="U89" i="1"/>
  <c r="O89" i="1"/>
  <c r="AF88" i="1"/>
  <c r="AE88" i="1"/>
  <c r="AC88" i="1"/>
  <c r="U88" i="1"/>
  <c r="O88" i="1"/>
  <c r="AF87" i="1"/>
  <c r="AE87" i="1"/>
  <c r="AC87" i="1"/>
  <c r="U87" i="1"/>
  <c r="AE86" i="1"/>
  <c r="AF86" i="1" s="1"/>
  <c r="AF147" i="1" s="1"/>
  <c r="AF208" i="1" s="1"/>
  <c r="AF269" i="1" s="1"/>
  <c r="AF330" i="1" s="1"/>
  <c r="AC86" i="1"/>
  <c r="U86" i="1"/>
  <c r="AE85" i="1"/>
  <c r="AF85" i="1" s="1"/>
  <c r="AC85" i="1"/>
  <c r="U85" i="1"/>
  <c r="N85" i="1"/>
  <c r="AE84" i="1"/>
  <c r="AF84" i="1" s="1"/>
  <c r="AF145" i="1" s="1"/>
  <c r="AF206" i="1" s="1"/>
  <c r="AF267" i="1" s="1"/>
  <c r="AF328" i="1" s="1"/>
  <c r="AC84" i="1"/>
  <c r="U84" i="1"/>
  <c r="N84" i="1"/>
  <c r="K84" i="1"/>
  <c r="AF83" i="1"/>
  <c r="AF144" i="1" s="1"/>
  <c r="AF205" i="1" s="1"/>
  <c r="AF266" i="1" s="1"/>
  <c r="AF327" i="1" s="1"/>
  <c r="AE83" i="1"/>
  <c r="AC83" i="1"/>
  <c r="U83" i="1"/>
  <c r="N83" i="1"/>
  <c r="K83" i="1"/>
  <c r="AE82" i="1"/>
  <c r="AF82" i="1" s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C81" i="1"/>
  <c r="U81" i="1"/>
  <c r="S81" i="1"/>
  <c r="N81" i="1"/>
  <c r="K81" i="1"/>
  <c r="AF80" i="1"/>
  <c r="AF141" i="1" s="1"/>
  <c r="AE80" i="1"/>
  <c r="AC80" i="1"/>
  <c r="U80" i="1"/>
  <c r="N80" i="1"/>
  <c r="K80" i="1"/>
  <c r="D80" i="1"/>
  <c r="N69" i="1" s="1"/>
  <c r="AF79" i="1"/>
  <c r="AF140" i="1" s="1"/>
  <c r="AF201" i="1" s="1"/>
  <c r="AE79" i="1"/>
  <c r="AC79" i="1"/>
  <c r="U79" i="1"/>
  <c r="S79" i="1"/>
  <c r="N79" i="1"/>
  <c r="K79" i="1"/>
  <c r="AE78" i="1"/>
  <c r="AF78" i="1" s="1"/>
  <c r="AF139" i="1" s="1"/>
  <c r="AF200" i="1" s="1"/>
  <c r="AC78" i="1"/>
  <c r="U78" i="1"/>
  <c r="N78" i="1"/>
  <c r="K78" i="1"/>
  <c r="AE77" i="1"/>
  <c r="AF77" i="1" s="1"/>
  <c r="N77" i="1"/>
  <c r="L77" i="1"/>
  <c r="K77" i="1"/>
  <c r="D77" i="1"/>
  <c r="AA76" i="1"/>
  <c r="N76" i="1"/>
  <c r="K76" i="1"/>
  <c r="N75" i="1"/>
  <c r="K75" i="1"/>
  <c r="D75" i="1"/>
  <c r="N67" i="1" s="1"/>
  <c r="AE74" i="1"/>
  <c r="AF74" i="1" s="1"/>
  <c r="AC74" i="1"/>
  <c r="U74" i="1"/>
  <c r="N74" i="1"/>
  <c r="K74" i="1"/>
  <c r="AF73" i="1"/>
  <c r="AE73" i="1"/>
  <c r="AC73" i="1"/>
  <c r="U73" i="1"/>
  <c r="N73" i="1"/>
  <c r="K73" i="1"/>
  <c r="AF72" i="1"/>
  <c r="AE72" i="1"/>
  <c r="AC72" i="1"/>
  <c r="U72" i="1"/>
  <c r="AF71" i="1"/>
  <c r="AE71" i="1"/>
  <c r="AC71" i="1"/>
  <c r="U71" i="1"/>
  <c r="N71" i="1"/>
  <c r="H71" i="1"/>
  <c r="H132" i="1" s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E70" i="1"/>
  <c r="AF70" i="1" s="1"/>
  <c r="AC70" i="1"/>
  <c r="U70" i="1"/>
  <c r="N70" i="1"/>
  <c r="M69" i="1"/>
  <c r="P69" i="1" s="1"/>
  <c r="H69" i="1"/>
  <c r="H130" i="1" s="1"/>
  <c r="H191" i="1" s="1"/>
  <c r="H252" i="1" s="1"/>
  <c r="H313" i="1" s="1"/>
  <c r="H374" i="1" s="1"/>
  <c r="H435" i="1" s="1"/>
  <c r="H496" i="1" s="1"/>
  <c r="H557" i="1" s="1"/>
  <c r="K68" i="1"/>
  <c r="K67" i="1"/>
  <c r="B67" i="1"/>
  <c r="B128" i="1" s="1"/>
  <c r="B189" i="1" s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N66" i="1"/>
  <c r="K66" i="1"/>
  <c r="L65" i="1"/>
  <c r="H65" i="1"/>
  <c r="AU64" i="1"/>
  <c r="AU65" i="1" s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O64" i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M64" i="1"/>
  <c r="BD63" i="1"/>
  <c r="AX63" i="1"/>
  <c r="AR63" i="1"/>
  <c r="AL63" i="1"/>
  <c r="AB63" i="1"/>
  <c r="W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N63" i="1"/>
  <c r="L63" i="1"/>
  <c r="M80" i="1" s="1"/>
  <c r="J63" i="1"/>
  <c r="Q63" i="1" s="1"/>
  <c r="G59" i="1"/>
  <c r="F59" i="1"/>
  <c r="L58" i="1"/>
  <c r="AJ57" i="1"/>
  <c r="AI56" i="1"/>
  <c r="AI59" i="1" s="1"/>
  <c r="L50" i="1" s="1"/>
  <c r="L51" i="1" s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AC30" i="1"/>
  <c r="U30" i="1"/>
  <c r="S30" i="1"/>
  <c r="AC29" i="1"/>
  <c r="U29" i="1"/>
  <c r="S29" i="1"/>
  <c r="L29" i="1"/>
  <c r="L31" i="1" s="1"/>
  <c r="AC28" i="1"/>
  <c r="S28" i="1"/>
  <c r="D28" i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M24" i="1"/>
  <c r="AC23" i="1"/>
  <c r="Y23" i="1"/>
  <c r="U23" i="1"/>
  <c r="S23" i="1"/>
  <c r="M23" i="1"/>
  <c r="K23" i="1"/>
  <c r="AC22" i="1"/>
  <c r="Y22" i="1"/>
  <c r="U22" i="1"/>
  <c r="S22" i="1"/>
  <c r="K22" i="1"/>
  <c r="AC21" i="1"/>
  <c r="U21" i="1"/>
  <c r="S21" i="1"/>
  <c r="K21" i="1"/>
  <c r="AV20" i="1"/>
  <c r="AC20" i="1"/>
  <c r="M20" i="1"/>
  <c r="K20" i="1"/>
  <c r="AC19" i="1"/>
  <c r="U19" i="1"/>
  <c r="S19" i="1"/>
  <c r="K19" i="1"/>
  <c r="AC18" i="1"/>
  <c r="U18" i="1"/>
  <c r="S18" i="1"/>
  <c r="N18" i="1"/>
  <c r="AE18" i="1" s="1"/>
  <c r="K18" i="1"/>
  <c r="AC17" i="1"/>
  <c r="U17" i="1"/>
  <c r="S17" i="1"/>
  <c r="N17" i="1"/>
  <c r="AE17" i="1" s="1"/>
  <c r="K17" i="1"/>
  <c r="S16" i="1"/>
  <c r="L16" i="1"/>
  <c r="K16" i="1"/>
  <c r="D16" i="1"/>
  <c r="AE15" i="1"/>
  <c r="S15" i="1"/>
  <c r="K15" i="1"/>
  <c r="S14" i="1"/>
  <c r="N14" i="1"/>
  <c r="AE14" i="1" s="1"/>
  <c r="K14" i="1"/>
  <c r="D14" i="1"/>
  <c r="AC13" i="1"/>
  <c r="U13" i="1"/>
  <c r="N13" i="1"/>
  <c r="AE13" i="1" s="1"/>
  <c r="K13" i="1"/>
  <c r="AC12" i="1"/>
  <c r="U12" i="1"/>
  <c r="S12" i="1"/>
  <c r="K12" i="1"/>
  <c r="AC11" i="1"/>
  <c r="U11" i="1"/>
  <c r="S11" i="1"/>
  <c r="N11" i="1"/>
  <c r="M11" i="1"/>
  <c r="H11" i="1"/>
  <c r="AE10" i="1"/>
  <c r="AC10" i="1"/>
  <c r="U10" i="1"/>
  <c r="S10" i="1"/>
  <c r="N10" i="1"/>
  <c r="AC9" i="1"/>
  <c r="M9" i="1"/>
  <c r="H9" i="1"/>
  <c r="N8" i="1"/>
  <c r="AE8" i="1" s="1"/>
  <c r="M8" i="1"/>
  <c r="N7" i="1"/>
  <c r="AE7" i="1" s="1"/>
  <c r="M7" i="1"/>
  <c r="K7" i="1"/>
  <c r="N6" i="1"/>
  <c r="AE6" i="1" s="1"/>
  <c r="M6" i="1"/>
  <c r="K6" i="1"/>
  <c r="N5" i="1"/>
  <c r="K5" i="1"/>
  <c r="H5" i="1"/>
  <c r="BG4" i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A4" i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U4" i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4" i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L4" i="1"/>
  <c r="BG3" i="1"/>
  <c r="BA3" i="1"/>
  <c r="AU3" i="1"/>
  <c r="AO3" i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T3" i="1"/>
  <c r="T4" i="1" s="1"/>
  <c r="T5" i="1" s="1"/>
  <c r="T6" i="1" s="1"/>
  <c r="T7" i="1" s="1"/>
  <c r="T8" i="1" s="1"/>
  <c r="T9" i="1" s="1"/>
  <c r="M3" i="1"/>
  <c r="N2" i="1" s="1"/>
  <c r="L3" i="1"/>
  <c r="AX2" i="1"/>
  <c r="BD2" i="1" s="1"/>
  <c r="AR2" i="1"/>
  <c r="AL2" i="1"/>
  <c r="AD2" i="1"/>
  <c r="AB2" i="1"/>
  <c r="W2" i="1"/>
  <c r="J2" i="1"/>
  <c r="Q2" i="1" s="1"/>
  <c r="BG42" i="1" l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T10" i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AF192" i="1"/>
  <c r="Y175" i="1"/>
  <c r="H181" i="1"/>
  <c r="AF388" i="1"/>
  <c r="AF391" i="1"/>
  <c r="AF452" i="1" s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H480" i="1"/>
  <c r="Y480" i="1"/>
  <c r="H175" i="1"/>
  <c r="M67" i="1"/>
  <c r="M85" i="1"/>
  <c r="M72" i="1"/>
  <c r="M77" i="1"/>
  <c r="AI64" i="1"/>
  <c r="AI117" i="1" s="1"/>
  <c r="AI120" i="1" s="1"/>
  <c r="N95" i="1"/>
  <c r="L156" i="1"/>
  <c r="N156" i="1" s="1"/>
  <c r="I181" i="1"/>
  <c r="I179" i="1" s="1"/>
  <c r="L279" i="1"/>
  <c r="N218" i="1"/>
  <c r="AF575" i="1"/>
  <c r="D303" i="1"/>
  <c r="L241" i="1"/>
  <c r="H16" i="1"/>
  <c r="AF195" i="1"/>
  <c r="Y357" i="1"/>
  <c r="M22" i="1"/>
  <c r="M19" i="1"/>
  <c r="M15" i="1"/>
  <c r="M16" i="1"/>
  <c r="M12" i="1"/>
  <c r="M21" i="1"/>
  <c r="M14" i="1"/>
  <c r="M68" i="1"/>
  <c r="AE120" i="1"/>
  <c r="AF178" i="1"/>
  <c r="AF239" i="1" s="1"/>
  <c r="G242" i="1"/>
  <c r="AF396" i="1"/>
  <c r="AF457" i="1" s="1"/>
  <c r="AF518" i="1" s="1"/>
  <c r="AF579" i="1" s="1"/>
  <c r="AF640" i="1" s="1"/>
  <c r="AF701" i="1" s="1"/>
  <c r="AF762" i="1" s="1"/>
  <c r="AF823" i="1" s="1"/>
  <c r="AF884" i="1" s="1"/>
  <c r="AF945" i="1" s="1"/>
  <c r="AF530" i="1"/>
  <c r="AF591" i="1" s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18" i="1"/>
  <c r="M5" i="1"/>
  <c r="M18" i="1"/>
  <c r="O26" i="1"/>
  <c r="M75" i="1"/>
  <c r="M138" i="1"/>
  <c r="M129" i="1"/>
  <c r="M145" i="1"/>
  <c r="M144" i="1"/>
  <c r="M143" i="1"/>
  <c r="M142" i="1"/>
  <c r="M141" i="1"/>
  <c r="L151" i="1"/>
  <c r="M146" i="1"/>
  <c r="M140" i="1"/>
  <c r="M139" i="1"/>
  <c r="M130" i="1"/>
  <c r="M136" i="1"/>
  <c r="M132" i="1"/>
  <c r="M131" i="1"/>
  <c r="M135" i="1"/>
  <c r="M134" i="1"/>
  <c r="M133" i="1"/>
  <c r="M128" i="1"/>
  <c r="M151" i="1" s="1"/>
  <c r="N124" i="1"/>
  <c r="M137" i="1"/>
  <c r="AF156" i="1"/>
  <c r="AF217" i="1" s="1"/>
  <c r="AF278" i="1" s="1"/>
  <c r="AF339" i="1" s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AF1864" i="1" s="1"/>
  <c r="AF1925" i="1" s="1"/>
  <c r="AF1986" i="1" s="1"/>
  <c r="AF2047" i="1" s="1"/>
  <c r="AF2108" i="1" s="1"/>
  <c r="AF2169" i="1" s="1"/>
  <c r="AF2230" i="1" s="1"/>
  <c r="AF2291" i="1" s="1"/>
  <c r="AF168" i="1"/>
  <c r="AF229" i="1" s="1"/>
  <c r="AF290" i="1" s="1"/>
  <c r="AF351" i="1" s="1"/>
  <c r="AF412" i="1" s="1"/>
  <c r="AF207" i="1"/>
  <c r="AF268" i="1" s="1"/>
  <c r="AF329" i="1" s="1"/>
  <c r="AF390" i="1" s="1"/>
  <c r="AF451" i="1" s="1"/>
  <c r="AF512" i="1" s="1"/>
  <c r="AF573" i="1" s="1"/>
  <c r="AF634" i="1" s="1"/>
  <c r="AF695" i="1" s="1"/>
  <c r="AF756" i="1" s="1"/>
  <c r="AF817" i="1" s="1"/>
  <c r="BP246" i="1"/>
  <c r="BM246" i="1"/>
  <c r="AF256" i="1"/>
  <c r="AF317" i="1" s="1"/>
  <c r="L91" i="1"/>
  <c r="L92" i="1" s="1"/>
  <c r="O69" i="1"/>
  <c r="O130" i="1" s="1"/>
  <c r="AF132" i="1"/>
  <c r="AF193" i="1" s="1"/>
  <c r="AF254" i="1" s="1"/>
  <c r="AF202" i="1"/>
  <c r="AF270" i="1"/>
  <c r="AF331" i="1" s="1"/>
  <c r="AD612" i="1"/>
  <c r="O639" i="1"/>
  <c r="AF210" i="1"/>
  <c r="AF271" i="1" s="1"/>
  <c r="AF332" i="1" s="1"/>
  <c r="AF393" i="1" s="1"/>
  <c r="AF454" i="1" s="1"/>
  <c r="AF515" i="1" s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AF2284" i="1" s="1"/>
  <c r="AF2345" i="1" s="1"/>
  <c r="AF2406" i="1" s="1"/>
  <c r="AF2467" i="1" s="1"/>
  <c r="AF2528" i="1" s="1"/>
  <c r="AF2589" i="1" s="1"/>
  <c r="AF2650" i="1" s="1"/>
  <c r="AF2711" i="1" s="1"/>
  <c r="AF2772" i="1" s="1"/>
  <c r="Y114" i="1"/>
  <c r="H114" i="1"/>
  <c r="AF154" i="1"/>
  <c r="AF215" i="1" s="1"/>
  <c r="AF276" i="1" s="1"/>
  <c r="AF337" i="1" s="1"/>
  <c r="AF260" i="1"/>
  <c r="AF321" i="1" s="1"/>
  <c r="AF382" i="1" s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448" i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228" i="1"/>
  <c r="AF383" i="1"/>
  <c r="H126" i="1"/>
  <c r="H76" i="1"/>
  <c r="AF194" i="1"/>
  <c r="AF255" i="1" s="1"/>
  <c r="AF316" i="1" s="1"/>
  <c r="AF377" i="1" s="1"/>
  <c r="AF438" i="1" s="1"/>
  <c r="AF499" i="1" s="1"/>
  <c r="AF560" i="1" s="1"/>
  <c r="AF621" i="1" s="1"/>
  <c r="AF682" i="1" s="1"/>
  <c r="AF743" i="1" s="1"/>
  <c r="AF804" i="1" s="1"/>
  <c r="AF865" i="1" s="1"/>
  <c r="AF926" i="1" s="1"/>
  <c r="AF196" i="1"/>
  <c r="AF257" i="1" s="1"/>
  <c r="AF318" i="1" s="1"/>
  <c r="AF281" i="1"/>
  <c r="AF342" i="1" s="1"/>
  <c r="AF403" i="1" s="1"/>
  <c r="AF464" i="1" s="1"/>
  <c r="AF394" i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AF409" i="1"/>
  <c r="H618" i="1"/>
  <c r="H679" i="1" s="1"/>
  <c r="H740" i="1" s="1"/>
  <c r="H801" i="1" s="1"/>
  <c r="H862" i="1" s="1"/>
  <c r="H923" i="1" s="1"/>
  <c r="H984" i="1" s="1"/>
  <c r="H1045" i="1" s="1"/>
  <c r="H1106" i="1" s="1"/>
  <c r="H1167" i="1" s="1"/>
  <c r="H1228" i="1" s="1"/>
  <c r="H1289" i="1" s="1"/>
  <c r="H1350" i="1" s="1"/>
  <c r="H564" i="1"/>
  <c r="O90" i="1"/>
  <c r="AD63" i="1"/>
  <c r="Z22" i="1"/>
  <c r="Z23" i="1" s="1"/>
  <c r="M17" i="1"/>
  <c r="M13" i="1"/>
  <c r="AF149" i="1"/>
  <c r="L180" i="1"/>
  <c r="AF225" i="1"/>
  <c r="AF286" i="1" s="1"/>
  <c r="P80" i="1"/>
  <c r="P141" i="1" s="1"/>
  <c r="P202" i="1" s="1"/>
  <c r="O80" i="1"/>
  <c r="O141" i="1" s="1"/>
  <c r="O202" i="1" s="1"/>
  <c r="O263" i="1" s="1"/>
  <c r="O324" i="1" s="1"/>
  <c r="Z24" i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M74" i="1"/>
  <c r="M10" i="1"/>
  <c r="M29" i="1" s="1"/>
  <c r="M31" i="1" s="1"/>
  <c r="T44" i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O150" i="1"/>
  <c r="L273" i="1"/>
  <c r="M268" i="1"/>
  <c r="M264" i="1"/>
  <c r="M263" i="1"/>
  <c r="M258" i="1"/>
  <c r="M254" i="1"/>
  <c r="M253" i="1"/>
  <c r="M259" i="1"/>
  <c r="M265" i="1"/>
  <c r="M256" i="1"/>
  <c r="M249" i="1"/>
  <c r="M251" i="1"/>
  <c r="M257" i="1"/>
  <c r="M261" i="1"/>
  <c r="M250" i="1"/>
  <c r="M252" i="1"/>
  <c r="M262" i="1"/>
  <c r="M260" i="1"/>
  <c r="N246" i="1"/>
  <c r="M267" i="1"/>
  <c r="AF528" i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P130" i="1"/>
  <c r="BP124" i="1"/>
  <c r="BM124" i="1"/>
  <c r="AF358" i="1"/>
  <c r="AF419" i="1" s="1"/>
  <c r="AF444" i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H675" i="1"/>
  <c r="H625" i="1"/>
  <c r="M66" i="1"/>
  <c r="AD185" i="1"/>
  <c r="M191" i="1"/>
  <c r="M212" i="1" s="1"/>
  <c r="M200" i="1"/>
  <c r="M201" i="1"/>
  <c r="AF282" i="1"/>
  <c r="AF285" i="1"/>
  <c r="AF398" i="1"/>
  <c r="L212" i="1"/>
  <c r="AF261" i="1"/>
  <c r="AF322" i="1" s="1"/>
  <c r="AF277" i="1"/>
  <c r="AF300" i="1"/>
  <c r="AF361" i="1" s="1"/>
  <c r="AF422" i="1" s="1"/>
  <c r="AF483" i="1" s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M76" i="1"/>
  <c r="M199" i="1"/>
  <c r="H242" i="1"/>
  <c r="H303" i="1" s="1"/>
  <c r="H364" i="1" s="1"/>
  <c r="H425" i="1" s="1"/>
  <c r="H486" i="1" s="1"/>
  <c r="H547" i="1" s="1"/>
  <c r="H608" i="1" s="1"/>
  <c r="H669" i="1" s="1"/>
  <c r="H730" i="1" s="1"/>
  <c r="H791" i="1" s="1"/>
  <c r="AF343" i="1"/>
  <c r="AF404" i="1" s="1"/>
  <c r="AF465" i="1" s="1"/>
  <c r="AF526" i="1" s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BP547" i="1"/>
  <c r="AF263" i="1"/>
  <c r="AF324" i="1" s="1"/>
  <c r="AF385" i="1" s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F2154" i="1" s="1"/>
  <c r="AF2215" i="1" s="1"/>
  <c r="AF2276" i="1" s="1"/>
  <c r="AF2337" i="1" s="1"/>
  <c r="AF2398" i="1" s="1"/>
  <c r="AF2459" i="1" s="1"/>
  <c r="AF2520" i="1" s="1"/>
  <c r="AF2581" i="1" s="1"/>
  <c r="AF2642" i="1" s="1"/>
  <c r="AF2703" i="1" s="1"/>
  <c r="AF2764" i="1" s="1"/>
  <c r="AF346" i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2176" i="1" s="1"/>
  <c r="AF2237" i="1" s="1"/>
  <c r="AF2298" i="1" s="1"/>
  <c r="AF2359" i="1" s="1"/>
  <c r="AF2420" i="1" s="1"/>
  <c r="AF2481" i="1" s="1"/>
  <c r="AF2542" i="1" s="1"/>
  <c r="AF2603" i="1" s="1"/>
  <c r="AF2664" i="1" s="1"/>
  <c r="AF2725" i="1" s="1"/>
  <c r="AF2786" i="1" s="1"/>
  <c r="AF401" i="1"/>
  <c r="AF462" i="1" s="1"/>
  <c r="AF523" i="1" s="1"/>
  <c r="AF584" i="1" s="1"/>
  <c r="AF645" i="1" s="1"/>
  <c r="AF706" i="1" s="1"/>
  <c r="AF767" i="1" s="1"/>
  <c r="AF828" i="1" s="1"/>
  <c r="AF889" i="1" s="1"/>
  <c r="AF950" i="1" s="1"/>
  <c r="AF1011" i="1" s="1"/>
  <c r="AF1072" i="1" s="1"/>
  <c r="AF1133" i="1" s="1"/>
  <c r="AF1194" i="1" s="1"/>
  <c r="AF1255" i="1" s="1"/>
  <c r="AF410" i="1"/>
  <c r="AF280" i="1"/>
  <c r="AF341" i="1" s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338" i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379" i="1"/>
  <c r="AF440" i="1" s="1"/>
  <c r="AF501" i="1" s="1"/>
  <c r="AF562" i="1" s="1"/>
  <c r="AF623" i="1" s="1"/>
  <c r="AF684" i="1" s="1"/>
  <c r="AF387" i="1"/>
  <c r="Y418" i="1"/>
  <c r="M73" i="1"/>
  <c r="M195" i="1"/>
  <c r="M196" i="1"/>
  <c r="AF344" i="1"/>
  <c r="AF389" i="1"/>
  <c r="AF450" i="1" s="1"/>
  <c r="AF511" i="1" s="1"/>
  <c r="AF405" i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2174" i="1" s="1"/>
  <c r="AF2235" i="1" s="1"/>
  <c r="AF449" i="1"/>
  <c r="AF510" i="1" s="1"/>
  <c r="AF571" i="1" s="1"/>
  <c r="AF632" i="1" s="1"/>
  <c r="AF693" i="1" s="1"/>
  <c r="AF754" i="1" s="1"/>
  <c r="AF815" i="1" s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2157" i="1" s="1"/>
  <c r="AF2218" i="1" s="1"/>
  <c r="AF2279" i="1" s="1"/>
  <c r="AF2340" i="1" s="1"/>
  <c r="AF2401" i="1" s="1"/>
  <c r="AF2462" i="1" s="1"/>
  <c r="AF2523" i="1" s="1"/>
  <c r="AF2584" i="1" s="1"/>
  <c r="AF2645" i="1" s="1"/>
  <c r="AF2706" i="1" s="1"/>
  <c r="AF2767" i="1" s="1"/>
  <c r="AF237" i="1"/>
  <c r="AF298" i="1" s="1"/>
  <c r="AF359" i="1" s="1"/>
  <c r="AF420" i="1" s="1"/>
  <c r="AF481" i="1" s="1"/>
  <c r="AF542" i="1" s="1"/>
  <c r="AF603" i="1" s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AF315" i="1"/>
  <c r="AF376" i="1" s="1"/>
  <c r="AF437" i="1" s="1"/>
  <c r="AF498" i="1" s="1"/>
  <c r="AF559" i="1" s="1"/>
  <c r="AF347" i="1"/>
  <c r="AF408" i="1"/>
  <c r="Y541" i="1"/>
  <c r="H541" i="1"/>
  <c r="M71" i="1"/>
  <c r="H236" i="1"/>
  <c r="AF262" i="1"/>
  <c r="AF323" i="1" s="1"/>
  <c r="AF384" i="1" s="1"/>
  <c r="AF445" i="1" s="1"/>
  <c r="AF506" i="1" s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73" i="1"/>
  <c r="AF334" i="1" s="1"/>
  <c r="AF397" i="1"/>
  <c r="AF482" i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1397" i="1" s="1"/>
  <c r="AF1458" i="1" s="1"/>
  <c r="AF1519" i="1" s="1"/>
  <c r="AF1580" i="1" s="1"/>
  <c r="AF1641" i="1" s="1"/>
  <c r="M70" i="1"/>
  <c r="M84" i="1"/>
  <c r="AF392" i="1"/>
  <c r="AF453" i="1" s="1"/>
  <c r="AF421" i="1"/>
  <c r="AF620" i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M79" i="1"/>
  <c r="M81" i="1"/>
  <c r="M82" i="1"/>
  <c r="M83" i="1"/>
  <c r="AF378" i="1"/>
  <c r="AF439" i="1" s="1"/>
  <c r="AF500" i="1" s="1"/>
  <c r="AF561" i="1" s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M78" i="1"/>
  <c r="AF395" i="1"/>
  <c r="AF456" i="1" s="1"/>
  <c r="AF517" i="1" s="1"/>
  <c r="AF578" i="1" s="1"/>
  <c r="AF639" i="1" s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AF406" i="1"/>
  <c r="AF470" i="1"/>
  <c r="AF520" i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636" i="1"/>
  <c r="AF697" i="1" s="1"/>
  <c r="AF758" i="1" s="1"/>
  <c r="M374" i="1"/>
  <c r="M383" i="1"/>
  <c r="M384" i="1"/>
  <c r="M493" i="1"/>
  <c r="M508" i="1"/>
  <c r="AF525" i="1"/>
  <c r="AF586" i="1" s="1"/>
  <c r="AF647" i="1" s="1"/>
  <c r="AF708" i="1" s="1"/>
  <c r="AF769" i="1" s="1"/>
  <c r="AF830" i="1" s="1"/>
  <c r="AF891" i="1" s="1"/>
  <c r="M578" i="1"/>
  <c r="AF580" i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AF633" i="1"/>
  <c r="AF694" i="1" s="1"/>
  <c r="M385" i="1"/>
  <c r="M390" i="1"/>
  <c r="L395" i="1"/>
  <c r="AF459" i="1"/>
  <c r="AF473" i="1"/>
  <c r="AF534" i="1" s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M326" i="1"/>
  <c r="M327" i="1"/>
  <c r="M328" i="1"/>
  <c r="M382" i="1"/>
  <c r="AF471" i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2179" i="1" s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BP490" i="1"/>
  <c r="BM490" i="1"/>
  <c r="AF531" i="1"/>
  <c r="AF592" i="1" s="1"/>
  <c r="AF653" i="1" s="1"/>
  <c r="AF714" i="1" s="1"/>
  <c r="M312" i="1"/>
  <c r="M381" i="1"/>
  <c r="M439" i="1"/>
  <c r="M320" i="1"/>
  <c r="M442" i="1"/>
  <c r="M450" i="1"/>
  <c r="M449" i="1"/>
  <c r="M448" i="1"/>
  <c r="M447" i="1"/>
  <c r="M446" i="1"/>
  <c r="L456" i="1"/>
  <c r="M451" i="1"/>
  <c r="M445" i="1"/>
  <c r="M444" i="1"/>
  <c r="M438" i="1"/>
  <c r="M503" i="1"/>
  <c r="AF514" i="1"/>
  <c r="N429" i="1"/>
  <c r="M433" i="1"/>
  <c r="AF458" i="1"/>
  <c r="AF519" i="1" s="1"/>
  <c r="M436" i="1"/>
  <c r="M456" i="1" s="1"/>
  <c r="AF469" i="1"/>
  <c r="AF480" i="1"/>
  <c r="AF541" i="1" s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2188" i="1" s="1"/>
  <c r="AF2249" i="1" s="1"/>
  <c r="AF2310" i="1" s="1"/>
  <c r="AF2371" i="1" s="1"/>
  <c r="AF2432" i="1" s="1"/>
  <c r="AF2493" i="1" s="1"/>
  <c r="AF2554" i="1" s="1"/>
  <c r="AF2615" i="1" s="1"/>
  <c r="AF2676" i="1" s="1"/>
  <c r="AF2737" i="1" s="1"/>
  <c r="AF2798" i="1" s="1"/>
  <c r="M495" i="1"/>
  <c r="M504" i="1"/>
  <c r="L517" i="1"/>
  <c r="M512" i="1"/>
  <c r="M506" i="1"/>
  <c r="M505" i="1"/>
  <c r="M496" i="1"/>
  <c r="M502" i="1"/>
  <c r="M498" i="1"/>
  <c r="M497" i="1"/>
  <c r="M501" i="1"/>
  <c r="M500" i="1"/>
  <c r="M499" i="1"/>
  <c r="M494" i="1"/>
  <c r="N490" i="1"/>
  <c r="N368" i="1"/>
  <c r="BM368" i="1"/>
  <c r="M372" i="1"/>
  <c r="M377" i="1"/>
  <c r="M378" i="1"/>
  <c r="M379" i="1"/>
  <c r="H503" i="1"/>
  <c r="M509" i="1"/>
  <c r="N307" i="1"/>
  <c r="M311" i="1"/>
  <c r="M334" i="1" s="1"/>
  <c r="M316" i="1"/>
  <c r="M317" i="1"/>
  <c r="M375" i="1"/>
  <c r="M376" i="1"/>
  <c r="M380" i="1"/>
  <c r="M432" i="1"/>
  <c r="AF467" i="1"/>
  <c r="AF572" i="1"/>
  <c r="M564" i="1"/>
  <c r="Y784" i="1"/>
  <c r="H852" i="1"/>
  <c r="H913" i="1" s="1"/>
  <c r="H974" i="1" s="1"/>
  <c r="H1035" i="1" s="1"/>
  <c r="H1096" i="1" s="1"/>
  <c r="H1157" i="1" s="1"/>
  <c r="H1218" i="1" s="1"/>
  <c r="H1279" i="1" s="1"/>
  <c r="H1340" i="1" s="1"/>
  <c r="H1401" i="1" s="1"/>
  <c r="M686" i="1"/>
  <c r="M678" i="1"/>
  <c r="M688" i="1"/>
  <c r="M694" i="1"/>
  <c r="O883" i="1"/>
  <c r="AD856" i="1"/>
  <c r="M560" i="1"/>
  <c r="M561" i="1"/>
  <c r="M562" i="1"/>
  <c r="M807" i="1"/>
  <c r="M803" i="1"/>
  <c r="M802" i="1"/>
  <c r="M806" i="1"/>
  <c r="M805" i="1"/>
  <c r="M804" i="1"/>
  <c r="M799" i="1"/>
  <c r="N795" i="1"/>
  <c r="M808" i="1"/>
  <c r="M800" i="1"/>
  <c r="M809" i="1"/>
  <c r="M816" i="1"/>
  <c r="M815" i="1"/>
  <c r="M814" i="1"/>
  <c r="M811" i="1"/>
  <c r="M810" i="1"/>
  <c r="M801" i="1"/>
  <c r="M619" i="1"/>
  <c r="M620" i="1"/>
  <c r="M624" i="1"/>
  <c r="M676" i="1"/>
  <c r="M813" i="1"/>
  <c r="M554" i="1"/>
  <c r="M798" i="1"/>
  <c r="M822" i="1" s="1"/>
  <c r="AF878" i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M615" i="1"/>
  <c r="M693" i="1"/>
  <c r="M817" i="1"/>
  <c r="Y723" i="1"/>
  <c r="AD551" i="1"/>
  <c r="M557" i="1"/>
  <c r="M566" i="1"/>
  <c r="M567" i="1"/>
  <c r="M573" i="1"/>
  <c r="L578" i="1"/>
  <c r="M739" i="1"/>
  <c r="M748" i="1"/>
  <c r="M755" i="1"/>
  <c r="M754" i="1"/>
  <c r="M753" i="1"/>
  <c r="AF755" i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2158" i="1" s="1"/>
  <c r="AF2219" i="1" s="1"/>
  <c r="AF2280" i="1" s="1"/>
  <c r="AF2341" i="1" s="1"/>
  <c r="AF2402" i="1" s="1"/>
  <c r="AF2463" i="1" s="1"/>
  <c r="AF2524" i="1" s="1"/>
  <c r="AF2585" i="1" s="1"/>
  <c r="AF2646" i="1" s="1"/>
  <c r="AF2707" i="1" s="1"/>
  <c r="AF2768" i="1" s="1"/>
  <c r="M812" i="1"/>
  <c r="M568" i="1"/>
  <c r="M569" i="1"/>
  <c r="M570" i="1"/>
  <c r="M571" i="1"/>
  <c r="M618" i="1"/>
  <c r="M627" i="1"/>
  <c r="M628" i="1"/>
  <c r="M687" i="1"/>
  <c r="AF745" i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AF819" i="1"/>
  <c r="AF880" i="1" s="1"/>
  <c r="AF941" i="1" s="1"/>
  <c r="AF1002" i="1" s="1"/>
  <c r="AF1063" i="1" s="1"/>
  <c r="M629" i="1"/>
  <c r="M630" i="1"/>
  <c r="M689" i="1"/>
  <c r="M692" i="1"/>
  <c r="M752" i="1"/>
  <c r="AF775" i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178" i="1" s="1"/>
  <c r="AF2239" i="1" s="1"/>
  <c r="AF2300" i="1" s="1"/>
  <c r="AF2361" i="1" s="1"/>
  <c r="AF2422" i="1" s="1"/>
  <c r="AF2483" i="1" s="1"/>
  <c r="AF2544" i="1" s="1"/>
  <c r="AF2605" i="1" s="1"/>
  <c r="AF2666" i="1" s="1"/>
  <c r="AF2727" i="1" s="1"/>
  <c r="AF2788" i="1" s="1"/>
  <c r="M679" i="1"/>
  <c r="M690" i="1"/>
  <c r="M691" i="1"/>
  <c r="M695" i="1"/>
  <c r="L700" i="1"/>
  <c r="M740" i="1"/>
  <c r="M749" i="1"/>
  <c r="M750" i="1"/>
  <c r="BP917" i="1"/>
  <c r="BM917" i="1"/>
  <c r="Y906" i="1"/>
  <c r="M930" i="1"/>
  <c r="M931" i="1"/>
  <c r="M938" i="1"/>
  <c r="M937" i="1"/>
  <c r="M936" i="1"/>
  <c r="L944" i="1"/>
  <c r="M939" i="1"/>
  <c r="M935" i="1"/>
  <c r="M934" i="1"/>
  <c r="M933" i="1"/>
  <c r="M932" i="1"/>
  <c r="M920" i="1"/>
  <c r="M929" i="1"/>
  <c r="N917" i="1"/>
  <c r="M927" i="1"/>
  <c r="M921" i="1"/>
  <c r="M924" i="1"/>
  <c r="M928" i="1"/>
  <c r="M925" i="1"/>
  <c r="M922" i="1"/>
  <c r="M926" i="1"/>
  <c r="M747" i="1"/>
  <c r="M867" i="1"/>
  <c r="M876" i="1"/>
  <c r="M682" i="1"/>
  <c r="M683" i="1"/>
  <c r="M684" i="1"/>
  <c r="N673" i="1"/>
  <c r="BM673" i="1"/>
  <c r="M677" i="1"/>
  <c r="M700" i="1" s="1"/>
  <c r="M681" i="1"/>
  <c r="M685" i="1"/>
  <c r="N734" i="1"/>
  <c r="BM734" i="1"/>
  <c r="M738" i="1"/>
  <c r="M761" i="1" s="1"/>
  <c r="M743" i="1"/>
  <c r="M744" i="1"/>
  <c r="M745" i="1"/>
  <c r="M680" i="1"/>
  <c r="M741" i="1"/>
  <c r="M742" i="1"/>
  <c r="M746" i="1"/>
  <c r="M870" i="1"/>
  <c r="L883" i="1"/>
  <c r="M878" i="1"/>
  <c r="M874" i="1"/>
  <c r="M873" i="1"/>
  <c r="M872" i="1"/>
  <c r="M871" i="1"/>
  <c r="M863" i="1"/>
  <c r="M864" i="1"/>
  <c r="M1058" i="1"/>
  <c r="M1042" i="1"/>
  <c r="M1053" i="1"/>
  <c r="M1061" i="1"/>
  <c r="M1059" i="1"/>
  <c r="M1056" i="1"/>
  <c r="M1057" i="1"/>
  <c r="M1107" i="1"/>
  <c r="M981" i="1"/>
  <c r="M990" i="1"/>
  <c r="M986" i="1"/>
  <c r="M985" i="1"/>
  <c r="M989" i="1"/>
  <c r="M988" i="1"/>
  <c r="M987" i="1"/>
  <c r="M982" i="1"/>
  <c r="N978" i="1"/>
  <c r="M991" i="1"/>
  <c r="M992" i="1"/>
  <c r="M993" i="1"/>
  <c r="M998" i="1"/>
  <c r="AF1337" i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AF2191" i="1" s="1"/>
  <c r="H930" i="1"/>
  <c r="H980" i="1"/>
  <c r="M1000" i="1"/>
  <c r="M1051" i="1"/>
  <c r="M1116" i="1"/>
  <c r="M1115" i="1"/>
  <c r="M1106" i="1"/>
  <c r="Y1211" i="1"/>
  <c r="AF952" i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M995" i="1"/>
  <c r="AF987" i="1"/>
  <c r="AF1048" i="1" s="1"/>
  <c r="AF1109" i="1" s="1"/>
  <c r="AF1170" i="1" s="1"/>
  <c r="AF1231" i="1" s="1"/>
  <c r="AF1292" i="1" s="1"/>
  <c r="AF1353" i="1" s="1"/>
  <c r="AF1414" i="1" s="1"/>
  <c r="AF1475" i="1" s="1"/>
  <c r="AF1006" i="1"/>
  <c r="M984" i="1"/>
  <c r="L1005" i="1"/>
  <c r="AF1067" i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AF2165" i="1" s="1"/>
  <c r="AF2226" i="1" s="1"/>
  <c r="AF2287" i="1" s="1"/>
  <c r="AF2348" i="1" s="1"/>
  <c r="AF2409" i="1" s="1"/>
  <c r="AF2470" i="1" s="1"/>
  <c r="AF2531" i="1" s="1"/>
  <c r="AF2592" i="1" s="1"/>
  <c r="AF2653" i="1" s="1"/>
  <c r="AF2714" i="1" s="1"/>
  <c r="AF2775" i="1" s="1"/>
  <c r="BP978" i="1"/>
  <c r="BM978" i="1"/>
  <c r="Y1090" i="1"/>
  <c r="AF1124" i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2161" i="1" s="1"/>
  <c r="AF2222" i="1" s="1"/>
  <c r="AF2283" i="1" s="1"/>
  <c r="AF2344" i="1" s="1"/>
  <c r="AF2405" i="1" s="1"/>
  <c r="AF2466" i="1" s="1"/>
  <c r="AF2527" i="1" s="1"/>
  <c r="AF2588" i="1" s="1"/>
  <c r="AF2649" i="1" s="1"/>
  <c r="AF2710" i="1" s="1"/>
  <c r="AF2771" i="1" s="1"/>
  <c r="M994" i="1"/>
  <c r="M999" i="1"/>
  <c r="H1090" i="1"/>
  <c r="M1357" i="1"/>
  <c r="M1358" i="1"/>
  <c r="M1365" i="1"/>
  <c r="M1364" i="1"/>
  <c r="M1363" i="1"/>
  <c r="L1371" i="1"/>
  <c r="M1366" i="1"/>
  <c r="M1362" i="1"/>
  <c r="M1361" i="1"/>
  <c r="M1356" i="1"/>
  <c r="M1352" i="1"/>
  <c r="M1351" i="1"/>
  <c r="M1348" i="1"/>
  <c r="M1360" i="1"/>
  <c r="M1354" i="1"/>
  <c r="M1350" i="1"/>
  <c r="M1355" i="1"/>
  <c r="M1349" i="1"/>
  <c r="N1344" i="1"/>
  <c r="M1359" i="1"/>
  <c r="M1353" i="1"/>
  <c r="M1243" i="1"/>
  <c r="M1242" i="1"/>
  <c r="M1241" i="1"/>
  <c r="L1249" i="1"/>
  <c r="M1244" i="1"/>
  <c r="M1240" i="1"/>
  <c r="M1239" i="1"/>
  <c r="M1238" i="1"/>
  <c r="M1237" i="1"/>
  <c r="M1228" i="1"/>
  <c r="M1225" i="1"/>
  <c r="M1233" i="1"/>
  <c r="M1232" i="1"/>
  <c r="M1231" i="1"/>
  <c r="M1226" i="1"/>
  <c r="M1249" i="1" s="1"/>
  <c r="N1222" i="1"/>
  <c r="M1235" i="1"/>
  <c r="M1227" i="1"/>
  <c r="M1045" i="1"/>
  <c r="M1054" i="1"/>
  <c r="M1055" i="1"/>
  <c r="M1229" i="1"/>
  <c r="L1310" i="1"/>
  <c r="AF1306" i="1"/>
  <c r="AF1367" i="1" s="1"/>
  <c r="AF1428" i="1" s="1"/>
  <c r="AF1489" i="1" s="1"/>
  <c r="AF1550" i="1" s="1"/>
  <c r="AF1611" i="1" s="1"/>
  <c r="AF1672" i="1" s="1"/>
  <c r="AF1316" i="1"/>
  <c r="AF1377" i="1" s="1"/>
  <c r="AF1438" i="1" s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AF2170" i="1" s="1"/>
  <c r="AF2231" i="1" s="1"/>
  <c r="AF2292" i="1" s="1"/>
  <c r="AF2353" i="1" s="1"/>
  <c r="AF2414" i="1" s="1"/>
  <c r="AF2475" i="1" s="1"/>
  <c r="AF2536" i="1" s="1"/>
  <c r="AF2597" i="1" s="1"/>
  <c r="AF2658" i="1" s="1"/>
  <c r="AF2719" i="1" s="1"/>
  <c r="AF2780" i="1" s="1"/>
  <c r="M1044" i="1"/>
  <c r="M1114" i="1"/>
  <c r="AD1283" i="1"/>
  <c r="O1310" i="1"/>
  <c r="M1052" i="1"/>
  <c r="M1105" i="1"/>
  <c r="AF1474" i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AF2145" i="1" s="1"/>
  <c r="AF2206" i="1" s="1"/>
  <c r="AF2267" i="1" s="1"/>
  <c r="AF2328" i="1" s="1"/>
  <c r="AF2389" i="1" s="1"/>
  <c r="AF2450" i="1" s="1"/>
  <c r="AF2511" i="1" s="1"/>
  <c r="AF2572" i="1" s="1"/>
  <c r="AF2633" i="1" s="1"/>
  <c r="AF2694" i="1" s="1"/>
  <c r="AF2755" i="1" s="1"/>
  <c r="M1113" i="1"/>
  <c r="M1230" i="1"/>
  <c r="M1234" i="1"/>
  <c r="H1334" i="1"/>
  <c r="AF1215" i="1"/>
  <c r="AF1276" i="1" s="1"/>
  <c r="N1039" i="1"/>
  <c r="BM1039" i="1"/>
  <c r="M1043" i="1"/>
  <c r="M1048" i="1"/>
  <c r="M1049" i="1"/>
  <c r="M1050" i="1"/>
  <c r="BP1222" i="1"/>
  <c r="M1046" i="1"/>
  <c r="M1047" i="1"/>
  <c r="N1100" i="1"/>
  <c r="M1104" i="1"/>
  <c r="M1127" i="1" s="1"/>
  <c r="M1109" i="1"/>
  <c r="M1110" i="1"/>
  <c r="Y1151" i="1"/>
  <c r="H1151" i="1"/>
  <c r="AF1262" i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M1297" i="1"/>
  <c r="O1676" i="1"/>
  <c r="AD1649" i="1"/>
  <c r="M1288" i="1"/>
  <c r="Y1395" i="1"/>
  <c r="H1395" i="1"/>
  <c r="M1296" i="1"/>
  <c r="G1584" i="1"/>
  <c r="I1523" i="1"/>
  <c r="I1521" i="1" s="1"/>
  <c r="M1540" i="1"/>
  <c r="M1541" i="1"/>
  <c r="M1548" i="1"/>
  <c r="M1547" i="1"/>
  <c r="M1546" i="1"/>
  <c r="L1554" i="1"/>
  <c r="M1549" i="1"/>
  <c r="M1545" i="1"/>
  <c r="M1544" i="1"/>
  <c r="M1543" i="1"/>
  <c r="M1542" i="1"/>
  <c r="M1537" i="1"/>
  <c r="M1530" i="1"/>
  <c r="M1538" i="1"/>
  <c r="M1534" i="1"/>
  <c r="M1531" i="1"/>
  <c r="N1527" i="1"/>
  <c r="M1539" i="1"/>
  <c r="M1536" i="1"/>
  <c r="M1532" i="1"/>
  <c r="AF1374" i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167" i="1" s="1"/>
  <c r="AF2228" i="1" s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M1478" i="1"/>
  <c r="AD1771" i="1"/>
  <c r="O1798" i="1"/>
  <c r="M1286" i="1"/>
  <c r="AD1161" i="1"/>
  <c r="M1167" i="1"/>
  <c r="M1188" i="1" s="1"/>
  <c r="M1176" i="1"/>
  <c r="M1177" i="1"/>
  <c r="L1188" i="1"/>
  <c r="M1178" i="1"/>
  <c r="M1179" i="1"/>
  <c r="M1183" i="1"/>
  <c r="H1540" i="1"/>
  <c r="H1590" i="1"/>
  <c r="H1479" i="1"/>
  <c r="BP1527" i="1"/>
  <c r="BM1527" i="1"/>
  <c r="M1724" i="1"/>
  <c r="M1713" i="1"/>
  <c r="M1720" i="1"/>
  <c r="N1710" i="1"/>
  <c r="M1723" i="1"/>
  <c r="M1719" i="1"/>
  <c r="M1714" i="1"/>
  <c r="M1737" i="1" s="1"/>
  <c r="M1721" i="1"/>
  <c r="M1715" i="1"/>
  <c r="AF1724" i="1"/>
  <c r="AF1785" i="1" s="1"/>
  <c r="M1180" i="1"/>
  <c r="M1181" i="1"/>
  <c r="M1182" i="1"/>
  <c r="M1175" i="1"/>
  <c r="M1289" i="1"/>
  <c r="M1298" i="1"/>
  <c r="M1299" i="1"/>
  <c r="M1300" i="1"/>
  <c r="M1301" i="1"/>
  <c r="M1305" i="1"/>
  <c r="AF1436" i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M1473" i="1"/>
  <c r="M1479" i="1"/>
  <c r="Y1761" i="1"/>
  <c r="H1761" i="1"/>
  <c r="H1523" i="1"/>
  <c r="N1405" i="1"/>
  <c r="M1409" i="1"/>
  <c r="M1414" i="1"/>
  <c r="M1415" i="1"/>
  <c r="M1416" i="1"/>
  <c r="AF1626" i="1"/>
  <c r="AF1687" i="1" s="1"/>
  <c r="AF1748" i="1" s="1"/>
  <c r="AF1809" i="1" s="1"/>
  <c r="AF1870" i="1" s="1"/>
  <c r="AF1931" i="1" s="1"/>
  <c r="AF1992" i="1" s="1"/>
  <c r="AF2053" i="1" s="1"/>
  <c r="AF2114" i="1" s="1"/>
  <c r="AF2175" i="1" s="1"/>
  <c r="AF2236" i="1" s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AF1744" i="1"/>
  <c r="AF1805" i="1" s="1"/>
  <c r="AF1866" i="1" s="1"/>
  <c r="AF1927" i="1" s="1"/>
  <c r="AF1988" i="1" s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H1456" i="1"/>
  <c r="N1466" i="1"/>
  <c r="M1470" i="1"/>
  <c r="M1475" i="1"/>
  <c r="M1476" i="1"/>
  <c r="M1477" i="1"/>
  <c r="AF1632" i="1"/>
  <c r="AF1693" i="1" s="1"/>
  <c r="AF1754" i="1" s="1"/>
  <c r="AF1815" i="1" s="1"/>
  <c r="AF1876" i="1" s="1"/>
  <c r="AF1937" i="1" s="1"/>
  <c r="AF1998" i="1" s="1"/>
  <c r="AF2059" i="1" s="1"/>
  <c r="AF2120" i="1" s="1"/>
  <c r="AF2181" i="1" s="1"/>
  <c r="AF2242" i="1" s="1"/>
  <c r="AF2303" i="1" s="1"/>
  <c r="AF2364" i="1" s="1"/>
  <c r="AF2425" i="1" s="1"/>
  <c r="AF2486" i="1" s="1"/>
  <c r="AF2547" i="1" s="1"/>
  <c r="AF2608" i="1" s="1"/>
  <c r="AF2669" i="1" s="1"/>
  <c r="AF2730" i="1" s="1"/>
  <c r="AF2791" i="1" s="1"/>
  <c r="M1469" i="1"/>
  <c r="M1411" i="1"/>
  <c r="M1420" i="1"/>
  <c r="M1421" i="1"/>
  <c r="BP1645" i="1"/>
  <c r="M1652" i="1"/>
  <c r="M1731" i="1"/>
  <c r="AF1536" i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AF2146" i="1" s="1"/>
  <c r="AF2207" i="1" s="1"/>
  <c r="AF2268" i="1" s="1"/>
  <c r="AF2329" i="1" s="1"/>
  <c r="AF2390" i="1" s="1"/>
  <c r="AF2451" i="1" s="1"/>
  <c r="AF2512" i="1" s="1"/>
  <c r="AF2573" i="1" s="1"/>
  <c r="AF2634" i="1" s="1"/>
  <c r="AF2695" i="1" s="1"/>
  <c r="AF2756" i="1" s="1"/>
  <c r="H1584" i="1"/>
  <c r="H1645" i="1" s="1"/>
  <c r="H1706" i="1" s="1"/>
  <c r="H1767" i="1" s="1"/>
  <c r="H1828" i="1" s="1"/>
  <c r="H1889" i="1" s="1"/>
  <c r="H1950" i="1" s="1"/>
  <c r="H2011" i="1" s="1"/>
  <c r="H2072" i="1" s="1"/>
  <c r="H2133" i="1" s="1"/>
  <c r="H2194" i="1" s="1"/>
  <c r="H2255" i="1" s="1"/>
  <c r="H2316" i="1" s="1"/>
  <c r="H2377" i="1" s="1"/>
  <c r="H2438" i="1" s="1"/>
  <c r="H2499" i="1" s="1"/>
  <c r="H2560" i="1" s="1"/>
  <c r="H2621" i="1" s="1"/>
  <c r="H2682" i="1" s="1"/>
  <c r="H2743" i="1" s="1"/>
  <c r="H2804" i="1" s="1"/>
  <c r="M1424" i="1"/>
  <c r="M1425" i="1"/>
  <c r="M1426" i="1"/>
  <c r="M1472" i="1"/>
  <c r="M1481" i="1"/>
  <c r="M1482" i="1"/>
  <c r="M1488" i="1"/>
  <c r="L1493" i="1"/>
  <c r="M1419" i="1"/>
  <c r="M1483" i="1"/>
  <c r="M1484" i="1"/>
  <c r="M1485" i="1"/>
  <c r="M1486" i="1"/>
  <c r="AF1733" i="1"/>
  <c r="AF1794" i="1" s="1"/>
  <c r="AF1855" i="1" s="1"/>
  <c r="AF1916" i="1" s="1"/>
  <c r="AF1977" i="1" s="1"/>
  <c r="AF2038" i="1" s="1"/>
  <c r="AF2099" i="1" s="1"/>
  <c r="AF2160" i="1" s="1"/>
  <c r="N1588" i="1"/>
  <c r="M1592" i="1"/>
  <c r="M1597" i="1"/>
  <c r="M1598" i="1"/>
  <c r="M1599" i="1"/>
  <c r="M1595" i="1"/>
  <c r="M1596" i="1"/>
  <c r="M1600" i="1"/>
  <c r="BP1706" i="1"/>
  <c r="H1578" i="1"/>
  <c r="M1662" i="1"/>
  <c r="M1663" i="1"/>
  <c r="M1670" i="1"/>
  <c r="M1669" i="1"/>
  <c r="M1668" i="1"/>
  <c r="L1676" i="1"/>
  <c r="M1671" i="1"/>
  <c r="M1667" i="1"/>
  <c r="M1666" i="1"/>
  <c r="M1665" i="1"/>
  <c r="M1664" i="1"/>
  <c r="M1661" i="1"/>
  <c r="M1660" i="1"/>
  <c r="M1659" i="1"/>
  <c r="M1658" i="1"/>
  <c r="M1656" i="1"/>
  <c r="M1657" i="1"/>
  <c r="AF1659" i="1"/>
  <c r="AF1720" i="1" s="1"/>
  <c r="AF1781" i="1" s="1"/>
  <c r="AF1842" i="1" s="1"/>
  <c r="AF1903" i="1" s="1"/>
  <c r="M1594" i="1"/>
  <c r="M1603" i="1"/>
  <c r="M1604" i="1"/>
  <c r="Y1639" i="1"/>
  <c r="M1605" i="1"/>
  <c r="M1606" i="1"/>
  <c r="M1610" i="1"/>
  <c r="L1615" i="1"/>
  <c r="AF1702" i="1"/>
  <c r="AF1763" i="1" s="1"/>
  <c r="AF1824" i="1" s="1"/>
  <c r="AF1885" i="1" s="1"/>
  <c r="M1607" i="1"/>
  <c r="M1608" i="1"/>
  <c r="M1609" i="1"/>
  <c r="M1602" i="1"/>
  <c r="M1655" i="1"/>
  <c r="M1787" i="1"/>
  <c r="M1786" i="1"/>
  <c r="M1777" i="1"/>
  <c r="M1774" i="1"/>
  <c r="M1784" i="1"/>
  <c r="M1792" i="1"/>
  <c r="M1791" i="1"/>
  <c r="M1790" i="1"/>
  <c r="L1798" i="1"/>
  <c r="M1793" i="1"/>
  <c r="M1789" i="1"/>
  <c r="M1788" i="1"/>
  <c r="M1785" i="1"/>
  <c r="M1780" i="1"/>
  <c r="M1775" i="1"/>
  <c r="M1781" i="1"/>
  <c r="M1782" i="1"/>
  <c r="M1783" i="1"/>
  <c r="M1776" i="1"/>
  <c r="M1779" i="1"/>
  <c r="AF1790" i="1"/>
  <c r="AF1851" i="1" s="1"/>
  <c r="AF1912" i="1" s="1"/>
  <c r="AF1973" i="1" s="1"/>
  <c r="AF2034" i="1" s="1"/>
  <c r="AF2095" i="1" s="1"/>
  <c r="AF2156" i="1" s="1"/>
  <c r="AF2217" i="1" s="1"/>
  <c r="AF2278" i="1" s="1"/>
  <c r="AF2339" i="1" s="1"/>
  <c r="AF2400" i="1" s="1"/>
  <c r="AF2461" i="1" s="1"/>
  <c r="AF2522" i="1" s="1"/>
  <c r="AF1846" i="1"/>
  <c r="AF1907" i="1" s="1"/>
  <c r="AF1968" i="1" s="1"/>
  <c r="AF2029" i="1" s="1"/>
  <c r="AF2090" i="1" s="1"/>
  <c r="AF2151" i="1" s="1"/>
  <c r="AF2212" i="1" s="1"/>
  <c r="AF2273" i="1" s="1"/>
  <c r="AF2334" i="1" s="1"/>
  <c r="M1717" i="1"/>
  <c r="M1718" i="1"/>
  <c r="M1722" i="1"/>
  <c r="M1716" i="1"/>
  <c r="M1725" i="1"/>
  <c r="M1726" i="1"/>
  <c r="M1727" i="1"/>
  <c r="M1728" i="1"/>
  <c r="M1732" i="1"/>
  <c r="L1737" i="1"/>
  <c r="M1729" i="1"/>
  <c r="M1730" i="1"/>
  <c r="BP1828" i="1"/>
  <c r="O2042" i="1"/>
  <c r="AD2015" i="1"/>
  <c r="AD1832" i="1"/>
  <c r="M1838" i="1"/>
  <c r="M1847" i="1"/>
  <c r="M1848" i="1"/>
  <c r="M1905" i="1"/>
  <c r="M1973" i="1"/>
  <c r="L1859" i="1"/>
  <c r="M1851" i="1"/>
  <c r="M1852" i="1"/>
  <c r="M1853" i="1"/>
  <c r="AF1964" i="1"/>
  <c r="AF2025" i="1" s="1"/>
  <c r="AF2086" i="1" s="1"/>
  <c r="AF2147" i="1" s="1"/>
  <c r="AF2208" i="1" s="1"/>
  <c r="AF2269" i="1" s="1"/>
  <c r="AF2330" i="1" s="1"/>
  <c r="AF2391" i="1" s="1"/>
  <c r="AF2452" i="1" s="1"/>
  <c r="AF2513" i="1" s="1"/>
  <c r="AF2574" i="1" s="1"/>
  <c r="AF2635" i="1" s="1"/>
  <c r="AF2696" i="1" s="1"/>
  <c r="M1846" i="1"/>
  <c r="M1906" i="1"/>
  <c r="L1981" i="1"/>
  <c r="M1976" i="1"/>
  <c r="M1972" i="1"/>
  <c r="M1971" i="1"/>
  <c r="M1970" i="1"/>
  <c r="M1969" i="1"/>
  <c r="M1960" i="1"/>
  <c r="M1957" i="1"/>
  <c r="M1981" i="1" s="1"/>
  <c r="M1966" i="1"/>
  <c r="M1962" i="1"/>
  <c r="M1961" i="1"/>
  <c r="M1965" i="1"/>
  <c r="M1964" i="1"/>
  <c r="M1963" i="1"/>
  <c r="M1958" i="1"/>
  <c r="N1954" i="1"/>
  <c r="M1959" i="1"/>
  <c r="M1968" i="1"/>
  <c r="AF2091" i="1"/>
  <c r="AF2152" i="1" s="1"/>
  <c r="AF2213" i="1" s="1"/>
  <c r="AF2274" i="1" s="1"/>
  <c r="AF2335" i="1" s="1"/>
  <c r="AF2396" i="1" s="1"/>
  <c r="AF2457" i="1" s="1"/>
  <c r="AF2518" i="1" s="1"/>
  <c r="AF2579" i="1" s="1"/>
  <c r="AF2640" i="1" s="1"/>
  <c r="AF2701" i="1" s="1"/>
  <c r="AF2762" i="1" s="1"/>
  <c r="AF1946" i="1"/>
  <c r="AF2007" i="1" s="1"/>
  <c r="M2024" i="1"/>
  <c r="H1883" i="1"/>
  <c r="BP1893" i="1"/>
  <c r="M1974" i="1"/>
  <c r="M1842" i="1"/>
  <c r="M1843" i="1"/>
  <c r="M1839" i="1"/>
  <c r="M1840" i="1"/>
  <c r="M1844" i="1"/>
  <c r="Y1883" i="1"/>
  <c r="BP1954" i="1"/>
  <c r="BM1954" i="1"/>
  <c r="M1898" i="1"/>
  <c r="M1907" i="1"/>
  <c r="M1914" i="1"/>
  <c r="M1913" i="1"/>
  <c r="M1912" i="1"/>
  <c r="L1920" i="1"/>
  <c r="M1915" i="1"/>
  <c r="M1911" i="1"/>
  <c r="M1910" i="1"/>
  <c r="M1909" i="1"/>
  <c r="M1908" i="1"/>
  <c r="M1899" i="1"/>
  <c r="M1896" i="1"/>
  <c r="M1904" i="1"/>
  <c r="M1903" i="1"/>
  <c r="M1902" i="1"/>
  <c r="M1897" i="1"/>
  <c r="N1893" i="1"/>
  <c r="H1906" i="1"/>
  <c r="M2020" i="1"/>
  <c r="M2029" i="1"/>
  <c r="M2036" i="1"/>
  <c r="M2035" i="1"/>
  <c r="M2034" i="1"/>
  <c r="L2042" i="1"/>
  <c r="M2037" i="1"/>
  <c r="M2033" i="1"/>
  <c r="M2032" i="1"/>
  <c r="M2018" i="1"/>
  <c r="M2025" i="1"/>
  <c r="M2021" i="1"/>
  <c r="M2023" i="1"/>
  <c r="M2031" i="1"/>
  <c r="M2026" i="1"/>
  <c r="M2030" i="1"/>
  <c r="M2022" i="1"/>
  <c r="M2019" i="1"/>
  <c r="M2027" i="1"/>
  <c r="H2028" i="1"/>
  <c r="H2078" i="1"/>
  <c r="BP2011" i="1"/>
  <c r="H1967" i="1"/>
  <c r="AF2116" i="1"/>
  <c r="AF2177" i="1" s="1"/>
  <c r="AF2238" i="1" s="1"/>
  <c r="AF2299" i="1" s="1"/>
  <c r="AF2360" i="1" s="1"/>
  <c r="AF2421" i="1" s="1"/>
  <c r="AF2482" i="1" s="1"/>
  <c r="AF2543" i="1" s="1"/>
  <c r="AF2604" i="1" s="1"/>
  <c r="AF2665" i="1" s="1"/>
  <c r="AF2726" i="1" s="1"/>
  <c r="AF2787" i="1" s="1"/>
  <c r="AF2092" i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AF2234" i="1"/>
  <c r="AF2295" i="1" s="1"/>
  <c r="AF2356" i="1" s="1"/>
  <c r="AF2417" i="1" s="1"/>
  <c r="AF2051" i="1"/>
  <c r="AF2112" i="1" s="1"/>
  <c r="AF2173" i="1" s="1"/>
  <c r="H2127" i="1"/>
  <c r="Y2127" i="1"/>
  <c r="AF2233" i="1"/>
  <c r="AF2068" i="1"/>
  <c r="AF2129" i="1" s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Y2066" i="1"/>
  <c r="BP2198" i="1"/>
  <c r="BM2198" i="1"/>
  <c r="M2217" i="1"/>
  <c r="M2204" i="1"/>
  <c r="BP2194" i="1"/>
  <c r="O2103" i="1"/>
  <c r="L2173" i="1"/>
  <c r="AF2107" i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M2097" i="1"/>
  <c r="M2096" i="1"/>
  <c r="M2095" i="1"/>
  <c r="L2103" i="1"/>
  <c r="M2098" i="1"/>
  <c r="M2094" i="1"/>
  <c r="M2093" i="1"/>
  <c r="M2092" i="1"/>
  <c r="M2091" i="1"/>
  <c r="M2082" i="1"/>
  <c r="M2079" i="1"/>
  <c r="M2081" i="1"/>
  <c r="M2080" i="1"/>
  <c r="O2162" i="1"/>
  <c r="AF2221" i="1"/>
  <c r="AF2282" i="1" s="1"/>
  <c r="AF2343" i="1" s="1"/>
  <c r="AF2404" i="1" s="1"/>
  <c r="AF2465" i="1" s="1"/>
  <c r="M2151" i="1"/>
  <c r="M2201" i="1"/>
  <c r="M2210" i="1"/>
  <c r="M2206" i="1"/>
  <c r="M2205" i="1"/>
  <c r="M2209" i="1"/>
  <c r="M2208" i="1"/>
  <c r="M2207" i="1"/>
  <c r="M2202" i="1"/>
  <c r="N2198" i="1"/>
  <c r="L2225" i="1"/>
  <c r="M2220" i="1"/>
  <c r="M2216" i="1"/>
  <c r="M2215" i="1"/>
  <c r="M2214" i="1"/>
  <c r="M2213" i="1"/>
  <c r="AF2252" i="1"/>
  <c r="AF2313" i="1" s="1"/>
  <c r="AF2374" i="1" s="1"/>
  <c r="AF2435" i="1" s="1"/>
  <c r="AF2496" i="1" s="1"/>
  <c r="AF2557" i="1" s="1"/>
  <c r="AF2618" i="1" s="1"/>
  <c r="AF2679" i="1" s="1"/>
  <c r="AF2740" i="1" s="1"/>
  <c r="AF2801" i="1" s="1"/>
  <c r="AF2163" i="1"/>
  <c r="AF2224" i="1" s="1"/>
  <c r="AF2285" i="1" s="1"/>
  <c r="AF2346" i="1" s="1"/>
  <c r="AF2407" i="1" s="1"/>
  <c r="AF2468" i="1" s="1"/>
  <c r="AF2529" i="1" s="1"/>
  <c r="AF2590" i="1" s="1"/>
  <c r="AF2651" i="1" s="1"/>
  <c r="AF2712" i="1" s="1"/>
  <c r="AF2773" i="1" s="1"/>
  <c r="M2203" i="1"/>
  <c r="L2164" i="1"/>
  <c r="M2159" i="1"/>
  <c r="M2219" i="1"/>
  <c r="N2137" i="1"/>
  <c r="M2141" i="1"/>
  <c r="M2164" i="1" s="1"/>
  <c r="M2146" i="1"/>
  <c r="M2147" i="1"/>
  <c r="M2148" i="1"/>
  <c r="M2211" i="1"/>
  <c r="M2271" i="1"/>
  <c r="M2267" i="1"/>
  <c r="M2266" i="1"/>
  <c r="M2272" i="1"/>
  <c r="M2264" i="1"/>
  <c r="L2286" i="1"/>
  <c r="M2281" i="1"/>
  <c r="M2262" i="1"/>
  <c r="M2268" i="1"/>
  <c r="M2278" i="1"/>
  <c r="N2259" i="1"/>
  <c r="O2408" i="1"/>
  <c r="AD2381" i="1"/>
  <c r="AF2395" i="1"/>
  <c r="AF2456" i="1" s="1"/>
  <c r="AF2517" i="1" s="1"/>
  <c r="AF2578" i="1" s="1"/>
  <c r="AF2639" i="1" s="1"/>
  <c r="AF2700" i="1" s="1"/>
  <c r="AF2761" i="1" s="1"/>
  <c r="M2280" i="1"/>
  <c r="AF2296" i="1"/>
  <c r="AF2357" i="1" s="1"/>
  <c r="AF2418" i="1" s="1"/>
  <c r="AF2479" i="1" s="1"/>
  <c r="AF2540" i="1" s="1"/>
  <c r="AF2601" i="1" s="1"/>
  <c r="AF2662" i="1" s="1"/>
  <c r="AF2723" i="1" s="1"/>
  <c r="AF2784" i="1" s="1"/>
  <c r="L2309" i="1"/>
  <c r="M2276" i="1"/>
  <c r="M2265" i="1"/>
  <c r="M2279" i="1"/>
  <c r="M2269" i="1"/>
  <c r="AF2294" i="1"/>
  <c r="AF2355" i="1" s="1"/>
  <c r="AF2416" i="1" s="1"/>
  <c r="AF2477" i="1" s="1"/>
  <c r="AF2538" i="1" s="1"/>
  <c r="AF2599" i="1" s="1"/>
  <c r="AF2660" i="1" s="1"/>
  <c r="AF2721" i="1" s="1"/>
  <c r="AF2782" i="1" s="1"/>
  <c r="M2263" i="1"/>
  <c r="M2273" i="1"/>
  <c r="M2275" i="1"/>
  <c r="Y2310" i="1"/>
  <c r="BP2377" i="1"/>
  <c r="H2383" i="1"/>
  <c r="H2333" i="1"/>
  <c r="M2567" i="1"/>
  <c r="M2579" i="1"/>
  <c r="M2572" i="1"/>
  <c r="M2571" i="1"/>
  <c r="M2573" i="1"/>
  <c r="M2568" i="1"/>
  <c r="N2564" i="1"/>
  <c r="M2333" i="1"/>
  <c r="M2341" i="1"/>
  <c r="M2340" i="1"/>
  <c r="M2339" i="1"/>
  <c r="M2328" i="1"/>
  <c r="L2347" i="1"/>
  <c r="N2320" i="1"/>
  <c r="M2324" i="1"/>
  <c r="M2327" i="1"/>
  <c r="M2336" i="1"/>
  <c r="AF2349" i="1"/>
  <c r="AF2410" i="1" s="1"/>
  <c r="M2390" i="1"/>
  <c r="H2493" i="1"/>
  <c r="AF2352" i="1"/>
  <c r="AF2413" i="1" s="1"/>
  <c r="AF2474" i="1" s="1"/>
  <c r="AF2535" i="1" s="1"/>
  <c r="AF2596" i="1" s="1"/>
  <c r="AF2657" i="1" s="1"/>
  <c r="AF2718" i="1" s="1"/>
  <c r="AF2779" i="1" s="1"/>
  <c r="BP2442" i="1"/>
  <c r="BM2442" i="1"/>
  <c r="M2335" i="1"/>
  <c r="N2419" i="1"/>
  <c r="L2370" i="1"/>
  <c r="M2392" i="1"/>
  <c r="AF2478" i="1"/>
  <c r="AF2539" i="1" s="1"/>
  <c r="AF2600" i="1" s="1"/>
  <c r="AF2661" i="1" s="1"/>
  <c r="AF2722" i="1" s="1"/>
  <c r="AF2783" i="1" s="1"/>
  <c r="M2394" i="1"/>
  <c r="M2452" i="1"/>
  <c r="M2449" i="1"/>
  <c r="M2460" i="1"/>
  <c r="M2388" i="1"/>
  <c r="M2389" i="1"/>
  <c r="M2393" i="1"/>
  <c r="Y2432" i="1"/>
  <c r="M2445" i="1"/>
  <c r="M2464" i="1"/>
  <c r="M2384" i="1"/>
  <c r="AF2471" i="1"/>
  <c r="M2455" i="1"/>
  <c r="M2447" i="1"/>
  <c r="M2456" i="1"/>
  <c r="M2463" i="1"/>
  <c r="M2462" i="1"/>
  <c r="M2461" i="1"/>
  <c r="M2458" i="1"/>
  <c r="M2457" i="1"/>
  <c r="M2448" i="1"/>
  <c r="M2453" i="1"/>
  <c r="M2387" i="1"/>
  <c r="M2396" i="1"/>
  <c r="M2397" i="1"/>
  <c r="N2442" i="1"/>
  <c r="M2398" i="1"/>
  <c r="M2399" i="1"/>
  <c r="M2403" i="1"/>
  <c r="L2408" i="1"/>
  <c r="M2450" i="1"/>
  <c r="M2400" i="1"/>
  <c r="M2401" i="1"/>
  <c r="M2402" i="1"/>
  <c r="M2446" i="1"/>
  <c r="M2515" i="1"/>
  <c r="AF2526" i="1"/>
  <c r="AF2587" i="1" s="1"/>
  <c r="AF2648" i="1" s="1"/>
  <c r="AF2709" i="1" s="1"/>
  <c r="AF2770" i="1" s="1"/>
  <c r="AF2583" i="1"/>
  <c r="AF2644" i="1" s="1"/>
  <c r="AF2705" i="1" s="1"/>
  <c r="M2514" i="1"/>
  <c r="AD2503" i="1"/>
  <c r="M2516" i="1"/>
  <c r="N2662" i="1"/>
  <c r="M2511" i="1"/>
  <c r="M2510" i="1"/>
  <c r="BP2625" i="1"/>
  <c r="BM2625" i="1"/>
  <c r="M2582" i="1"/>
  <c r="AF2654" i="1"/>
  <c r="AF2715" i="1" s="1"/>
  <c r="AF2776" i="1" s="1"/>
  <c r="M2508" i="1"/>
  <c r="M2530" i="1" s="1"/>
  <c r="M2517" i="1"/>
  <c r="M2524" i="1"/>
  <c r="M2523" i="1"/>
  <c r="M2522" i="1"/>
  <c r="L2530" i="1"/>
  <c r="M2525" i="1"/>
  <c r="M2521" i="1"/>
  <c r="M2520" i="1"/>
  <c r="M2519" i="1"/>
  <c r="M2518" i="1"/>
  <c r="M2509" i="1"/>
  <c r="AF2532" i="1"/>
  <c r="AF2593" i="1" s="1"/>
  <c r="AD2686" i="1"/>
  <c r="O2713" i="1"/>
  <c r="M2575" i="1"/>
  <c r="M2576" i="1"/>
  <c r="M2581" i="1"/>
  <c r="M2577" i="1"/>
  <c r="M2585" i="1"/>
  <c r="M2584" i="1"/>
  <c r="M2583" i="1"/>
  <c r="L2591" i="1"/>
  <c r="M2586" i="1"/>
  <c r="M2574" i="1"/>
  <c r="M2591" i="1" s="1"/>
  <c r="M2580" i="1"/>
  <c r="Y2615" i="1"/>
  <c r="M2628" i="1"/>
  <c r="C438" i="2"/>
  <c r="C459" i="2" s="1"/>
  <c r="C486" i="2" s="1"/>
  <c r="F433" i="2"/>
  <c r="M2578" i="1"/>
  <c r="M2570" i="1"/>
  <c r="M2629" i="1"/>
  <c r="M2652" i="1" s="1"/>
  <c r="BM2686" i="1"/>
  <c r="AF2757" i="1"/>
  <c r="M2630" i="1"/>
  <c r="M2639" i="1"/>
  <c r="M2646" i="1"/>
  <c r="M2645" i="1"/>
  <c r="M2644" i="1"/>
  <c r="L2652" i="1"/>
  <c r="M2647" i="1"/>
  <c r="M2643" i="1"/>
  <c r="M2642" i="1"/>
  <c r="M2641" i="1"/>
  <c r="M2640" i="1"/>
  <c r="M2631" i="1"/>
  <c r="M2637" i="1"/>
  <c r="M2633" i="1"/>
  <c r="M2632" i="1"/>
  <c r="N2625" i="1"/>
  <c r="M2635" i="1"/>
  <c r="M2569" i="1"/>
  <c r="AF2766" i="1"/>
  <c r="L2713" i="1"/>
  <c r="M2708" i="1"/>
  <c r="M2704" i="1"/>
  <c r="M2703" i="1"/>
  <c r="M2702" i="1"/>
  <c r="M2701" i="1"/>
  <c r="M2698" i="1"/>
  <c r="M2699" i="1"/>
  <c r="M2691" i="1"/>
  <c r="M2706" i="1"/>
  <c r="M2695" i="1"/>
  <c r="M2696" i="1"/>
  <c r="M2692" i="1"/>
  <c r="M2697" i="1"/>
  <c r="M2707" i="1"/>
  <c r="M2689" i="1"/>
  <c r="M2705" i="1"/>
  <c r="C926" i="2"/>
  <c r="C947" i="2" s="1"/>
  <c r="C974" i="2" s="1"/>
  <c r="F921" i="2"/>
  <c r="C242" i="2"/>
  <c r="F189" i="2"/>
  <c r="C303" i="2"/>
  <c r="C337" i="2"/>
  <c r="C364" i="2" s="1"/>
  <c r="C703" i="2"/>
  <c r="C730" i="2" s="1"/>
  <c r="F677" i="2"/>
  <c r="C764" i="2"/>
  <c r="C791" i="2" s="1"/>
  <c r="C825" i="2"/>
  <c r="C852" i="2" s="1"/>
  <c r="C1218" i="2"/>
  <c r="Y2798" i="1"/>
  <c r="H2798" i="1"/>
  <c r="M2753" i="1"/>
  <c r="M2762" i="1"/>
  <c r="M2763" i="1"/>
  <c r="M2764" i="1"/>
  <c r="M2765" i="1"/>
  <c r="M2769" i="1"/>
  <c r="L2774" i="1"/>
  <c r="M2766" i="1"/>
  <c r="M2767" i="1"/>
  <c r="M2768" i="1"/>
  <c r="M2761" i="1"/>
  <c r="M2760" i="1"/>
  <c r="F250" i="2"/>
  <c r="F738" i="2"/>
  <c r="N2747" i="1"/>
  <c r="BM2747" i="1"/>
  <c r="M2751" i="1"/>
  <c r="M2756" i="1"/>
  <c r="M2757" i="1"/>
  <c r="M2758" i="1"/>
  <c r="M2754" i="1"/>
  <c r="M2774" i="1" s="1"/>
  <c r="M2755" i="1"/>
  <c r="M2759" i="1"/>
  <c r="M1798" i="1" l="1"/>
  <c r="M944" i="1"/>
  <c r="M91" i="1"/>
  <c r="L32" i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L36" i="1"/>
  <c r="L56" i="1" s="1"/>
  <c r="L57" i="1" s="1"/>
  <c r="L59" i="1" s="1"/>
  <c r="M1066" i="1"/>
  <c r="M1493" i="1"/>
  <c r="M2408" i="1"/>
  <c r="L152" i="1"/>
  <c r="M2469" i="1"/>
  <c r="M2103" i="1"/>
  <c r="M2042" i="1"/>
  <c r="M1554" i="1"/>
  <c r="M883" i="1"/>
  <c r="M2225" i="1"/>
  <c r="M1615" i="1"/>
  <c r="H1041" i="1"/>
  <c r="H991" i="1"/>
  <c r="AE242" i="1"/>
  <c r="AF289" i="1"/>
  <c r="M1859" i="1"/>
  <c r="H2139" i="1"/>
  <c r="H2089" i="1"/>
  <c r="M2347" i="1"/>
  <c r="M1310" i="1"/>
  <c r="M1920" i="1"/>
  <c r="M1005" i="1"/>
  <c r="AD673" i="1"/>
  <c r="O700" i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M1432" i="1"/>
  <c r="M1676" i="1"/>
  <c r="M1371" i="1"/>
  <c r="O1554" i="1"/>
  <c r="AD1527" i="1"/>
  <c r="M639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O211" i="1"/>
  <c r="L217" i="1"/>
  <c r="N217" i="1" s="1"/>
  <c r="O96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157" i="1"/>
  <c r="N2723" i="1"/>
  <c r="AD307" i="1"/>
  <c r="O334" i="1"/>
  <c r="O517" i="1"/>
  <c r="AD490" i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L111" i="1"/>
  <c r="AI125" i="1"/>
  <c r="AI178" i="1" s="1"/>
  <c r="AI181" i="1" s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P66" i="1"/>
  <c r="O66" i="1"/>
  <c r="M273" i="1"/>
  <c r="L153" i="1"/>
  <c r="O2774" i="1"/>
  <c r="AD2747" i="1"/>
  <c r="O2469" i="1"/>
  <c r="AD2442" i="1"/>
  <c r="O1432" i="1"/>
  <c r="AD1405" i="1"/>
  <c r="G1645" i="1"/>
  <c r="I1584" i="1"/>
  <c r="I1582" i="1" s="1"/>
  <c r="AD1039" i="1"/>
  <c r="O1066" i="1"/>
  <c r="O944" i="1"/>
  <c r="AD917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P191" i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L302" i="1"/>
  <c r="D364" i="1"/>
  <c r="AE181" i="1"/>
  <c r="H1651" i="1"/>
  <c r="H1601" i="1"/>
  <c r="M395" i="1"/>
  <c r="H736" i="1"/>
  <c r="H686" i="1"/>
  <c r="O456" i="1"/>
  <c r="AD429" i="1"/>
  <c r="O151" i="1"/>
  <c r="AD124" i="1"/>
  <c r="L2431" i="1"/>
  <c r="N2480" i="1"/>
  <c r="O2347" i="1"/>
  <c r="AD2320" i="1"/>
  <c r="O1371" i="1"/>
  <c r="AD1344" i="1"/>
  <c r="O395" i="1"/>
  <c r="AD368" i="1"/>
  <c r="G303" i="1"/>
  <c r="I242" i="1"/>
  <c r="I240" i="1" s="1"/>
  <c r="AD2564" i="1"/>
  <c r="O2591" i="1"/>
  <c r="O1737" i="1"/>
  <c r="AD1710" i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O385" i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L340" i="1"/>
  <c r="N279" i="1"/>
  <c r="L2234" i="1"/>
  <c r="P263" i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AD120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O77" i="1"/>
  <c r="O138" i="1" s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P77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O2286" i="1"/>
  <c r="AD2259" i="1"/>
  <c r="H2394" i="1"/>
  <c r="H2444" i="1"/>
  <c r="AD2198" i="1"/>
  <c r="O2225" i="1"/>
  <c r="AD1954" i="1"/>
  <c r="O1981" i="1"/>
  <c r="M517" i="1"/>
  <c r="O273" i="1"/>
  <c r="AD246" i="1"/>
  <c r="M90" i="1"/>
  <c r="M92" i="1" s="1"/>
  <c r="M152" i="1" s="1"/>
  <c r="M153" i="1" s="1"/>
  <c r="M213" i="1" s="1"/>
  <c r="M214" i="1" s="1"/>
  <c r="M274" i="1" s="1"/>
  <c r="AF253" i="1"/>
  <c r="AF240" i="1"/>
  <c r="O2652" i="1"/>
  <c r="AD2625" i="1"/>
  <c r="H137" i="1"/>
  <c r="H187" i="1"/>
  <c r="O191" i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P72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O72" i="1"/>
  <c r="O133" i="1" s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O2146" i="1" s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AF179" i="1"/>
  <c r="M2286" i="1"/>
  <c r="O2164" i="1"/>
  <c r="AD2137" i="1"/>
  <c r="AD1222" i="1"/>
  <c r="O1249" i="1"/>
  <c r="O1005" i="1"/>
  <c r="AD978" i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P85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O1493" i="1"/>
  <c r="AD1466" i="1"/>
  <c r="O761" i="1"/>
  <c r="AD734" i="1"/>
  <c r="O822" i="1"/>
  <c r="AD795" i="1"/>
  <c r="Z114" i="1"/>
  <c r="Z115" i="1" s="1"/>
  <c r="Z116" i="1" s="1"/>
  <c r="Z117" i="1" s="1"/>
  <c r="Z118" i="1" s="1"/>
  <c r="Z119" i="1" s="1"/>
  <c r="Z120" i="1" s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2141" i="1" s="1"/>
  <c r="O2202" i="1" s="1"/>
  <c r="O2263" i="1" s="1"/>
  <c r="O2324" i="1" s="1"/>
  <c r="O2385" i="1" s="1"/>
  <c r="O2446" i="1" s="1"/>
  <c r="O2507" i="1" s="1"/>
  <c r="O2568" i="1" s="1"/>
  <c r="O2629" i="1" s="1"/>
  <c r="O2690" i="1" s="1"/>
  <c r="O2751" i="1" s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2141" i="1" s="1"/>
  <c r="P2202" i="1" s="1"/>
  <c r="P2263" i="1" s="1"/>
  <c r="P2324" i="1" s="1"/>
  <c r="P2385" i="1" s="1"/>
  <c r="P2446" i="1" s="1"/>
  <c r="P2507" i="1" s="1"/>
  <c r="P2568" i="1" s="1"/>
  <c r="P2629" i="1" s="1"/>
  <c r="P2690" i="1" s="1"/>
  <c r="P2751" i="1" s="1"/>
  <c r="M2713" i="1"/>
  <c r="O1920" i="1"/>
  <c r="AD1893" i="1"/>
  <c r="O1615" i="1"/>
  <c r="AD1588" i="1"/>
  <c r="O1127" i="1"/>
  <c r="AD1100" i="1"/>
  <c r="M117" i="1" l="1"/>
  <c r="H2200" i="1"/>
  <c r="H2150" i="1"/>
  <c r="AF851" i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L278" i="1"/>
  <c r="N278" i="1" s="1"/>
  <c r="H747" i="1"/>
  <c r="H797" i="1"/>
  <c r="AE303" i="1"/>
  <c r="AF350" i="1"/>
  <c r="L93" i="1"/>
  <c r="O272" i="1"/>
  <c r="L154" i="1"/>
  <c r="L213" i="1"/>
  <c r="L214" i="1" s="1"/>
  <c r="AF301" i="1"/>
  <c r="AF314" i="1"/>
  <c r="H2455" i="1"/>
  <c r="H2505" i="1"/>
  <c r="M397" i="1"/>
  <c r="M457" i="1" s="1"/>
  <c r="M458" i="1" s="1"/>
  <c r="M518" i="1" s="1"/>
  <c r="M519" i="1" s="1"/>
  <c r="M579" i="1" s="1"/>
  <c r="M580" i="1" s="1"/>
  <c r="M640" i="1" s="1"/>
  <c r="M641" i="1" s="1"/>
  <c r="M701" i="1" s="1"/>
  <c r="M702" i="1" s="1"/>
  <c r="M762" i="1" s="1"/>
  <c r="M763" i="1" s="1"/>
  <c r="M823" i="1" s="1"/>
  <c r="M824" i="1" s="1"/>
  <c r="M884" i="1" s="1"/>
  <c r="M885" i="1" s="1"/>
  <c r="M945" i="1" s="1"/>
  <c r="M946" i="1" s="1"/>
  <c r="M1006" i="1" s="1"/>
  <c r="M1007" i="1" s="1"/>
  <c r="M1067" i="1" s="1"/>
  <c r="M1068" i="1" s="1"/>
  <c r="M1128" i="1" s="1"/>
  <c r="M1129" i="1" s="1"/>
  <c r="M1189" i="1" s="1"/>
  <c r="M1190" i="1" s="1"/>
  <c r="M1250" i="1" s="1"/>
  <c r="M1251" i="1" s="1"/>
  <c r="M1311" i="1" s="1"/>
  <c r="M1312" i="1" s="1"/>
  <c r="M1372" i="1" s="1"/>
  <c r="M1373" i="1" s="1"/>
  <c r="M1433" i="1" s="1"/>
  <c r="M1434" i="1" s="1"/>
  <c r="M1494" i="1" s="1"/>
  <c r="M1495" i="1" s="1"/>
  <c r="M1555" i="1" s="1"/>
  <c r="M1556" i="1" s="1"/>
  <c r="M1616" i="1" s="1"/>
  <c r="M1617" i="1" s="1"/>
  <c r="M1677" i="1" s="1"/>
  <c r="M1678" i="1" s="1"/>
  <c r="M1738" i="1" s="1"/>
  <c r="M1739" i="1" s="1"/>
  <c r="M1799" i="1" s="1"/>
  <c r="M1800" i="1" s="1"/>
  <c r="M1860" i="1" s="1"/>
  <c r="M1861" i="1" s="1"/>
  <c r="M1921" i="1" s="1"/>
  <c r="M1922" i="1" s="1"/>
  <c r="M1982" i="1" s="1"/>
  <c r="M1983" i="1" s="1"/>
  <c r="M2043" i="1" s="1"/>
  <c r="M2044" i="1" s="1"/>
  <c r="M2104" i="1" s="1"/>
  <c r="M2105" i="1" s="1"/>
  <c r="M2165" i="1" s="1"/>
  <c r="M2166" i="1" s="1"/>
  <c r="M2226" i="1" s="1"/>
  <c r="M2227" i="1" s="1"/>
  <c r="M2287" i="1" s="1"/>
  <c r="M2288" i="1" s="1"/>
  <c r="M2348" i="1" s="1"/>
  <c r="M2349" i="1" s="1"/>
  <c r="M2409" i="1" s="1"/>
  <c r="M2410" i="1" s="1"/>
  <c r="M2470" i="1" s="1"/>
  <c r="M2471" i="1" s="1"/>
  <c r="M2531" i="1" s="1"/>
  <c r="M2532" i="1" s="1"/>
  <c r="M2592" i="1" s="1"/>
  <c r="M2593" i="1" s="1"/>
  <c r="M2653" i="1" s="1"/>
  <c r="M2654" i="1" s="1"/>
  <c r="M2714" i="1" s="1"/>
  <c r="M2715" i="1" s="1"/>
  <c r="M2775" i="1" s="1"/>
  <c r="M2776" i="1" s="1"/>
  <c r="L2295" i="1"/>
  <c r="O2223" i="1"/>
  <c r="N2541" i="1"/>
  <c r="L2492" i="1"/>
  <c r="M275" i="1"/>
  <c r="M335" i="1" s="1"/>
  <c r="M336" i="1" s="1"/>
  <c r="M396" i="1" s="1"/>
  <c r="O127" i="1"/>
  <c r="P88" i="1"/>
  <c r="H1102" i="1"/>
  <c r="H1052" i="1"/>
  <c r="P127" i="1"/>
  <c r="P87" i="1"/>
  <c r="H1712" i="1"/>
  <c r="H1662" i="1"/>
  <c r="N2784" i="1"/>
  <c r="I303" i="1"/>
  <c r="I301" i="1" s="1"/>
  <c r="G364" i="1"/>
  <c r="H198" i="1"/>
  <c r="H248" i="1"/>
  <c r="G1706" i="1"/>
  <c r="I1645" i="1"/>
  <c r="I1643" i="1" s="1"/>
  <c r="AI186" i="1"/>
  <c r="AI239" i="1" s="1"/>
  <c r="AI242" i="1" s="1"/>
  <c r="L172" i="1"/>
  <c r="AF120" i="1"/>
  <c r="AD181" i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N340" i="1"/>
  <c r="L401" i="1"/>
  <c r="O87" i="1"/>
  <c r="L112" i="1"/>
  <c r="D425" i="1"/>
  <c r="L363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218" i="1"/>
  <c r="O86" i="1"/>
  <c r="L97" i="1"/>
  <c r="L117" i="1" s="1"/>
  <c r="L118" i="1" s="1"/>
  <c r="L120" i="1" s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Z185" i="1" l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181" i="1"/>
  <c r="N181" i="1" s="1"/>
  <c r="AD242" i="1"/>
  <c r="AF181" i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279" i="1"/>
  <c r="G425" i="1"/>
  <c r="I364" i="1"/>
  <c r="I362" i="1" s="1"/>
  <c r="O333" i="1"/>
  <c r="L2356" i="1"/>
  <c r="O2284" i="1"/>
  <c r="O94" i="1"/>
  <c r="O93" i="1" s="1"/>
  <c r="L339" i="1"/>
  <c r="N339" i="1" s="1"/>
  <c r="H1163" i="1"/>
  <c r="H1113" i="1"/>
  <c r="AI247" i="1"/>
  <c r="AI300" i="1" s="1"/>
  <c r="AI303" i="1" s="1"/>
  <c r="L233" i="1"/>
  <c r="O188" i="1"/>
  <c r="P149" i="1"/>
  <c r="M178" i="1"/>
  <c r="H2516" i="1"/>
  <c r="H2566" i="1"/>
  <c r="AE364" i="1"/>
  <c r="AF411" i="1"/>
  <c r="P188" i="1"/>
  <c r="P148" i="1"/>
  <c r="AF375" i="1"/>
  <c r="AF362" i="1"/>
  <c r="D486" i="1"/>
  <c r="L424" i="1"/>
  <c r="L173" i="1"/>
  <c r="O148" i="1"/>
  <c r="G1767" i="1"/>
  <c r="I1706" i="1"/>
  <c r="I1704" i="1" s="1"/>
  <c r="H1773" i="1"/>
  <c r="H1723" i="1"/>
  <c r="O91" i="1"/>
  <c r="P89" i="1"/>
  <c r="H858" i="1"/>
  <c r="H869" i="1" s="1"/>
  <c r="H808" i="1"/>
  <c r="L462" i="1"/>
  <c r="N401" i="1"/>
  <c r="N2602" i="1"/>
  <c r="L2553" i="1"/>
  <c r="H2261" i="1"/>
  <c r="H2272" i="1" s="1"/>
  <c r="H2211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L179" i="1" s="1"/>
  <c r="L181" i="1" s="1"/>
  <c r="O147" i="1"/>
  <c r="H259" i="1"/>
  <c r="H309" i="1"/>
  <c r="L274" i="1"/>
  <c r="L275" i="1" s="1"/>
  <c r="L215" i="1"/>
  <c r="AF423" i="1" l="1"/>
  <c r="AF436" i="1"/>
  <c r="L400" i="1"/>
  <c r="N400" i="1" s="1"/>
  <c r="L276" i="1"/>
  <c r="L335" i="1"/>
  <c r="L336" i="1" s="1"/>
  <c r="AE425" i="1"/>
  <c r="AF472" i="1"/>
  <c r="L2417" i="1"/>
  <c r="O2345" i="1"/>
  <c r="N2663" i="1"/>
  <c r="L2614" i="1"/>
  <c r="P394" i="1"/>
  <c r="O394" i="1"/>
  <c r="P249" i="1"/>
  <c r="P209" i="1"/>
  <c r="H1834" i="1"/>
  <c r="H1845" i="1" s="1"/>
  <c r="H1784" i="1"/>
  <c r="O92" i="1"/>
  <c r="P92" i="1" s="1"/>
  <c r="P91" i="1"/>
  <c r="O155" i="1"/>
  <c r="O154" i="1" s="1"/>
  <c r="G486" i="1"/>
  <c r="I425" i="1"/>
  <c r="I423" i="1" s="1"/>
  <c r="N462" i="1"/>
  <c r="L523" i="1"/>
  <c r="G1828" i="1"/>
  <c r="I1767" i="1"/>
  <c r="I1765" i="1" s="1"/>
  <c r="O249" i="1"/>
  <c r="P210" i="1"/>
  <c r="O216" i="1" s="1"/>
  <c r="M239" i="1"/>
  <c r="O340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O152" i="1"/>
  <c r="P150" i="1"/>
  <c r="L294" i="1"/>
  <c r="AI308" i="1"/>
  <c r="AI361" i="1" s="1"/>
  <c r="AI364" i="1" s="1"/>
  <c r="H2627" i="1"/>
  <c r="H2577" i="1"/>
  <c r="H320" i="1"/>
  <c r="H370" i="1"/>
  <c r="L234" i="1"/>
  <c r="O209" i="1"/>
  <c r="AD303" i="1"/>
  <c r="AF242" i="1"/>
  <c r="L219" i="1"/>
  <c r="L239" i="1" s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O208" i="1"/>
  <c r="L485" i="1"/>
  <c r="D547" i="1"/>
  <c r="H1174" i="1"/>
  <c r="H1224" i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H431" i="1" l="1"/>
  <c r="H442" i="1" s="1"/>
  <c r="H381" i="1"/>
  <c r="L2478" i="1"/>
  <c r="O2406" i="1"/>
  <c r="O310" i="1"/>
  <c r="P271" i="1"/>
  <c r="O277" i="1" s="1"/>
  <c r="M300" i="1"/>
  <c r="H1285" i="1"/>
  <c r="H1235" i="1"/>
  <c r="G547" i="1"/>
  <c r="I486" i="1"/>
  <c r="I484" i="1" s="1"/>
  <c r="AE486" i="1"/>
  <c r="AF533" i="1"/>
  <c r="O303" i="1"/>
  <c r="N303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270" i="1"/>
  <c r="L295" i="1"/>
  <c r="L584" i="1"/>
  <c r="N523" i="1"/>
  <c r="L546" i="1"/>
  <c r="D608" i="1"/>
  <c r="L337" i="1"/>
  <c r="L396" i="1"/>
  <c r="L397" i="1" s="1"/>
  <c r="AD364" i="1"/>
  <c r="AF303" i="1"/>
  <c r="O213" i="1"/>
  <c r="P211" i="1"/>
  <c r="G1889" i="1"/>
  <c r="I1828" i="1"/>
  <c r="I1826" i="1" s="1"/>
  <c r="O153" i="1"/>
  <c r="P153" i="1" s="1"/>
  <c r="P152" i="1"/>
  <c r="O455" i="1"/>
  <c r="N2724" i="1"/>
  <c r="L2675" i="1"/>
  <c r="L355" i="1"/>
  <c r="AI369" i="1"/>
  <c r="AI422" i="1" s="1"/>
  <c r="AI425" i="1" s="1"/>
  <c r="AI430" i="1" s="1"/>
  <c r="AI483" i="1" s="1"/>
  <c r="AI486" i="1" s="1"/>
  <c r="H2638" i="1"/>
  <c r="H2688" i="1"/>
  <c r="O215" i="1"/>
  <c r="L461" i="1"/>
  <c r="N461" i="1" s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AF484" i="1"/>
  <c r="AF497" i="1"/>
  <c r="L280" i="1"/>
  <c r="L300" i="1" s="1"/>
  <c r="O269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L240" i="1"/>
  <c r="L242" i="1" s="1"/>
  <c r="P270" i="1"/>
  <c r="P310" i="1"/>
  <c r="AE547" i="1" l="1"/>
  <c r="AF594" i="1"/>
  <c r="L522" i="1"/>
  <c r="N522" i="1" s="1"/>
  <c r="I547" i="1"/>
  <c r="I545" i="1" s="1"/>
  <c r="G608" i="1"/>
  <c r="L398" i="1"/>
  <c r="L457" i="1"/>
  <c r="L458" i="1" s="1"/>
  <c r="H1346" i="1"/>
  <c r="H1357" i="1" s="1"/>
  <c r="H1296" i="1"/>
  <c r="I1889" i="1"/>
  <c r="I1887" i="1" s="1"/>
  <c r="G1950" i="1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H2749" i="1"/>
  <c r="H2760" i="1" s="1"/>
  <c r="H2699" i="1"/>
  <c r="O331" i="1"/>
  <c r="L356" i="1"/>
  <c r="P332" i="1"/>
  <c r="O371" i="1"/>
  <c r="M361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O330" i="1"/>
  <c r="L341" i="1"/>
  <c r="L361" i="1" s="1"/>
  <c r="L362" i="1" s="1"/>
  <c r="L364" i="1" s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O276" i="1"/>
  <c r="L645" i="1"/>
  <c r="N584" i="1"/>
  <c r="AF364" i="1"/>
  <c r="AD425" i="1"/>
  <c r="D669" i="1"/>
  <c r="L607" i="1"/>
  <c r="L301" i="1"/>
  <c r="L303" i="1" s="1"/>
  <c r="O516" i="1"/>
  <c r="L2539" i="1"/>
  <c r="O2467" i="1"/>
  <c r="P213" i="1"/>
  <c r="O214" i="1"/>
  <c r="P214" i="1" s="1"/>
  <c r="P371" i="1"/>
  <c r="P331" i="1"/>
  <c r="AF545" i="1"/>
  <c r="AF558" i="1"/>
  <c r="AI491" i="1"/>
  <c r="AI544" i="1" s="1"/>
  <c r="AI547" i="1" s="1"/>
  <c r="L477" i="1"/>
  <c r="N2785" i="1"/>
  <c r="L2797" i="1" s="1"/>
  <c r="L2736" i="1"/>
  <c r="O274" i="1"/>
  <c r="P272" i="1"/>
  <c r="Z429" i="1" l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AF606" i="1"/>
  <c r="AF619" i="1"/>
  <c r="AD486" i="1"/>
  <c r="AF425" i="1"/>
  <c r="P392" i="1"/>
  <c r="P432" i="1"/>
  <c r="L518" i="1"/>
  <c r="L519" i="1" s="1"/>
  <c r="L459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L402" i="1"/>
  <c r="L422" i="1" s="1"/>
  <c r="L423" i="1" s="1"/>
  <c r="L425" i="1" s="1"/>
  <c r="O391" i="1"/>
  <c r="G669" i="1"/>
  <c r="I608" i="1"/>
  <c r="I606" i="1" s="1"/>
  <c r="L2600" i="1"/>
  <c r="O2528" i="1"/>
  <c r="P274" i="1"/>
  <c r="O275" i="1"/>
  <c r="P275" i="1" s="1"/>
  <c r="L706" i="1"/>
  <c r="N645" i="1"/>
  <c r="O432" i="1"/>
  <c r="P393" i="1"/>
  <c r="M422" i="1"/>
  <c r="O338" i="1"/>
  <c r="O337" i="1" s="1"/>
  <c r="L583" i="1"/>
  <c r="N583" i="1" s="1"/>
  <c r="G2011" i="1"/>
  <c r="I1950" i="1"/>
  <c r="I1948" i="1" s="1"/>
  <c r="O453" i="1"/>
  <c r="L478" i="1"/>
  <c r="AE608" i="1"/>
  <c r="AF655" i="1"/>
  <c r="O523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577" i="1"/>
  <c r="AI552" i="1"/>
  <c r="AI605" i="1" s="1"/>
  <c r="AI608" i="1" s="1"/>
  <c r="L538" i="1"/>
  <c r="L668" i="1"/>
  <c r="D730" i="1"/>
  <c r="O335" i="1"/>
  <c r="O396" i="1"/>
  <c r="P333" i="1"/>
  <c r="L729" i="1" l="1"/>
  <c r="D791" i="1"/>
  <c r="L463" i="1"/>
  <c r="L483" i="1" s="1"/>
  <c r="O452" i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L579" i="1"/>
  <c r="L580" i="1" s="1"/>
  <c r="L520" i="1"/>
  <c r="P493" i="1"/>
  <c r="P453" i="1"/>
  <c r="P396" i="1"/>
  <c r="O397" i="1"/>
  <c r="P397" i="1" s="1"/>
  <c r="L644" i="1"/>
  <c r="N644" i="1" s="1"/>
  <c r="O399" i="1"/>
  <c r="O398" i="1" s="1"/>
  <c r="N706" i="1"/>
  <c r="L767" i="1"/>
  <c r="I669" i="1"/>
  <c r="I667" i="1" s="1"/>
  <c r="G730" i="1"/>
  <c r="O493" i="1"/>
  <c r="P454" i="1"/>
  <c r="O460" i="1" s="1"/>
  <c r="M483" i="1"/>
  <c r="AF716" i="1"/>
  <c r="AE669" i="1"/>
  <c r="AD547" i="1"/>
  <c r="AF486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AF667" i="1"/>
  <c r="AF680" i="1"/>
  <c r="G2072" i="1"/>
  <c r="I2011" i="1"/>
  <c r="I2009" i="1" s="1"/>
  <c r="AI613" i="1"/>
  <c r="AI666" i="1" s="1"/>
  <c r="AI669" i="1" s="1"/>
  <c r="L599" i="1"/>
  <c r="L2661" i="1"/>
  <c r="O2589" i="1"/>
  <c r="P335" i="1"/>
  <c r="O336" i="1"/>
  <c r="P336" i="1" s="1"/>
  <c r="L539" i="1"/>
  <c r="O514" i="1"/>
  <c r="O638" i="1"/>
  <c r="O457" i="1"/>
  <c r="P455" i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O486" i="1"/>
  <c r="N486" i="1" s="1"/>
  <c r="P514" i="1" l="1"/>
  <c r="P554" i="1"/>
  <c r="O645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O547" i="1"/>
  <c r="N547" i="1" s="1"/>
  <c r="L640" i="1"/>
  <c r="L641" i="1" s="1"/>
  <c r="L581" i="1"/>
  <c r="L524" i="1"/>
  <c r="L544" i="1" s="1"/>
  <c r="O513" i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AF741" i="1"/>
  <c r="AF728" i="1"/>
  <c r="O699" i="1"/>
  <c r="O518" i="1"/>
  <c r="P516" i="1"/>
  <c r="O459" i="1"/>
  <c r="L705" i="1"/>
  <c r="N705" i="1" s="1"/>
  <c r="O554" i="1"/>
  <c r="P515" i="1"/>
  <c r="M544" i="1"/>
  <c r="L484" i="1"/>
  <c r="L486" i="1" s="1"/>
  <c r="P457" i="1"/>
  <c r="O458" i="1"/>
  <c r="P458" i="1" s="1"/>
  <c r="AF547" i="1"/>
  <c r="AD608" i="1"/>
  <c r="I730" i="1"/>
  <c r="I728" i="1" s="1"/>
  <c r="G791" i="1"/>
  <c r="L790" i="1"/>
  <c r="D852" i="1"/>
  <c r="I2072" i="1"/>
  <c r="I2070" i="1" s="1"/>
  <c r="G2133" i="1"/>
  <c r="AE730" i="1"/>
  <c r="AF777" i="1"/>
  <c r="L2722" i="1"/>
  <c r="O2650" i="1"/>
  <c r="O575" i="1"/>
  <c r="L600" i="1"/>
  <c r="L660" i="1"/>
  <c r="AI674" i="1"/>
  <c r="AI727" i="1" s="1"/>
  <c r="AI730" i="1" s="1"/>
  <c r="N767" i="1"/>
  <c r="L828" i="1"/>
  <c r="O760" i="1" l="1"/>
  <c r="L545" i="1"/>
  <c r="L547" i="1" s="1"/>
  <c r="L661" i="1"/>
  <c r="O636" i="1"/>
  <c r="O579" i="1"/>
  <c r="P577" i="1"/>
  <c r="O521" i="1"/>
  <c r="AD669" i="1"/>
  <c r="AF608" i="1"/>
  <c r="O520" i="1"/>
  <c r="O615" i="1"/>
  <c r="P576" i="1"/>
  <c r="O582" i="1" s="1"/>
  <c r="M605" i="1"/>
  <c r="L642" i="1"/>
  <c r="L701" i="1"/>
  <c r="L702" i="1" s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O608" i="1"/>
  <c r="N608" i="1" s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L585" i="1"/>
  <c r="L605" i="1" s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O574" i="1"/>
  <c r="L2783" i="1"/>
  <c r="O2711" i="1"/>
  <c r="L766" i="1"/>
  <c r="N766" i="1" s="1"/>
  <c r="G2194" i="1"/>
  <c r="I2133" i="1"/>
  <c r="I2131" i="1" s="1"/>
  <c r="G852" i="1"/>
  <c r="I791" i="1"/>
  <c r="I789" i="1" s="1"/>
  <c r="L889" i="1"/>
  <c r="N828" i="1"/>
  <c r="AF802" i="1"/>
  <c r="AF789" i="1"/>
  <c r="P615" i="1"/>
  <c r="P575" i="1"/>
  <c r="AI735" i="1"/>
  <c r="AI788" i="1" s="1"/>
  <c r="AI791" i="1" s="1"/>
  <c r="L721" i="1"/>
  <c r="AE791" i="1"/>
  <c r="AF838" i="1"/>
  <c r="D913" i="1"/>
  <c r="L851" i="1"/>
  <c r="P518" i="1"/>
  <c r="O519" i="1"/>
  <c r="P519" i="1" s="1"/>
  <c r="P637" i="1" l="1"/>
  <c r="O676" i="1"/>
  <c r="M666" i="1"/>
  <c r="AE852" i="1"/>
  <c r="AF899" i="1"/>
  <c r="I2194" i="1"/>
  <c r="I2192" i="1" s="1"/>
  <c r="G2255" i="1"/>
  <c r="O2772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L646" i="1"/>
  <c r="L666" i="1" s="1"/>
  <c r="L667" i="1" s="1"/>
  <c r="L669" i="1" s="1"/>
  <c r="O635" i="1"/>
  <c r="P579" i="1"/>
  <c r="O580" i="1"/>
  <c r="P580" i="1" s="1"/>
  <c r="L827" i="1"/>
  <c r="N827" i="1" s="1"/>
  <c r="O697" i="1"/>
  <c r="L722" i="1"/>
  <c r="L606" i="1"/>
  <c r="L608" i="1" s="1"/>
  <c r="O640" i="1"/>
  <c r="P638" i="1"/>
  <c r="L782" i="1"/>
  <c r="AI796" i="1"/>
  <c r="AI849" i="1" s="1"/>
  <c r="AI852" i="1" s="1"/>
  <c r="O767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581" i="1"/>
  <c r="O669" i="1"/>
  <c r="N669" i="1" s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D974" i="1"/>
  <c r="L912" i="1"/>
  <c r="AF850" i="1"/>
  <c r="AF863" i="1"/>
  <c r="L950" i="1"/>
  <c r="N889" i="1"/>
  <c r="L703" i="1"/>
  <c r="L762" i="1"/>
  <c r="L763" i="1" s="1"/>
  <c r="AF669" i="1"/>
  <c r="AD730" i="1"/>
  <c r="P676" i="1"/>
  <c r="P636" i="1"/>
  <c r="G913" i="1"/>
  <c r="I852" i="1"/>
  <c r="I850" i="1" s="1"/>
  <c r="O821" i="1"/>
  <c r="D1035" i="1" l="1"/>
  <c r="L973" i="1"/>
  <c r="L888" i="1"/>
  <c r="N888" i="1" s="1"/>
  <c r="O882" i="1"/>
  <c r="I2255" i="1"/>
  <c r="I2253" i="1" s="1"/>
  <c r="G231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L707" i="1"/>
  <c r="L727" i="1" s="1"/>
  <c r="L728" i="1" s="1"/>
  <c r="L730" i="1" s="1"/>
  <c r="O696" i="1"/>
  <c r="I913" i="1"/>
  <c r="I911" i="1" s="1"/>
  <c r="G974" i="1"/>
  <c r="P697" i="1"/>
  <c r="P737" i="1"/>
  <c r="AE913" i="1"/>
  <c r="AF960" i="1"/>
  <c r="O828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L764" i="1"/>
  <c r="L823" i="1"/>
  <c r="L824" i="1" s="1"/>
  <c r="P640" i="1"/>
  <c r="O641" i="1"/>
  <c r="P641" i="1" s="1"/>
  <c r="L843" i="1"/>
  <c r="AI857" i="1"/>
  <c r="AI910" i="1" s="1"/>
  <c r="AI913" i="1" s="1"/>
  <c r="L783" i="1"/>
  <c r="O758" i="1"/>
  <c r="N950" i="1"/>
  <c r="L1011" i="1"/>
  <c r="P698" i="1"/>
  <c r="O737" i="1"/>
  <c r="M727" i="1"/>
  <c r="O730" i="1"/>
  <c r="N730" i="1" s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AF730" i="1"/>
  <c r="AD791" i="1"/>
  <c r="AF924" i="1"/>
  <c r="AF911" i="1"/>
  <c r="O701" i="1"/>
  <c r="P699" i="1"/>
  <c r="O643" i="1"/>
  <c r="O642" i="1" s="1"/>
  <c r="G1035" i="1" l="1"/>
  <c r="I974" i="1"/>
  <c r="I972" i="1" s="1"/>
  <c r="AI918" i="1"/>
  <c r="AI971" i="1" s="1"/>
  <c r="AI974" i="1" s="1"/>
  <c r="L904" i="1"/>
  <c r="P758" i="1"/>
  <c r="P798" i="1"/>
  <c r="G2377" i="1"/>
  <c r="I2316" i="1"/>
  <c r="I2314" i="1" s="1"/>
  <c r="AF972" i="1"/>
  <c r="AF985" i="1"/>
  <c r="L825" i="1"/>
  <c r="L884" i="1"/>
  <c r="L885" i="1" s="1"/>
  <c r="O943" i="1"/>
  <c r="O791" i="1"/>
  <c r="N791" i="1" s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O757" i="1"/>
  <c r="L768" i="1"/>
  <c r="L788" i="1" s="1"/>
  <c r="L789" i="1" s="1"/>
  <c r="L791" i="1" s="1"/>
  <c r="L949" i="1"/>
  <c r="N949" i="1" s="1"/>
  <c r="O762" i="1"/>
  <c r="P760" i="1"/>
  <c r="P701" i="1"/>
  <c r="O702" i="1"/>
  <c r="P702" i="1" s="1"/>
  <c r="P759" i="1"/>
  <c r="O765" i="1" s="1"/>
  <c r="O798" i="1"/>
  <c r="M788" i="1"/>
  <c r="AE974" i="1"/>
  <c r="AF1021" i="1"/>
  <c r="N1011" i="1"/>
  <c r="L1072" i="1"/>
  <c r="L844" i="1"/>
  <c r="O819" i="1"/>
  <c r="AD852" i="1"/>
  <c r="AF791" i="1"/>
  <c r="O704" i="1"/>
  <c r="O703" i="1" s="1"/>
  <c r="D1096" i="1"/>
  <c r="L1034" i="1"/>
  <c r="L945" i="1" l="1"/>
  <c r="L946" i="1" s="1"/>
  <c r="L886" i="1"/>
  <c r="AF1033" i="1"/>
  <c r="AF1046" i="1"/>
  <c r="O1004" i="1"/>
  <c r="G2438" i="1"/>
  <c r="I2377" i="1"/>
  <c r="I2375" i="1" s="1"/>
  <c r="O818" i="1"/>
  <c r="L829" i="1"/>
  <c r="L849" i="1" s="1"/>
  <c r="L850" i="1" s="1"/>
  <c r="L852" i="1" s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D1157" i="1"/>
  <c r="L1095" i="1"/>
  <c r="AD913" i="1"/>
  <c r="AF852" i="1"/>
  <c r="O764" i="1"/>
  <c r="L1133" i="1"/>
  <c r="N1072" i="1"/>
  <c r="L905" i="1"/>
  <c r="O880" i="1"/>
  <c r="O950" i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AI979" i="1"/>
  <c r="AI1032" i="1" s="1"/>
  <c r="AI1035" i="1" s="1"/>
  <c r="L965" i="1"/>
  <c r="O852" i="1"/>
  <c r="N852" i="1" s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P762" i="1"/>
  <c r="O763" i="1"/>
  <c r="P763" i="1" s="1"/>
  <c r="L1010" i="1"/>
  <c r="N1010" i="1" s="1"/>
  <c r="P819" i="1"/>
  <c r="P859" i="1"/>
  <c r="I1035" i="1"/>
  <c r="I1033" i="1" s="1"/>
  <c r="G1096" i="1"/>
  <c r="P820" i="1"/>
  <c r="O859" i="1"/>
  <c r="M849" i="1"/>
  <c r="O823" i="1"/>
  <c r="P821" i="1"/>
  <c r="AE1035" i="1"/>
  <c r="AF1082" i="1"/>
  <c r="AD974" i="1" l="1"/>
  <c r="AF913" i="1"/>
  <c r="L1026" i="1"/>
  <c r="AI1040" i="1"/>
  <c r="AI1093" i="1" s="1"/>
  <c r="AI1096" i="1" s="1"/>
  <c r="O1065" i="1"/>
  <c r="O913" i="1"/>
  <c r="N913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826" i="1"/>
  <c r="O825" i="1" s="1"/>
  <c r="O884" i="1"/>
  <c r="P882" i="1"/>
  <c r="G2499" i="1"/>
  <c r="I2438" i="1"/>
  <c r="I2436" i="1" s="1"/>
  <c r="G1157" i="1"/>
  <c r="I1096" i="1"/>
  <c r="I1094" i="1" s="1"/>
  <c r="AF1107" i="1"/>
  <c r="AF1094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1011" i="1"/>
  <c r="L1071" i="1"/>
  <c r="N1071" i="1" s="1"/>
  <c r="L1156" i="1"/>
  <c r="D1218" i="1"/>
  <c r="P823" i="1"/>
  <c r="O824" i="1"/>
  <c r="P824" i="1" s="1"/>
  <c r="P881" i="1"/>
  <c r="O887" i="1" s="1"/>
  <c r="O920" i="1"/>
  <c r="M910" i="1"/>
  <c r="L1194" i="1"/>
  <c r="N1133" i="1"/>
  <c r="L890" i="1"/>
  <c r="L910" i="1" s="1"/>
  <c r="O879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AE1096" i="1"/>
  <c r="AF1143" i="1"/>
  <c r="L966" i="1"/>
  <c r="O941" i="1"/>
  <c r="P920" i="1"/>
  <c r="P880" i="1"/>
  <c r="L1006" i="1"/>
  <c r="L1007" i="1" s="1"/>
  <c r="L947" i="1"/>
  <c r="G1218" i="1" l="1"/>
  <c r="I1157" i="1"/>
  <c r="I1155" i="1" s="1"/>
  <c r="G2560" i="1"/>
  <c r="I2499" i="1"/>
  <c r="I2497" i="1" s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O974" i="1"/>
  <c r="N974" i="1" s="1"/>
  <c r="L1132" i="1"/>
  <c r="N1132" i="1" s="1"/>
  <c r="O1126" i="1"/>
  <c r="L1008" i="1"/>
  <c r="L1067" i="1"/>
  <c r="L1068" i="1" s="1"/>
  <c r="L1255" i="1"/>
  <c r="N1194" i="1"/>
  <c r="O981" i="1"/>
  <c r="P942" i="1"/>
  <c r="M971" i="1"/>
  <c r="AI1101" i="1"/>
  <c r="AI1154" i="1" s="1"/>
  <c r="AI1157" i="1" s="1"/>
  <c r="L1087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O1072" i="1"/>
  <c r="O1002" i="1"/>
  <c r="L1027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951" i="1"/>
  <c r="L971" i="1" s="1"/>
  <c r="L972" i="1" s="1"/>
  <c r="L974" i="1" s="1"/>
  <c r="O940" i="1"/>
  <c r="O886" i="1"/>
  <c r="L1217" i="1"/>
  <c r="D1279" i="1"/>
  <c r="AE1157" i="1"/>
  <c r="AF1204" i="1"/>
  <c r="L911" i="1"/>
  <c r="L913" i="1" s="1"/>
  <c r="AF1155" i="1"/>
  <c r="AF1168" i="1"/>
  <c r="P884" i="1"/>
  <c r="O885" i="1"/>
  <c r="P885" i="1" s="1"/>
  <c r="P981" i="1"/>
  <c r="P941" i="1"/>
  <c r="O945" i="1"/>
  <c r="P943" i="1"/>
  <c r="AD1035" i="1"/>
  <c r="AF974" i="1"/>
  <c r="N1255" i="1" l="1"/>
  <c r="L1316" i="1"/>
  <c r="O1187" i="1"/>
  <c r="AE1218" i="1"/>
  <c r="AF1265" i="1"/>
  <c r="L1128" i="1"/>
  <c r="L1129" i="1" s="1"/>
  <c r="L1069" i="1"/>
  <c r="L1193" i="1"/>
  <c r="N1193" i="1" s="1"/>
  <c r="O1001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O1035" i="1"/>
  <c r="N1035" i="1" s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P1003" i="1"/>
  <c r="O1042" i="1"/>
  <c r="M1032" i="1"/>
  <c r="P945" i="1"/>
  <c r="O946" i="1"/>
  <c r="P946" i="1" s="1"/>
  <c r="O1006" i="1"/>
  <c r="P1004" i="1"/>
  <c r="L1088" i="1"/>
  <c r="O1063" i="1"/>
  <c r="AF1035" i="1"/>
  <c r="AD1096" i="1"/>
  <c r="AI1162" i="1"/>
  <c r="AI1215" i="1" s="1"/>
  <c r="AI1218" i="1" s="1"/>
  <c r="L1148" i="1"/>
  <c r="G2621" i="1"/>
  <c r="I2560" i="1"/>
  <c r="I2558" i="1" s="1"/>
  <c r="D1340" i="1"/>
  <c r="L1278" i="1"/>
  <c r="P1002" i="1"/>
  <c r="P1042" i="1"/>
  <c r="AF1216" i="1"/>
  <c r="AF1229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O948" i="1"/>
  <c r="O947" i="1" s="1"/>
  <c r="I1218" i="1"/>
  <c r="I1216" i="1" s="1"/>
  <c r="G1279" i="1"/>
  <c r="L1254" i="1" l="1"/>
  <c r="N1254" i="1" s="1"/>
  <c r="AI1223" i="1"/>
  <c r="AI1276" i="1" s="1"/>
  <c r="AI1279" i="1" s="1"/>
  <c r="L1209" i="1"/>
  <c r="O1096" i="1"/>
  <c r="N1096" i="1" s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124" i="1"/>
  <c r="L1149" i="1"/>
  <c r="AD1157" i="1"/>
  <c r="AF1096" i="1"/>
  <c r="I2621" i="1"/>
  <c r="I2619" i="1" s="1"/>
  <c r="G2682" i="1"/>
  <c r="G1340" i="1"/>
  <c r="I1279" i="1"/>
  <c r="I1277" i="1" s="1"/>
  <c r="O1067" i="1"/>
  <c r="P1065" i="1"/>
  <c r="P1103" i="1"/>
  <c r="P1063" i="1"/>
  <c r="O1194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AE1279" i="1"/>
  <c r="AF1326" i="1"/>
  <c r="O1248" i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L1073" i="1"/>
  <c r="L1093" i="1" s="1"/>
  <c r="L1094" i="1" s="1"/>
  <c r="L1096" i="1" s="1"/>
  <c r="L1189" i="1"/>
  <c r="L1190" i="1" s="1"/>
  <c r="L1130" i="1"/>
  <c r="P1006" i="1"/>
  <c r="O1007" i="1"/>
  <c r="P1007" i="1" s="1"/>
  <c r="P1064" i="1"/>
  <c r="O1103" i="1"/>
  <c r="M1093" i="1"/>
  <c r="L1377" i="1"/>
  <c r="N1316" i="1"/>
  <c r="AF1277" i="1"/>
  <c r="AF1290" i="1"/>
  <c r="D1401" i="1"/>
  <c r="L1339" i="1"/>
  <c r="O1009" i="1"/>
  <c r="O1008" i="1" s="1"/>
  <c r="P1067" i="1" l="1"/>
  <c r="O1068" i="1"/>
  <c r="P1068" i="1" s="1"/>
  <c r="G2743" i="1"/>
  <c r="I2682" i="1"/>
  <c r="I2680" i="1" s="1"/>
  <c r="O1128" i="1"/>
  <c r="P1126" i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O1157" i="1"/>
  <c r="N1157" i="1" s="1"/>
  <c r="O1309" i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L1210" i="1"/>
  <c r="O1185" i="1"/>
  <c r="L1134" i="1"/>
  <c r="L1154" i="1" s="1"/>
  <c r="L1155" i="1" s="1"/>
  <c r="L1157" i="1" s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O1123" i="1"/>
  <c r="AI1284" i="1"/>
  <c r="AI1337" i="1" s="1"/>
  <c r="AI1340" i="1" s="1"/>
  <c r="L1270" i="1"/>
  <c r="L1250" i="1"/>
  <c r="L1251" i="1" s="1"/>
  <c r="L1191" i="1"/>
  <c r="L1400" i="1"/>
  <c r="D1462" i="1"/>
  <c r="AF1338" i="1"/>
  <c r="AF1351" i="1"/>
  <c r="AE1340" i="1"/>
  <c r="AF1387" i="1"/>
  <c r="O1164" i="1"/>
  <c r="P1125" i="1"/>
  <c r="O1131" i="1" s="1"/>
  <c r="M1154" i="1"/>
  <c r="G1401" i="1"/>
  <c r="I1401" i="1" s="1"/>
  <c r="I1399" i="1" s="1"/>
  <c r="I1340" i="1"/>
  <c r="I1338" i="1" s="1"/>
  <c r="AF1157" i="1"/>
  <c r="AD1218" i="1"/>
  <c r="L1438" i="1"/>
  <c r="N1377" i="1"/>
  <c r="O1070" i="1"/>
  <c r="O1069" i="1" s="1"/>
  <c r="P1164" i="1"/>
  <c r="P1124" i="1"/>
  <c r="L1315" i="1"/>
  <c r="N1315" i="1" s="1"/>
  <c r="L1376" i="1" l="1"/>
  <c r="N1376" i="1" s="1"/>
  <c r="D1523" i="1"/>
  <c r="L1461" i="1"/>
  <c r="AE1401" i="1"/>
  <c r="AF1448" i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O1218" i="1"/>
  <c r="N1218" i="1" s="1"/>
  <c r="O1189" i="1"/>
  <c r="P1187" i="1"/>
  <c r="O1370" i="1"/>
  <c r="N1438" i="1"/>
  <c r="L1499" i="1"/>
  <c r="L1311" i="1"/>
  <c r="L1312" i="1" s="1"/>
  <c r="L1252" i="1"/>
  <c r="L1271" i="1"/>
  <c r="O1246" i="1"/>
  <c r="P1128" i="1"/>
  <c r="O1129" i="1"/>
  <c r="P1129" i="1" s="1"/>
  <c r="O1225" i="1"/>
  <c r="P1186" i="1"/>
  <c r="O1192" i="1" s="1"/>
  <c r="M1215" i="1"/>
  <c r="AF1412" i="1"/>
  <c r="AF1399" i="1"/>
  <c r="AI1345" i="1"/>
  <c r="AI1398" i="1" s="1"/>
  <c r="AI1401" i="1" s="1"/>
  <c r="L1331" i="1"/>
  <c r="P1225" i="1"/>
  <c r="P1185" i="1"/>
  <c r="AF1218" i="1"/>
  <c r="AD1279" i="1"/>
  <c r="G2804" i="1"/>
  <c r="I2804" i="1" s="1"/>
  <c r="I2802" i="1" s="1"/>
  <c r="I2743" i="1"/>
  <c r="I2741" i="1" s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O1130" i="1"/>
  <c r="L1195" i="1"/>
  <c r="L1215" i="1" s="1"/>
  <c r="O1184" i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P1431" i="1" l="1"/>
  <c r="O1431" i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L1256" i="1"/>
  <c r="L1276" i="1" s="1"/>
  <c r="L1277" i="1" s="1"/>
  <c r="L1279" i="1" s="1"/>
  <c r="O1245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AE1462" i="1"/>
  <c r="AF1509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AI1406" i="1"/>
  <c r="AI1459" i="1" s="1"/>
  <c r="AI1462" i="1" s="1"/>
  <c r="AI1467" i="1" s="1"/>
  <c r="AI1520" i="1" s="1"/>
  <c r="AI1523" i="1" s="1"/>
  <c r="L1392" i="1"/>
  <c r="O1191" i="1"/>
  <c r="O1250" i="1"/>
  <c r="P1248" i="1"/>
  <c r="L1560" i="1"/>
  <c r="N1499" i="1"/>
  <c r="P1286" i="1"/>
  <c r="P1246" i="1"/>
  <c r="L1216" i="1"/>
  <c r="L1218" i="1" s="1"/>
  <c r="D1584" i="1"/>
  <c r="L1522" i="1"/>
  <c r="AF1460" i="1"/>
  <c r="AF1473" i="1"/>
  <c r="P1189" i="1"/>
  <c r="O1190" i="1"/>
  <c r="P1190" i="1" s="1"/>
  <c r="O1307" i="1"/>
  <c r="L1332" i="1"/>
  <c r="O1286" i="1"/>
  <c r="P1247" i="1"/>
  <c r="M1276" i="1"/>
  <c r="AF1279" i="1"/>
  <c r="AD1340" i="1"/>
  <c r="L1313" i="1"/>
  <c r="L1372" i="1"/>
  <c r="L1373" i="1" s="1"/>
  <c r="L1437" i="1"/>
  <c r="N1437" i="1" s="1"/>
  <c r="O1438" i="1" l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347" i="1"/>
  <c r="P1308" i="1"/>
  <c r="M1337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L1393" i="1"/>
  <c r="O1368" i="1"/>
  <c r="AE1523" i="1"/>
  <c r="AF1570" i="1"/>
  <c r="AI1528" i="1"/>
  <c r="AI1581" i="1" s="1"/>
  <c r="AI1584" i="1" s="1"/>
  <c r="L1514" i="1"/>
  <c r="AF1521" i="1"/>
  <c r="AF1534" i="1"/>
  <c r="L1498" i="1"/>
  <c r="N1498" i="1" s="1"/>
  <c r="L1583" i="1"/>
  <c r="D1645" i="1"/>
  <c r="P1307" i="1"/>
  <c r="P1347" i="1"/>
  <c r="N1560" i="1"/>
  <c r="L1621" i="1"/>
  <c r="O1492" i="1"/>
  <c r="L1317" i="1"/>
  <c r="L1337" i="1" s="1"/>
  <c r="L1338" i="1" s="1"/>
  <c r="L1340" i="1" s="1"/>
  <c r="O1306" i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L1433" i="1"/>
  <c r="L1434" i="1" s="1"/>
  <c r="L1374" i="1"/>
  <c r="O1311" i="1"/>
  <c r="P1309" i="1"/>
  <c r="AD1401" i="1"/>
  <c r="AF1340" i="1"/>
  <c r="O1253" i="1"/>
  <c r="O1252" i="1" s="1"/>
  <c r="P1250" i="1"/>
  <c r="O1251" i="1"/>
  <c r="P1251" i="1" s="1"/>
  <c r="O1490" i="1" l="1"/>
  <c r="L1515" i="1"/>
  <c r="AE1584" i="1"/>
  <c r="AF1631" i="1"/>
  <c r="L1494" i="1"/>
  <c r="L1495" i="1" s="1"/>
  <c r="L1435" i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O1401" i="1"/>
  <c r="N1401" i="1" s="1"/>
  <c r="L1378" i="1"/>
  <c r="L1398" i="1" s="1"/>
  <c r="O1367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L1682" i="1"/>
  <c r="N1621" i="1"/>
  <c r="O1553" i="1"/>
  <c r="O1372" i="1"/>
  <c r="O1433" i="1"/>
  <c r="P1370" i="1"/>
  <c r="P1408" i="1"/>
  <c r="P1368" i="1"/>
  <c r="D1706" i="1"/>
  <c r="L1644" i="1"/>
  <c r="O1314" i="1"/>
  <c r="O1313" i="1"/>
  <c r="AF1401" i="1"/>
  <c r="AD1462" i="1"/>
  <c r="L1559" i="1"/>
  <c r="N1559" i="1" s="1"/>
  <c r="O1408" i="1"/>
  <c r="P1369" i="1"/>
  <c r="O1375" i="1" s="1"/>
  <c r="M1398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L1575" i="1"/>
  <c r="AI1589" i="1"/>
  <c r="AI1642" i="1" s="1"/>
  <c r="AI1645" i="1" s="1"/>
  <c r="P1311" i="1"/>
  <c r="O1312" i="1"/>
  <c r="P1312" i="1" s="1"/>
  <c r="AF1582" i="1"/>
  <c r="AF1595" i="1"/>
  <c r="L1620" i="1" l="1"/>
  <c r="N1620" i="1" s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62" i="1"/>
  <c r="N1462" i="1" s="1"/>
  <c r="O1469" i="1"/>
  <c r="P1430" i="1"/>
  <c r="M1459" i="1"/>
  <c r="L1743" i="1"/>
  <c r="N1682" i="1"/>
  <c r="L1439" i="1"/>
  <c r="L1459" i="1" s="1"/>
  <c r="L1460" i="1" s="1"/>
  <c r="L1462" i="1" s="1"/>
  <c r="O1428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AF1643" i="1"/>
  <c r="AF1656" i="1"/>
  <c r="L1555" i="1"/>
  <c r="L1556" i="1" s="1"/>
  <c r="L1496" i="1"/>
  <c r="O1614" i="1"/>
  <c r="O1374" i="1"/>
  <c r="AI1650" i="1"/>
  <c r="AI1703" i="1" s="1"/>
  <c r="AI1706" i="1" s="1"/>
  <c r="L1636" i="1"/>
  <c r="P1469" i="1"/>
  <c r="P1429" i="1"/>
  <c r="AF1692" i="1"/>
  <c r="AE1645" i="1"/>
  <c r="L1399" i="1"/>
  <c r="L1401" i="1" s="1"/>
  <c r="O1551" i="1"/>
  <c r="L1576" i="1"/>
  <c r="AD1523" i="1"/>
  <c r="AF1462" i="1"/>
  <c r="D1767" i="1"/>
  <c r="L1705" i="1"/>
  <c r="P1433" i="1"/>
  <c r="O1434" i="1"/>
  <c r="P1434" i="1" s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P1372" i="1"/>
  <c r="O1373" i="1"/>
  <c r="P1373" i="1" s="1"/>
  <c r="O1494" i="1"/>
  <c r="P1492" i="1"/>
  <c r="L1616" i="1" l="1"/>
  <c r="L1617" i="1" s="1"/>
  <c r="L1557" i="1"/>
  <c r="AD1584" i="1"/>
  <c r="AF1523" i="1"/>
  <c r="O1555" i="1"/>
  <c r="P1553" i="1"/>
  <c r="O1436" i="1"/>
  <c r="O1435" i="1" s="1"/>
  <c r="AI1711" i="1"/>
  <c r="AI1764" i="1" s="1"/>
  <c r="AI1767" i="1" s="1"/>
  <c r="L1697" i="1"/>
  <c r="O1530" i="1"/>
  <c r="P1491" i="1"/>
  <c r="O1497" i="1" s="1"/>
  <c r="M1520" i="1"/>
  <c r="L1500" i="1"/>
  <c r="L1520" i="1" s="1"/>
  <c r="L1521" i="1" s="1"/>
  <c r="L1523" i="1" s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O1489" i="1"/>
  <c r="L1804" i="1"/>
  <c r="N1743" i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O1523" i="1"/>
  <c r="N1523" i="1" s="1"/>
  <c r="AF1704" i="1"/>
  <c r="AF1717" i="1"/>
  <c r="AE1706" i="1"/>
  <c r="AF1753" i="1"/>
  <c r="O1612" i="1"/>
  <c r="L1637" i="1"/>
  <c r="O1675" i="1"/>
  <c r="P1494" i="1"/>
  <c r="O1495" i="1"/>
  <c r="P1495" i="1" s="1"/>
  <c r="P1530" i="1"/>
  <c r="P1490" i="1"/>
  <c r="L1681" i="1"/>
  <c r="N1681" i="1" s="1"/>
  <c r="O1621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D1828" i="1"/>
  <c r="L1766" i="1"/>
  <c r="AI1772" i="1" l="1"/>
  <c r="AI1825" i="1" s="1"/>
  <c r="AI1828" i="1" s="1"/>
  <c r="L1758" i="1"/>
  <c r="P1552" i="1"/>
  <c r="O1591" i="1"/>
  <c r="M1581" i="1"/>
  <c r="D1889" i="1"/>
  <c r="L1827" i="1"/>
  <c r="P1555" i="1"/>
  <c r="O1556" i="1"/>
  <c r="P1556" i="1" s="1"/>
  <c r="L1698" i="1"/>
  <c r="O1673" i="1"/>
  <c r="AD1645" i="1"/>
  <c r="AF1584" i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O1584" i="1"/>
  <c r="N1584" i="1" s="1"/>
  <c r="O1616" i="1"/>
  <c r="P1614" i="1"/>
  <c r="AE1767" i="1"/>
  <c r="AF1814" i="1"/>
  <c r="AF1765" i="1"/>
  <c r="AF1778" i="1"/>
  <c r="L1742" i="1"/>
  <c r="N1742" i="1" s="1"/>
  <c r="L1677" i="1"/>
  <c r="L1678" i="1" s="1"/>
  <c r="L1618" i="1"/>
  <c r="L1561" i="1"/>
  <c r="L1581" i="1" s="1"/>
  <c r="L1582" i="1" s="1"/>
  <c r="L1584" i="1" s="1"/>
  <c r="O1550" i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O1736" i="1"/>
  <c r="L1865" i="1"/>
  <c r="N1804" i="1"/>
  <c r="O1682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P1591" i="1"/>
  <c r="P1551" i="1"/>
  <c r="O1496" i="1"/>
  <c r="L1622" i="1" l="1"/>
  <c r="L1642" i="1" s="1"/>
  <c r="O1611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O1797" i="1"/>
  <c r="L1738" i="1"/>
  <c r="L1739" i="1" s="1"/>
  <c r="L1679" i="1"/>
  <c r="AD1706" i="1"/>
  <c r="AF1645" i="1"/>
  <c r="P1616" i="1"/>
  <c r="O1617" i="1"/>
  <c r="P1617" i="1" s="1"/>
  <c r="D1950" i="1"/>
  <c r="L1888" i="1"/>
  <c r="AF1826" i="1"/>
  <c r="AF1839" i="1"/>
  <c r="O1652" i="1"/>
  <c r="P1613" i="1"/>
  <c r="O1619" i="1" s="1"/>
  <c r="M1642" i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O1645" i="1"/>
  <c r="N1645" i="1" s="1"/>
  <c r="O1677" i="1"/>
  <c r="P1675" i="1"/>
  <c r="L1803" i="1"/>
  <c r="N1803" i="1" s="1"/>
  <c r="P1652" i="1"/>
  <c r="P1612" i="1"/>
  <c r="AE1828" i="1"/>
  <c r="AF1875" i="1"/>
  <c r="O1558" i="1"/>
  <c r="O1557" i="1" s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L1759" i="1"/>
  <c r="O1734" i="1"/>
  <c r="L1926" i="1"/>
  <c r="N1865" i="1"/>
  <c r="AI1833" i="1"/>
  <c r="AI1886" i="1" s="1"/>
  <c r="AI1889" i="1" s="1"/>
  <c r="L1819" i="1"/>
  <c r="AE1889" i="1" l="1"/>
  <c r="AF1936" i="1"/>
  <c r="AD1767" i="1"/>
  <c r="AF1706" i="1"/>
  <c r="O1795" i="1"/>
  <c r="L1820" i="1"/>
  <c r="P1713" i="1"/>
  <c r="P1673" i="1"/>
  <c r="L1864" i="1"/>
  <c r="N1864" i="1" s="1"/>
  <c r="L1799" i="1"/>
  <c r="L1800" i="1" s="1"/>
  <c r="L1740" i="1"/>
  <c r="D2011" i="1"/>
  <c r="L1949" i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06" i="1"/>
  <c r="N1706" i="1" s="1"/>
  <c r="O1804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AI1894" i="1"/>
  <c r="AI1947" i="1" s="1"/>
  <c r="AI1950" i="1" s="1"/>
  <c r="L1880" i="1"/>
  <c r="L1987" i="1"/>
  <c r="N1926" i="1"/>
  <c r="O1858" i="1"/>
  <c r="L1683" i="1"/>
  <c r="L1703" i="1" s="1"/>
  <c r="L1704" i="1" s="1"/>
  <c r="L1706" i="1" s="1"/>
  <c r="O1672" i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AF1900" i="1"/>
  <c r="AF1887" i="1"/>
  <c r="O1738" i="1"/>
  <c r="P1736" i="1"/>
  <c r="O1713" i="1"/>
  <c r="P1674" i="1"/>
  <c r="M1703" i="1"/>
  <c r="O1618" i="1"/>
  <c r="P1677" i="1"/>
  <c r="O1678" i="1"/>
  <c r="P1678" i="1" s="1"/>
  <c r="L1643" i="1"/>
  <c r="L1645" i="1" s="1"/>
  <c r="AF1948" i="1" l="1"/>
  <c r="AF1961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L1744" i="1"/>
  <c r="L1764" i="1" s="1"/>
  <c r="O1733" i="1"/>
  <c r="O1919" i="1"/>
  <c r="P1734" i="1"/>
  <c r="P1774" i="1"/>
  <c r="D2072" i="1"/>
  <c r="L2010" i="1"/>
  <c r="O1679" i="1"/>
  <c r="L2048" i="1"/>
  <c r="N1987" i="1"/>
  <c r="O1799" i="1"/>
  <c r="P1797" i="1"/>
  <c r="P1738" i="1"/>
  <c r="O1739" i="1"/>
  <c r="P1739" i="1" s="1"/>
  <c r="L1925" i="1"/>
  <c r="N1925" i="1" s="1"/>
  <c r="O1856" i="1"/>
  <c r="L1881" i="1"/>
  <c r="AI1955" i="1"/>
  <c r="AI2008" i="1" s="1"/>
  <c r="AI2011" i="1" s="1"/>
  <c r="L1941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AE1950" i="1"/>
  <c r="AF1997" i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O1767" i="1"/>
  <c r="N1767" i="1" s="1"/>
  <c r="L1801" i="1"/>
  <c r="L1860" i="1"/>
  <c r="L1861" i="1" s="1"/>
  <c r="O1680" i="1"/>
  <c r="AD1828" i="1"/>
  <c r="AF1767" i="1"/>
  <c r="O1774" i="1"/>
  <c r="P1735" i="1"/>
  <c r="O1741" i="1" s="1"/>
  <c r="M1764" i="1"/>
  <c r="L2109" i="1" l="1"/>
  <c r="N2048" i="1"/>
  <c r="L1942" i="1"/>
  <c r="O1917" i="1"/>
  <c r="P1795" i="1"/>
  <c r="P1835" i="1"/>
  <c r="AI2016" i="1"/>
  <c r="AI2069" i="1" s="1"/>
  <c r="AI2072" i="1" s="1"/>
  <c r="L2002" i="1"/>
  <c r="O1860" i="1"/>
  <c r="P1858" i="1"/>
  <c r="O1980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O1835" i="1"/>
  <c r="P1796" i="1"/>
  <c r="M1825" i="1"/>
  <c r="L1986" i="1"/>
  <c r="N1986" i="1" s="1"/>
  <c r="O1740" i="1"/>
  <c r="AF2058" i="1"/>
  <c r="AE2011" i="1"/>
  <c r="AF1828" i="1"/>
  <c r="AD1889" i="1"/>
  <c r="L1765" i="1"/>
  <c r="L1767" i="1" s="1"/>
  <c r="O1794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L1805" i="1"/>
  <c r="L1825" i="1" s="1"/>
  <c r="L1826" i="1" s="1"/>
  <c r="L1828" i="1" s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AF2009" i="1"/>
  <c r="AF2022" i="1"/>
  <c r="P1799" i="1"/>
  <c r="O1800" i="1"/>
  <c r="P1800" i="1" s="1"/>
  <c r="L2071" i="1"/>
  <c r="D2133" i="1"/>
  <c r="L1921" i="1"/>
  <c r="L1922" i="1" s="1"/>
  <c r="L1862" i="1"/>
  <c r="P1860" i="1" l="1"/>
  <c r="O1861" i="1"/>
  <c r="P1861" i="1" s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O1978" i="1"/>
  <c r="L2003" i="1"/>
  <c r="AI2077" i="1"/>
  <c r="AI2130" i="1" s="1"/>
  <c r="AI2133" i="1" s="1"/>
  <c r="L2063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D2194" i="1"/>
  <c r="L2132" i="1"/>
  <c r="P1896" i="1"/>
  <c r="P1856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L1866" i="1"/>
  <c r="L1886" i="1" s="1"/>
  <c r="L1887" i="1" s="1"/>
  <c r="L1889" i="1" s="1"/>
  <c r="O1855" i="1"/>
  <c r="L1982" i="1"/>
  <c r="L1983" i="1" s="1"/>
  <c r="L1923" i="1"/>
  <c r="L2047" i="1"/>
  <c r="N2047" i="1" s="1"/>
  <c r="O1921" i="1"/>
  <c r="P1919" i="1"/>
  <c r="O2041" i="1"/>
  <c r="AE2072" i="1"/>
  <c r="AF2119" i="1"/>
  <c r="AF2070" i="1"/>
  <c r="AF2083" i="1"/>
  <c r="O1802" i="1"/>
  <c r="O1801" i="1" s="1"/>
  <c r="AD1950" i="1"/>
  <c r="AF1889" i="1"/>
  <c r="O1896" i="1"/>
  <c r="P1857" i="1"/>
  <c r="O1863" i="1" s="1"/>
  <c r="M1886" i="1"/>
  <c r="L2170" i="1"/>
  <c r="N2109" i="1"/>
  <c r="P1957" i="1" l="1"/>
  <c r="P1917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048" i="1"/>
  <c r="D2255" i="1"/>
  <c r="L2193" i="1"/>
  <c r="O2039" i="1"/>
  <c r="L2064" i="1"/>
  <c r="AF2144" i="1"/>
  <c r="AF2131" i="1"/>
  <c r="AI2138" i="1"/>
  <c r="AI2191" i="1" s="1"/>
  <c r="AI2194" i="1" s="1"/>
  <c r="L2124" i="1"/>
  <c r="O1982" i="1"/>
  <c r="P1980" i="1"/>
  <c r="L2231" i="1"/>
  <c r="N2170" i="1"/>
  <c r="L2108" i="1"/>
  <c r="N2108" i="1" s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AE2133" i="1"/>
  <c r="AF2180" i="1"/>
  <c r="AD2011" i="1"/>
  <c r="AF1950" i="1"/>
  <c r="L1984" i="1"/>
  <c r="L2043" i="1"/>
  <c r="L2044" i="1" s="1"/>
  <c r="L1927" i="1"/>
  <c r="L1947" i="1" s="1"/>
  <c r="L1948" i="1" s="1"/>
  <c r="L1950" i="1" s="1"/>
  <c r="O1916" i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2102" i="1"/>
  <c r="P1921" i="1"/>
  <c r="O1922" i="1"/>
  <c r="P1922" i="1" s="1"/>
  <c r="O1957" i="1"/>
  <c r="P1918" i="1"/>
  <c r="M1947" i="1"/>
  <c r="O1862" i="1"/>
  <c r="T2015" i="1" l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O1977" i="1"/>
  <c r="L1988" i="1"/>
  <c r="L2008" i="1" s="1"/>
  <c r="O2163" i="1"/>
  <c r="L2104" i="1"/>
  <c r="L2105" i="1" s="1"/>
  <c r="L2045" i="1"/>
  <c r="AF2192" i="1"/>
  <c r="AF2205" i="1"/>
  <c r="L2185" i="1"/>
  <c r="AI2199" i="1"/>
  <c r="AI2252" i="1" s="1"/>
  <c r="AI2255" i="1" s="1"/>
  <c r="O2043" i="1"/>
  <c r="P2041" i="1"/>
  <c r="AF2241" i="1"/>
  <c r="AE2194" i="1"/>
  <c r="P1982" i="1"/>
  <c r="O1983" i="1"/>
  <c r="P1983" i="1" s="1"/>
  <c r="L2254" i="1"/>
  <c r="D2316" i="1"/>
  <c r="L2292" i="1"/>
  <c r="N2231" i="1"/>
  <c r="AD2072" i="1"/>
  <c r="AF2011" i="1"/>
  <c r="O2018" i="1"/>
  <c r="P1979" i="1"/>
  <c r="O1985" i="1" s="1"/>
  <c r="M2008" i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O2109" i="1"/>
  <c r="O1923" i="1"/>
  <c r="O2100" i="1"/>
  <c r="L2125" i="1"/>
  <c r="O1924" i="1"/>
  <c r="O2011" i="1"/>
  <c r="N2011" i="1" s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L2169" i="1"/>
  <c r="N2169" i="1" s="1"/>
  <c r="P2018" i="1"/>
  <c r="P1978" i="1"/>
  <c r="P2043" i="1" l="1"/>
  <c r="O2044" i="1"/>
  <c r="P2044" i="1" s="1"/>
  <c r="L2246" i="1"/>
  <c r="AI2260" i="1"/>
  <c r="AI2313" i="1" s="1"/>
  <c r="AI2316" i="1" s="1"/>
  <c r="O2104" i="1"/>
  <c r="P2102" i="1"/>
  <c r="AF2072" i="1"/>
  <c r="AD2133" i="1"/>
  <c r="O2170" i="1"/>
  <c r="BA2198" i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L2165" i="1"/>
  <c r="L2166" i="1" s="1"/>
  <c r="L2106" i="1"/>
  <c r="AE2255" i="1"/>
  <c r="AF2302" i="1"/>
  <c r="O2161" i="1"/>
  <c r="L2186" i="1"/>
  <c r="L2353" i="1"/>
  <c r="N2292" i="1"/>
  <c r="AF2253" i="1"/>
  <c r="AF2266" i="1"/>
  <c r="D2377" i="1"/>
  <c r="L2315" i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O2072" i="1"/>
  <c r="N2072" i="1" s="1"/>
  <c r="O2224" i="1"/>
  <c r="O2079" i="1"/>
  <c r="P2040" i="1"/>
  <c r="O2046" i="1" s="1"/>
  <c r="M2069" i="1"/>
  <c r="P2079" i="1"/>
  <c r="P2039" i="1"/>
  <c r="L2230" i="1"/>
  <c r="N2230" i="1" s="1"/>
  <c r="L2009" i="1"/>
  <c r="L2011" i="1" s="1"/>
  <c r="O1984" i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L2049" i="1"/>
  <c r="L2069" i="1" s="1"/>
  <c r="O2038" i="1"/>
  <c r="O2165" i="1" l="1"/>
  <c r="P2163" i="1"/>
  <c r="L2226" i="1"/>
  <c r="L2227" i="1" s="1"/>
  <c r="L2167" i="1"/>
  <c r="AD2194" i="1"/>
  <c r="AF2133" i="1"/>
  <c r="AE2316" i="1"/>
  <c r="AF2363" i="1"/>
  <c r="O2140" i="1"/>
  <c r="P2101" i="1"/>
  <c r="O2107" i="1" s="1"/>
  <c r="M2130" i="1"/>
  <c r="O2045" i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O2231" i="1"/>
  <c r="D2438" i="1"/>
  <c r="L2376" i="1"/>
  <c r="O2133" i="1"/>
  <c r="N2133" i="1" s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AF2314" i="1"/>
  <c r="AF2327" i="1"/>
  <c r="P2104" i="1"/>
  <c r="O2105" i="1"/>
  <c r="P2105" i="1" s="1"/>
  <c r="L2110" i="1"/>
  <c r="L2130" i="1" s="1"/>
  <c r="L2131" i="1" s="1"/>
  <c r="L2133" i="1" s="1"/>
  <c r="O2099" i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AI2321" i="1"/>
  <c r="AI2374" i="1" s="1"/>
  <c r="AI2377" i="1" s="1"/>
  <c r="L2307" i="1"/>
  <c r="P2100" i="1"/>
  <c r="P2140" i="1"/>
  <c r="O2222" i="1"/>
  <c r="L2247" i="1"/>
  <c r="L2291" i="1"/>
  <c r="N2291" i="1" s="1"/>
  <c r="L2414" i="1"/>
  <c r="N2353" i="1"/>
  <c r="O2285" i="1"/>
  <c r="L2070" i="1"/>
  <c r="L2072" i="1" s="1"/>
  <c r="O2226" i="1" l="1"/>
  <c r="P2224" i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L2171" i="1"/>
  <c r="L2191" i="1" s="1"/>
  <c r="O2160" i="1"/>
  <c r="P2162" i="1"/>
  <c r="O2168" i="1" s="1"/>
  <c r="O2201" i="1"/>
  <c r="M2191" i="1"/>
  <c r="O2106" i="1"/>
  <c r="AE2377" i="1"/>
  <c r="AF2424" i="1"/>
  <c r="D2499" i="1"/>
  <c r="L2437" i="1"/>
  <c r="O2346" i="1"/>
  <c r="P2161" i="1"/>
  <c r="P2201" i="1"/>
  <c r="O2283" i="1"/>
  <c r="L2308" i="1"/>
  <c r="AD2255" i="1"/>
  <c r="AF2194" i="1"/>
  <c r="AI2382" i="1"/>
  <c r="AI2435" i="1" s="1"/>
  <c r="AI2438" i="1" s="1"/>
  <c r="L2368" i="1"/>
  <c r="AF2375" i="1"/>
  <c r="AF2388" i="1"/>
  <c r="O2292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L2475" i="1"/>
  <c r="N2414" i="1"/>
  <c r="L2287" i="1"/>
  <c r="L2288" i="1" s="1"/>
  <c r="L2228" i="1"/>
  <c r="O2194" i="1"/>
  <c r="N2194" i="1" s="1"/>
  <c r="Z2198" i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L2352" i="1"/>
  <c r="N2352" i="1" s="1"/>
  <c r="P2165" i="1"/>
  <c r="O2166" i="1"/>
  <c r="P2166" i="1" s="1"/>
  <c r="L2498" i="1" l="1"/>
  <c r="D2560" i="1"/>
  <c r="L2348" i="1"/>
  <c r="L2349" i="1" s="1"/>
  <c r="L2289" i="1"/>
  <c r="AI2443" i="1"/>
  <c r="AI2496" i="1" s="1"/>
  <c r="AI2499" i="1" s="1"/>
  <c r="L2429" i="1"/>
  <c r="O2262" i="1"/>
  <c r="P2223" i="1"/>
  <c r="M2252" i="1"/>
  <c r="O2407" i="1"/>
  <c r="AD2316" i="1"/>
  <c r="AF2255" i="1"/>
  <c r="O2167" i="1"/>
  <c r="L2536" i="1"/>
  <c r="N2475" i="1"/>
  <c r="AF2436" i="1"/>
  <c r="AF2449" i="1"/>
  <c r="O2344" i="1"/>
  <c r="L2369" i="1"/>
  <c r="L2413" i="1"/>
  <c r="N2413" i="1" s="1"/>
  <c r="L2192" i="1"/>
  <c r="L2194" i="1" s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L2232" i="1"/>
  <c r="L2252" i="1" s="1"/>
  <c r="L2253" i="1" s="1"/>
  <c r="L2255" i="1" s="1"/>
  <c r="O2221" i="1"/>
  <c r="O2353" i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AF2485" i="1"/>
  <c r="AE2438" i="1"/>
  <c r="P2222" i="1"/>
  <c r="P2262" i="1"/>
  <c r="O2255" i="1"/>
  <c r="N2255" i="1" s="1"/>
  <c r="Z2259" i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O2287" i="1"/>
  <c r="P2285" i="1"/>
  <c r="P2226" i="1"/>
  <c r="O2227" i="1"/>
  <c r="P2227" i="1" s="1"/>
  <c r="O2468" i="1" l="1"/>
  <c r="AD2377" i="1"/>
  <c r="AF2316" i="1"/>
  <c r="L2474" i="1"/>
  <c r="N2474" i="1" s="1"/>
  <c r="O2229" i="1"/>
  <c r="AF2546" i="1"/>
  <c r="AE2499" i="1"/>
  <c r="O2323" i="1"/>
  <c r="P2284" i="1"/>
  <c r="O2290" i="1" s="1"/>
  <c r="M2313" i="1"/>
  <c r="O2228" i="1"/>
  <c r="O2405" i="1"/>
  <c r="L2430" i="1"/>
  <c r="AI2504" i="1"/>
  <c r="AI2557" i="1" s="1"/>
  <c r="AI2560" i="1" s="1"/>
  <c r="L2490" i="1"/>
  <c r="Z2320" i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O2316" i="1"/>
  <c r="N2316" i="1" s="1"/>
  <c r="AF2497" i="1"/>
  <c r="AF2510" i="1"/>
  <c r="L2350" i="1"/>
  <c r="L2409" i="1"/>
  <c r="L2410" i="1" s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L2293" i="1"/>
  <c r="L2313" i="1" s="1"/>
  <c r="L2314" i="1" s="1"/>
  <c r="L2316" i="1" s="1"/>
  <c r="O2282" i="1"/>
  <c r="P2287" i="1"/>
  <c r="O2288" i="1"/>
  <c r="P2288" i="1" s="1"/>
  <c r="O2348" i="1"/>
  <c r="P2346" i="1"/>
  <c r="D2621" i="1"/>
  <c r="L2559" i="1"/>
  <c r="O2414" i="1"/>
  <c r="BA2442" i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P2283" i="1"/>
  <c r="P2323" i="1"/>
  <c r="L2597" i="1"/>
  <c r="N2536" i="1"/>
  <c r="P2348" i="1" l="1"/>
  <c r="O2349" i="1"/>
  <c r="P2349" i="1" s="1"/>
  <c r="AF2607" i="1"/>
  <c r="AE2560" i="1"/>
  <c r="L2470" i="1"/>
  <c r="L2471" i="1" s="1"/>
  <c r="L2411" i="1"/>
  <c r="L2658" i="1"/>
  <c r="N2597" i="1"/>
  <c r="O2409" i="1"/>
  <c r="P2407" i="1"/>
  <c r="O2384" i="1"/>
  <c r="P2345" i="1"/>
  <c r="O2351" i="1" s="1"/>
  <c r="M2374" i="1"/>
  <c r="AF2571" i="1"/>
  <c r="AF2558" i="1"/>
  <c r="L2535" i="1"/>
  <c r="N2535" i="1" s="1"/>
  <c r="T2381" i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O2343" i="1"/>
  <c r="L2354" i="1"/>
  <c r="L2374" i="1" s="1"/>
  <c r="O2475" i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AF2377" i="1"/>
  <c r="AD2438" i="1"/>
  <c r="Z2381" i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O2377" i="1"/>
  <c r="N2377" i="1" s="1"/>
  <c r="O2289" i="1"/>
  <c r="P2384" i="1"/>
  <c r="P2344" i="1"/>
  <c r="O2466" i="1"/>
  <c r="L2491" i="1"/>
  <c r="O2529" i="1"/>
  <c r="L2620" i="1"/>
  <c r="D2682" i="1"/>
  <c r="AI2565" i="1"/>
  <c r="AI2618" i="1" s="1"/>
  <c r="AI2621" i="1" s="1"/>
  <c r="L2551" i="1"/>
  <c r="O2470" i="1" l="1"/>
  <c r="P2468" i="1"/>
  <c r="P2409" i="1"/>
  <c r="O2410" i="1"/>
  <c r="P2410" i="1" s="1"/>
  <c r="AF2619" i="1"/>
  <c r="AF2632" i="1"/>
  <c r="N2658" i="1"/>
  <c r="L2719" i="1"/>
  <c r="P2445" i="1"/>
  <c r="P2405" i="1"/>
  <c r="O2445" i="1"/>
  <c r="P2406" i="1"/>
  <c r="O2412" i="1" s="1"/>
  <c r="M2435" i="1"/>
  <c r="O2527" i="1"/>
  <c r="L2552" i="1"/>
  <c r="AD2499" i="1"/>
  <c r="AF2438" i="1"/>
  <c r="L2531" i="1"/>
  <c r="L2532" i="1" s="1"/>
  <c r="L2472" i="1"/>
  <c r="L2375" i="1"/>
  <c r="L2377" i="1" s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O2438" i="1"/>
  <c r="N2438" i="1" s="1"/>
  <c r="O2350" i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L2415" i="1"/>
  <c r="L2435" i="1" s="1"/>
  <c r="O2404" i="1"/>
  <c r="AF2668" i="1"/>
  <c r="AE2621" i="1"/>
  <c r="AI2626" i="1"/>
  <c r="AI2679" i="1" s="1"/>
  <c r="AI2682" i="1" s="1"/>
  <c r="L2612" i="1"/>
  <c r="O2590" i="1"/>
  <c r="BA2564" i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O2536" i="1"/>
  <c r="D2743" i="1"/>
  <c r="L2681" i="1"/>
  <c r="L2596" i="1"/>
  <c r="N2596" i="1" s="1"/>
  <c r="AI2687" i="1" l="1"/>
  <c r="AI2740" i="1" s="1"/>
  <c r="AI2743" i="1" s="1"/>
  <c r="L2673" i="1"/>
  <c r="O2506" i="1"/>
  <c r="P2467" i="1"/>
  <c r="M2496" i="1"/>
  <c r="O2588" i="1"/>
  <c r="L2613" i="1"/>
  <c r="O2411" i="1"/>
  <c r="L2780" i="1"/>
  <c r="N2780" i="1" s="1"/>
  <c r="N2719" i="1"/>
  <c r="O2531" i="1"/>
  <c r="P2529" i="1"/>
  <c r="AE2682" i="1"/>
  <c r="AF2729" i="1"/>
  <c r="O2651" i="1"/>
  <c r="O2499" i="1"/>
  <c r="N2499" i="1" s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AF2680" i="1"/>
  <c r="AF2693" i="1"/>
  <c r="O2465" i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L2476" i="1"/>
  <c r="L2496" i="1" s="1"/>
  <c r="L2497" i="1" s="1"/>
  <c r="L2499" i="1" s="1"/>
  <c r="L2436" i="1"/>
  <c r="L2438" i="1" s="1"/>
  <c r="L2657" i="1"/>
  <c r="N2657" i="1" s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O2597" i="1"/>
  <c r="L2592" i="1"/>
  <c r="L2593" i="1" s="1"/>
  <c r="L2533" i="1"/>
  <c r="D2804" i="1"/>
  <c r="L2803" i="1" s="1"/>
  <c r="L2742" i="1"/>
  <c r="P2506" i="1"/>
  <c r="P2466" i="1"/>
  <c r="AD2560" i="1"/>
  <c r="AF2499" i="1"/>
  <c r="P2470" i="1"/>
  <c r="O2471" i="1"/>
  <c r="P2471" i="1" s="1"/>
  <c r="L2653" i="1" l="1"/>
  <c r="L2654" i="1" s="1"/>
  <c r="L2594" i="1"/>
  <c r="P2531" i="1"/>
  <c r="O2532" i="1"/>
  <c r="P2532" i="1" s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O2658" i="1"/>
  <c r="AF2754" i="1"/>
  <c r="AF2741" i="1"/>
  <c r="O2592" i="1"/>
  <c r="P2590" i="1"/>
  <c r="AF2790" i="1"/>
  <c r="AE2804" i="1" s="1"/>
  <c r="AE2743" i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O2560" i="1"/>
  <c r="N2560" i="1" s="1"/>
  <c r="O2473" i="1"/>
  <c r="O2472" i="1"/>
  <c r="P2567" i="1"/>
  <c r="P2527" i="1"/>
  <c r="O2567" i="1"/>
  <c r="P2528" i="1"/>
  <c r="M2557" i="1"/>
  <c r="L2537" i="1"/>
  <c r="L2557" i="1" s="1"/>
  <c r="L2558" i="1" s="1"/>
  <c r="L2560" i="1" s="1"/>
  <c r="O2526" i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O2712" i="1"/>
  <c r="O2649" i="1"/>
  <c r="L2674" i="1"/>
  <c r="L2718" i="1"/>
  <c r="N2718" i="1" s="1"/>
  <c r="AD2621" i="1"/>
  <c r="AF2560" i="1"/>
  <c r="L2734" i="1"/>
  <c r="AI2748" i="1"/>
  <c r="AI2801" i="1" s="1"/>
  <c r="AI2804" i="1" s="1"/>
  <c r="L2795" i="1" s="1"/>
  <c r="O2773" i="1" l="1"/>
  <c r="P2592" i="1"/>
  <c r="O2593" i="1"/>
  <c r="P2593" i="1" s="1"/>
  <c r="AF2802" i="1"/>
  <c r="L2779" i="1"/>
  <c r="N2779" i="1" s="1"/>
  <c r="BA2747" i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O2780" i="1" s="1"/>
  <c r="O2719" i="1"/>
  <c r="O2653" i="1"/>
  <c r="P2651" i="1"/>
  <c r="O2534" i="1"/>
  <c r="O2533" i="1" s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O2621" i="1"/>
  <c r="N2621" i="1" s="1"/>
  <c r="O2771" i="1"/>
  <c r="O2775" i="1" s="1"/>
  <c r="P2775" i="1" s="1"/>
  <c r="L2796" i="1"/>
  <c r="P2628" i="1"/>
  <c r="P2588" i="1"/>
  <c r="AD2682" i="1"/>
  <c r="AF2621" i="1"/>
  <c r="L2714" i="1"/>
  <c r="L2715" i="1" s="1"/>
  <c r="L2655" i="1"/>
  <c r="L2598" i="1"/>
  <c r="L2618" i="1" s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O2587" i="1"/>
  <c r="O2628" i="1"/>
  <c r="P2589" i="1"/>
  <c r="O2595" i="1" s="1"/>
  <c r="M2618" i="1"/>
  <c r="O2710" i="1"/>
  <c r="L2735" i="1"/>
  <c r="Z2686" i="1" l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O2682" i="1"/>
  <c r="N2682" i="1" s="1"/>
  <c r="P2653" i="1"/>
  <c r="O2654" i="1"/>
  <c r="P2654" i="1" s="1"/>
  <c r="O2714" i="1"/>
  <c r="P2712" i="1"/>
  <c r="L2619" i="1"/>
  <c r="L2621" i="1" s="1"/>
  <c r="O2594" i="1"/>
  <c r="AD2743" i="1"/>
  <c r="AF2682" i="1"/>
  <c r="P2773" i="1"/>
  <c r="O2689" i="1"/>
  <c r="P2650" i="1"/>
  <c r="O2656" i="1" s="1"/>
  <c r="M2679" i="1"/>
  <c r="O2776" i="1"/>
  <c r="P2776" i="1" s="1"/>
  <c r="L2659" i="1"/>
  <c r="L2679" i="1" s="1"/>
  <c r="L2680" i="1" s="1"/>
  <c r="L2682" i="1" s="1"/>
  <c r="O2648" i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L2775" i="1"/>
  <c r="L2776" i="1" s="1"/>
  <c r="L2777" i="1" s="1"/>
  <c r="L2716" i="1"/>
  <c r="P2689" i="1"/>
  <c r="P2649" i="1"/>
  <c r="AF2743" i="1" l="1"/>
  <c r="AD2804" i="1"/>
  <c r="AF2804" i="1" s="1"/>
  <c r="P2710" i="1"/>
  <c r="P2750" i="1"/>
  <c r="P2771" i="1" s="1"/>
  <c r="P2714" i="1"/>
  <c r="O2715" i="1"/>
  <c r="P2715" i="1" s="1"/>
  <c r="T2747" i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L2720" i="1"/>
  <c r="L2740" i="1" s="1"/>
  <c r="O2709" i="1"/>
  <c r="O2750" i="1"/>
  <c r="P2711" i="1"/>
  <c r="O2717" i="1" s="1"/>
  <c r="M2740" i="1"/>
  <c r="O2655" i="1"/>
  <c r="O2743" i="1"/>
  <c r="N2743" i="1" s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O2804" i="1" s="1"/>
  <c r="N2804" i="1" s="1"/>
  <c r="P2772" i="1" l="1"/>
  <c r="M2801" i="1"/>
  <c r="L2741" i="1"/>
  <c r="L2743" i="1" s="1"/>
  <c r="O2716" i="1"/>
  <c r="L2781" i="1"/>
  <c r="L2801" i="1" s="1"/>
  <c r="L2802" i="1" s="1"/>
  <c r="L2804" i="1" s="1"/>
  <c r="O2770" i="1"/>
  <c r="O2778" i="1" l="1"/>
  <c r="O2777" i="1" s="1"/>
</calcChain>
</file>

<file path=xl/sharedStrings.xml><?xml version="1.0" encoding="utf-8"?>
<sst xmlns="http://schemas.openxmlformats.org/spreadsheetml/2006/main" count="14661" uniqueCount="1213">
  <si>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</si>
  <si>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</si>
  <si>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</si>
  <si>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</si>
  <si>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</si>
  <si>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</si>
  <si>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</si>
  <si>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</si>
  <si>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</si>
  <si>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</si>
  <si>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</si>
  <si>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</si>
  <si>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</si>
  <si>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</si>
  <si>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</si>
  <si>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</si>
  <si>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</si>
  <si>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</si>
  <si>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</si>
  <si>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</si>
  <si>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</si>
  <si>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</si>
  <si>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</si>
  <si>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</si>
  <si>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</si>
  <si>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</si>
  <si>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</si>
  <si>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</si>
  <si>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</si>
  <si>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</si>
  <si>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</si>
  <si>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</si>
  <si>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</si>
  <si>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</si>
  <si>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</si>
  <si>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</si>
  <si>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</si>
  <si>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</si>
  <si>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</si>
  <si>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</si>
  <si>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</si>
  <si>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</si>
  <si>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</si>
  <si>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</si>
  <si>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</si>
  <si>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</si>
  <si>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</si>
  <si>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</si>
  <si>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</si>
  <si>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</si>
  <si>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</si>
  <si>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</si>
  <si>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</si>
  <si>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</si>
  <si>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</si>
  <si>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</si>
  <si>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</si>
  <si>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</si>
  <si>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</si>
  <si>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</si>
  <si>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</si>
  <si>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</si>
  <si>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</si>
  <si>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</si>
  <si>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</si>
  <si>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</si>
  <si>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</si>
  <si>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</si>
  <si>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</si>
  <si>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</si>
  <si>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</si>
  <si>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</si>
  <si>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</si>
  <si>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</si>
  <si>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</si>
  <si>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</si>
  <si>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</si>
  <si>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</si>
  <si>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</si>
  <si>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</si>
  <si>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</si>
  <si>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</si>
  <si>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</si>
  <si>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</si>
  <si>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</si>
  <si>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</si>
  <si>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</si>
  <si>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</si>
  <si>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</si>
  <si>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</si>
  <si>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</si>
  <si>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</si>
  <si>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</si>
  <si>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</si>
  <si>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</si>
  <si>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 xml:space="preserve">RIVALSA </t>
  </si>
  <si>
    <t>COMMERCIALISTA</t>
  </si>
  <si>
    <t>CASSA PREVIDENZA  AGENTI</t>
  </si>
  <si>
    <t>GIROCONTO PROVV. GENERALI</t>
  </si>
  <si>
    <t xml:space="preserve">VERSAMENTO PROVV. MATURATE 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</si>
  <si>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</si>
  <si>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</si>
  <si>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</si>
  <si>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</si>
  <si>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</si>
  <si>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</si>
  <si>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</si>
  <si>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</si>
  <si>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</si>
  <si>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</si>
  <si>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</si>
  <si>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</si>
  <si>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</si>
  <si>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</si>
  <si>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</si>
  <si>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</si>
  <si>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</si>
  <si>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</si>
  <si>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</si>
  <si>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</si>
  <si>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</si>
  <si>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</si>
  <si>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</si>
  <si>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</si>
  <si>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</si>
  <si>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</si>
  <si>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</si>
  <si>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PROVVIGIONI GENERALI</t>
  </si>
  <si>
    <t>Tutela legale</t>
  </si>
  <si>
    <t>PROVVIGIONI UCA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</si>
  <si>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</si>
  <si>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</si>
  <si>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</si>
  <si>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</si>
  <si>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</si>
  <si>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</si>
  <si>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</si>
  <si>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</si>
  <si>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</si>
  <si>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</si>
  <si>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</si>
  <si>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</si>
  <si>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</si>
  <si>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</si>
  <si>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SOMMA SOSPESO 10/11</t>
  </si>
  <si>
    <t>A3T 2/12</t>
  </si>
  <si>
    <t>PAG. FATT. ASCOM DIPENDENTI</t>
  </si>
  <si>
    <t>CASSA PREVIDENZA  AGENTI  + QUOTA GAA</t>
  </si>
  <si>
    <t>AMICONE L. 29/12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</si>
  <si>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</si>
  <si>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</si>
  <si>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</si>
  <si>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</si>
  <si>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</si>
  <si>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</si>
  <si>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</si>
  <si>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</si>
  <si>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</si>
  <si>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</si>
  <si>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</si>
  <si>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</si>
  <si>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</si>
  <si>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</si>
  <si>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</si>
  <si>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</si>
  <si>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</si>
  <si>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</si>
  <si>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</si>
  <si>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</si>
  <si>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</si>
  <si>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</si>
  <si>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</si>
  <si>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</si>
  <si>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</si>
  <si>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</si>
  <si>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</si>
  <si>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</si>
  <si>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</si>
  <si>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</si>
  <si>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</si>
  <si>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</si>
  <si>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</si>
  <si>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</si>
  <si>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</si>
  <si>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</si>
  <si>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</si>
  <si>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</si>
  <si>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</si>
  <si>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</si>
  <si>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</si>
  <si>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</si>
  <si>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</si>
  <si>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</si>
  <si>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</si>
  <si>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</si>
  <si>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</si>
  <si>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</si>
  <si>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</si>
  <si>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</si>
  <si>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</si>
  <si>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</si>
  <si>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</si>
  <si>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</si>
  <si>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</si>
  <si>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</si>
  <si>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</si>
  <si>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</si>
  <si>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</si>
  <si>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</si>
  <si>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</si>
  <si>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</si>
  <si>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</si>
  <si>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</si>
  <si>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</si>
  <si>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</si>
  <si>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PAG. COMPENSO EDICEMBRE TALLARINI</t>
  </si>
  <si>
    <t>BONIFICO DI RHO 5/1</t>
  </si>
  <si>
    <t>PAG. RIM SPESE TALLARINI DICEMBRE</t>
  </si>
  <si>
    <t>RHO 5/1</t>
  </si>
  <si>
    <t>GALLARATE  5/1</t>
  </si>
  <si>
    <t>BPM 10223  BOLLO 2  + INT. 12,23 + COMM. 48,5</t>
  </si>
  <si>
    <t>SOSPESI RHO</t>
  </si>
  <si>
    <t>NUOVI SOSPESI RHO</t>
  </si>
  <si>
    <t>SOSPESI GALLARATE</t>
  </si>
  <si>
    <t>NUOVI SOSPESI GALLARATE</t>
  </si>
  <si>
    <t>SOSPESI LEGNANO</t>
  </si>
  <si>
    <t>NUOVI SOSPESI LEGNANO</t>
  </si>
  <si>
    <t>SOSPESI SOMMA</t>
  </si>
  <si>
    <t>NUOVI SOSPESI SOMMA</t>
  </si>
  <si>
    <t>SOSPESI AGOS</t>
  </si>
  <si>
    <t>NUOVI SOSPESI AGOS</t>
  </si>
  <si>
    <t>SOSPESI TUTELA</t>
  </si>
  <si>
    <t>NUOVI SOSPESI TUTELA</t>
  </si>
  <si>
    <t>PREL.  COMEPSNO DICMEBRE GABRIELA</t>
  </si>
  <si>
    <t>PREL.  RIMB. SPESE DICEBRE GABRIELA</t>
  </si>
  <si>
    <t>ANNONI DAVIDE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</si>
  <si>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</si>
  <si>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</si>
  <si>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</si>
  <si>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</si>
  <si>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</si>
  <si>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</si>
  <si>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</si>
  <si>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rho 8/1</t>
  </si>
  <si>
    <t>GALLA. 8/1</t>
  </si>
  <si>
    <t>LEGNANO 9/1</t>
  </si>
  <si>
    <t>RHO 9/1</t>
  </si>
  <si>
    <t>RHO TUTELA 9/1</t>
  </si>
  <si>
    <t>SOMMA 8/1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</si>
  <si>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</si>
  <si>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</si>
  <si>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</si>
  <si>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</si>
  <si>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</si>
  <si>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</si>
  <si>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</si>
  <si>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</si>
  <si>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</si>
  <si>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</si>
  <si>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</si>
  <si>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BONIFICO TAUBERT</t>
  </si>
  <si>
    <t>BONIFICO VEGEZZI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</si>
  <si>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</si>
  <si>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</si>
  <si>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</si>
  <si>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</si>
  <si>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</si>
  <si>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</si>
  <si>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</si>
  <si>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</si>
  <si>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</si>
  <si>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</si>
  <si>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</si>
  <si>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</si>
  <si>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</si>
  <si>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</si>
  <si>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</si>
  <si>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</si>
  <si>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</si>
  <si>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</si>
  <si>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</si>
  <si>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</si>
  <si>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</si>
  <si>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</si>
  <si>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</si>
  <si>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TCM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</si>
  <si>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</si>
  <si>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</si>
  <si>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</si>
  <si>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</si>
  <si>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</si>
  <si>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</si>
  <si>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</si>
  <si>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</si>
  <si>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</si>
  <si>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</si>
  <si>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</si>
  <si>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</si>
  <si>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</si>
  <si>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</si>
  <si>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</si>
  <si>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</si>
  <si>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</si>
  <si>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</si>
  <si>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</si>
  <si>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</si>
  <si>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</si>
  <si>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</si>
  <si>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</si>
  <si>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</si>
  <si>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</si>
  <si>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</si>
  <si>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</si>
  <si>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</si>
  <si>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</si>
  <si>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</si>
  <si>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</si>
  <si>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</si>
  <si>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</si>
  <si>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</si>
  <si>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</si>
  <si>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</si>
  <si>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</si>
  <si>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</si>
  <si>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</si>
  <si>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</si>
  <si>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</si>
  <si>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</si>
  <si>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</si>
  <si>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</si>
  <si>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</si>
  <si>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</si>
  <si>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</si>
  <si>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</si>
  <si>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</si>
  <si>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</si>
  <si>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</si>
  <si>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</si>
  <si>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</si>
  <si>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</si>
  <si>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</si>
  <si>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</si>
  <si>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</si>
  <si>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</si>
  <si>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</si>
  <si>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</si>
  <si>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</si>
  <si>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</si>
  <si>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</si>
  <si>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</si>
  <si>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</si>
  <si>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</si>
  <si>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</si>
  <si>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</si>
  <si>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</si>
  <si>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</si>
  <si>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</si>
  <si>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</si>
  <si>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</si>
  <si>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</si>
  <si>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</si>
  <si>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</si>
  <si>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</si>
  <si>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</si>
  <si>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</si>
  <si>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</si>
  <si>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</si>
  <si>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</si>
  <si>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</si>
  <si>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</si>
  <si>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</si>
  <si>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</si>
  <si>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</si>
  <si>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</si>
  <si>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</si>
  <si>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</si>
  <si>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</si>
  <si>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</si>
  <si>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SOMMA 26/1</t>
  </si>
  <si>
    <t>RHO 26/1</t>
  </si>
  <si>
    <t>GALLARATE 26/1</t>
  </si>
  <si>
    <t>BONIFICO AGOS 25/1</t>
  </si>
  <si>
    <t>RHO TUTEL 26/1</t>
  </si>
  <si>
    <t>RHO TUTELA 26/1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</si>
  <si>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</si>
  <si>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</si>
  <si>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</si>
  <si>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</si>
  <si>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</si>
  <si>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</si>
  <si>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</si>
  <si>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</si>
  <si>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</si>
  <si>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</si>
  <si>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</si>
  <si>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</si>
  <si>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</si>
  <si>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</si>
  <si>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</si>
  <si>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BONIFICO TUTEL LEGALE</t>
  </si>
  <si>
    <t>COMMISSIONI BPM 10226</t>
  </si>
  <si>
    <t>BONIFICO RE PICCUCCI 1/2</t>
  </si>
  <si>
    <t>BON. SOMMA 1/2</t>
  </si>
  <si>
    <t>BONIFICO STORARI 1 IN MENO 1/2</t>
  </si>
  <si>
    <t>RHO 1/2</t>
  </si>
  <si>
    <t>GALLARATE 31/1</t>
  </si>
  <si>
    <t>VERS.  GALL. 26/1  636,50+ 392,51+ 31/1 + 462,00 31/1</t>
  </si>
  <si>
    <t>SOMMA 1/2</t>
  </si>
  <si>
    <t>SOMMA 31/1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</si>
  <si>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</si>
  <si>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</si>
  <si>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</si>
  <si>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</si>
  <si>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</si>
  <si>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</si>
  <si>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</si>
  <si>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</si>
  <si>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BONIFICO POL VITA</t>
  </si>
  <si>
    <t xml:space="preserve">BONIFICO UCA </t>
  </si>
  <si>
    <t>BONIFICO SOMMA NON ARRIVATO PUNTUALE 1/2</t>
  </si>
  <si>
    <t>BONIFICO DOPPIO 6/2 CACCIA</t>
  </si>
  <si>
    <t>RHO TUTELA 5/2</t>
  </si>
  <si>
    <t>PAG. PROVV. VINCENZO  DI VITO  GENNAIO 2024</t>
  </si>
  <si>
    <t>PAG. PROVV. FRANCESCO  MARCHESOLI   GENNAIO 2024</t>
  </si>
  <si>
    <t>VERS. GALL.  26/1  51,00+ 31/1 357,5+ 2/2 1.222</t>
  </si>
  <si>
    <t xml:space="preserve">    "   5/2  264+1377+768+24/1 193+337</t>
  </si>
  <si>
    <t xml:space="preserve">    "  30/1   423,50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</si>
  <si>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</si>
  <si>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</si>
  <si>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</si>
  <si>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</si>
  <si>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</si>
  <si>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</si>
  <si>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</si>
  <si>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</si>
  <si>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</si>
  <si>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</si>
  <si>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</si>
  <si>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</si>
  <si>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7/2</t>
  </si>
  <si>
    <t>COPIA</t>
  </si>
  <si>
    <t>COMM. BPM 10226 DAL 2/2 AL9/2</t>
  </si>
  <si>
    <t>RHO 9/2</t>
  </si>
  <si>
    <t>GALLARATE 9/2</t>
  </si>
  <si>
    <t>AGOS  9/2</t>
  </si>
  <si>
    <t>REBELLATO DI VITO FABIO 6/2</t>
  </si>
  <si>
    <t>POL. A3T SRL 9/2</t>
  </si>
  <si>
    <t>VERS. SOMMA 9/2</t>
  </si>
  <si>
    <t>BONIFICO CACCIA 9/2</t>
  </si>
  <si>
    <t>GALLARATE 2/2</t>
  </si>
  <si>
    <t>BON. 6/2 VETRARIA MOREA</t>
  </si>
  <si>
    <t>DI VITO 8/2</t>
  </si>
  <si>
    <t>VERS.  31/1 511,50+ 1/2 1.069,50+ 30/1  201,50</t>
  </si>
  <si>
    <t>RAMPINI 8/2</t>
  </si>
  <si>
    <t xml:space="preserve">   "   26/1  936 + 1.680,49 8/2 + 9/2   268,50 </t>
  </si>
  <si>
    <t>GALLARATE 5/2</t>
  </si>
  <si>
    <t>BONIFICO 8/2 CAMPO ANTONINO</t>
  </si>
  <si>
    <t>BONIFICO P.E DI POLONI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</si>
  <si>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</si>
  <si>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</si>
  <si>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</si>
  <si>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</si>
  <si>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</si>
  <si>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</si>
  <si>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</si>
  <si>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</si>
  <si>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 xml:space="preserve">    "  GALLARATE  ACC. 14/2  327,00</t>
  </si>
  <si>
    <t>LEGNANO 13/2</t>
  </si>
  <si>
    <t>BONIFICO A3T    9/2</t>
  </si>
  <si>
    <t>RHO 13/2</t>
  </si>
  <si>
    <t>GALLARATE 13/2</t>
  </si>
  <si>
    <t>BONIFICO LA SCALA 13/2</t>
  </si>
  <si>
    <t>BONIFICO RIMBROSO MALACARNE</t>
  </si>
  <si>
    <t>BONIFICO DOPPIO CACCIA</t>
  </si>
  <si>
    <t>SOMMA 14/2</t>
  </si>
  <si>
    <t>LEGNANO 14/2</t>
  </si>
  <si>
    <t>GALLARATE 14/2</t>
  </si>
  <si>
    <t>BONIFICO CATTANEO FABRIZIO</t>
  </si>
  <si>
    <t>RIVALSA</t>
  </si>
  <si>
    <t>ANTICIPO 15/2</t>
  </si>
  <si>
    <t>SOMMA 15/2</t>
  </si>
  <si>
    <t>RHO 15/2</t>
  </si>
  <si>
    <t>GALLARATE 15/2</t>
  </si>
  <si>
    <t>AGOS  15/2</t>
  </si>
  <si>
    <t>GALLARATE  16/2</t>
  </si>
  <si>
    <t>AGOS  16/2</t>
  </si>
  <si>
    <t>VERS. LEGNANO  13/2  6.010,00+ 25/1  294,50+1/2 236 + 14/2  310+ 13/2 25,00</t>
  </si>
  <si>
    <t>BONIFICO  16/2 TOJA</t>
  </si>
  <si>
    <t>MISAGGIA/SMMA 16/2 BONIFICO NON ANCORA ARRIVATO</t>
  </si>
  <si>
    <t>VERS. 15/2 1097,50+ 700  2/2+ 13/2 280</t>
  </si>
  <si>
    <t xml:space="preserve">   "   14/2  13.598,50+ 13/2 2,00</t>
  </si>
  <si>
    <t>BONIFICO AGOS  15/2</t>
  </si>
  <si>
    <t>BONIFICO CATTOLIC</t>
  </si>
  <si>
    <t>BONIFICO AGOS 16/2</t>
  </si>
  <si>
    <t>BONIFICO SOSPESO SOMMA MISSAGIA 16/2</t>
  </si>
  <si>
    <t>SOMMA 19/2</t>
  </si>
  <si>
    <t>DIFF. BONIFICI 29/2   1,82+1,82+0,99+1,50</t>
  </si>
  <si>
    <t>GALLARATE 20/2</t>
  </si>
  <si>
    <t>BONIFICO  AGOS 19/2</t>
  </si>
  <si>
    <t>SOMMA L. 20/2</t>
  </si>
  <si>
    <t>VERS.   RHO 15/2  796+ GALL.  19/2   1197+60</t>
  </si>
  <si>
    <t>LEGNANO 20/2</t>
  </si>
  <si>
    <t xml:space="preserve">   "   16/2  504,50 + 20/2 267,5+527+2963+122+2009,87+454,5</t>
  </si>
  <si>
    <t>RHO 19/2</t>
  </si>
  <si>
    <t>RHO  20/2</t>
  </si>
  <si>
    <t>RHO 19/2 TUTELA LEGALE</t>
  </si>
  <si>
    <t>GALLARATE 21/2</t>
  </si>
  <si>
    <t>BONIFICO IN PIU COND. VOLTHOUSE 21/2</t>
  </si>
  <si>
    <t>RHO 21/2</t>
  </si>
  <si>
    <t>SOMMA 21/2</t>
  </si>
  <si>
    <t>DI VITO CONT. GIGI 8/2</t>
  </si>
  <si>
    <t>BONIFICO IN PIU' COND. VOLTHOUSE 21/2</t>
  </si>
  <si>
    <t>GALLARATE 22/2</t>
  </si>
  <si>
    <t>VERS.  RHO 21/2  1.248,00 + 19/2  412,00</t>
  </si>
  <si>
    <t xml:space="preserve">    "  19/2   110,00 + 20/2  1.117,00</t>
  </si>
  <si>
    <t>SOMMA 22/2</t>
  </si>
  <si>
    <t>AGOS 22/2</t>
  </si>
  <si>
    <t>BONIFICO DIFF. BONETTI 22/2</t>
  </si>
  <si>
    <t>RID ANDRIGHETTO N. 23/2</t>
  </si>
  <si>
    <t>BONIFICO AGOS   22/2</t>
  </si>
  <si>
    <t>VERS.  SALDO 22/2 2.478,99+ 23/2 523+21/2 1.366,50</t>
  </si>
  <si>
    <t xml:space="preserve">   "  8/2   600+5/2  364+0,5+1/2 0.02+6/2 9+16/2 1+14/2 1,65+13/2  3,48+22/2  16,00</t>
  </si>
  <si>
    <t>RHO 23/2</t>
  </si>
  <si>
    <t>BONIFICO LA SCALA 13/2 0,01 + BONIFICO    LARGI 64,50 23/2</t>
  </si>
  <si>
    <t>RIMBORSO SOMMA 23/2</t>
  </si>
  <si>
    <t>SOMMA L. 26/2</t>
  </si>
  <si>
    <t>LEGNANO 26/2</t>
  </si>
  <si>
    <t>GALLARATE 26/2</t>
  </si>
  <si>
    <t>RIMBORSO CONTANTI SOMMA L. 23/2</t>
  </si>
  <si>
    <t>BONIFICO IN MENO LEGNANO 26/2</t>
  </si>
  <si>
    <t>BONIFICO IN PIU' ATELTICA NERVIANESE 26/2</t>
  </si>
  <si>
    <t>RHO 26/2</t>
  </si>
  <si>
    <t>BONIFICO RIMBORSO GASPARINI</t>
  </si>
  <si>
    <t>GALLARATE 27/2</t>
  </si>
  <si>
    <t>SOMMA L. 27/2</t>
  </si>
  <si>
    <t>BONIFICO AGOS 27/2</t>
  </si>
  <si>
    <t>VERS. LEGNANO 26/2  5.083,00 + 333,00 20/2</t>
  </si>
  <si>
    <t>BONIFICO LEGNANO 27/2</t>
  </si>
  <si>
    <t>BONIFICO SOMMA 27/2</t>
  </si>
  <si>
    <t>VERS.  RHO 26/2  824,5+ 23/2  1334,00+ 27/2 1.488,00</t>
  </si>
  <si>
    <t>RIMBORSO VENTURINI M 27/2</t>
  </si>
  <si>
    <t>VERS.  20/2 324,00 + 27/2  781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</si>
  <si>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</si>
  <si>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</si>
  <si>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</si>
  <si>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</si>
  <si>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</si>
  <si>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</si>
  <si>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</si>
  <si>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</si>
  <si>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</si>
  <si>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</si>
  <si>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</si>
  <si>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</si>
  <si>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</si>
  <si>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</si>
  <si>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</si>
  <si>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</si>
  <si>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</si>
  <si>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</si>
  <si>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</si>
  <si>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</si>
  <si>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181779741</t>
  </si>
  <si>
    <t>SPINA MAURO</t>
  </si>
  <si>
    <t>180122303</t>
  </si>
  <si>
    <t>CINOTTI MARCO</t>
  </si>
  <si>
    <t>732120574</t>
  </si>
  <si>
    <t>AVIATEL SRL.</t>
  </si>
  <si>
    <t>730333619</t>
  </si>
  <si>
    <t>BARBERA FILIPPO</t>
  </si>
  <si>
    <t>730385203</t>
  </si>
  <si>
    <t>730413192</t>
  </si>
  <si>
    <t>BARBATIELLO ROBERTO</t>
  </si>
  <si>
    <t>730370000</t>
  </si>
  <si>
    <t>MAZZA NICOLA</t>
  </si>
  <si>
    <t>730333430</t>
  </si>
  <si>
    <t>MOVILIA PIERGIACOMO</t>
  </si>
  <si>
    <t>730385618</t>
  </si>
  <si>
    <t>CACCIA FABRIZIO</t>
  </si>
  <si>
    <t>730380177</t>
  </si>
  <si>
    <t>SPUMINI - PALAMARA</t>
  </si>
  <si>
    <t>180122044</t>
  </si>
  <si>
    <t>GALLI MARTINA</t>
  </si>
  <si>
    <t>180122299</t>
  </si>
  <si>
    <t>STORARI MASSIMILIANO</t>
  </si>
  <si>
    <t>730504425</t>
  </si>
  <si>
    <t>ORSI PAOLO</t>
  </si>
  <si>
    <t>730416007</t>
  </si>
  <si>
    <t>GOBBI STEFANO</t>
  </si>
  <si>
    <t>732121583</t>
  </si>
  <si>
    <t>RESTELLI ANDREA CESARE</t>
  </si>
  <si>
    <t>730156075</t>
  </si>
  <si>
    <t>GUIZZO CHIARA</t>
  </si>
  <si>
    <t>181779746</t>
  </si>
  <si>
    <t>PICARO RICCARDO</t>
  </si>
  <si>
    <t>730379917</t>
  </si>
  <si>
    <t>RE. FER. DI RE ADRIANO</t>
  </si>
  <si>
    <t>730445416</t>
  </si>
  <si>
    <t>TASSAROLI MAURO</t>
  </si>
  <si>
    <t>730503592</t>
  </si>
  <si>
    <t>ZAMBONI VITTORIO</t>
  </si>
  <si>
    <t>730379918</t>
  </si>
  <si>
    <t>D' ADDAZIO SIMONE</t>
  </si>
  <si>
    <t>730502293</t>
  </si>
  <si>
    <t>VETRARIA MOREA DI MOREA ROCCO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</si>
  <si>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</si>
  <si>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</si>
  <si>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</si>
  <si>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</si>
  <si>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</si>
  <si>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</si>
  <si>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</si>
  <si>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</si>
  <si>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</si>
  <si>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</si>
  <si>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</si>
  <si>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</si>
  <si>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</si>
  <si>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</si>
  <si>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</si>
  <si>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</si>
  <si>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</si>
  <si>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</si>
  <si>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</si>
  <si>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</si>
  <si>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</si>
  <si>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</si>
  <si>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</si>
  <si>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</si>
  <si>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</si>
  <si>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</si>
  <si>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</si>
  <si>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</si>
  <si>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</si>
  <si>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</si>
  <si>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</si>
  <si>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</si>
  <si>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</si>
  <si>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</si>
  <si>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</si>
  <si>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</si>
  <si>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</si>
  <si>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</si>
  <si>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</si>
  <si>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</si>
  <si>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</si>
  <si>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</si>
  <si>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</si>
  <si>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</si>
  <si>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BI. A. CAR. S. N. C. DI ANDRIGHETTO</t>
  </si>
  <si>
    <t>730444871</t>
  </si>
  <si>
    <t>CAMPO ANTONINO</t>
  </si>
  <si>
    <t>730493304</t>
  </si>
  <si>
    <t>181779634</t>
  </si>
  <si>
    <t>RAMPINI ANGELO</t>
  </si>
  <si>
    <t>181779750</t>
  </si>
  <si>
    <t>MERLO DARIO ANGELO</t>
  </si>
  <si>
    <t>732126402</t>
  </si>
  <si>
    <t>RESIDENZA CHIARA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</si>
  <si>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</si>
  <si>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</si>
  <si>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</si>
  <si>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</si>
  <si>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</si>
  <si>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</si>
  <si>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</si>
  <si>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</si>
  <si>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</si>
  <si>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</si>
  <si>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</si>
  <si>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</si>
  <si>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</si>
  <si>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</si>
  <si>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</si>
  <si>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</si>
  <si>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</si>
  <si>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</si>
  <si>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</si>
  <si>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</si>
  <si>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</si>
  <si>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</si>
  <si>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</si>
  <si>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</si>
  <si>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CARRARA DANIELA</t>
  </si>
  <si>
    <t>180022490</t>
  </si>
  <si>
    <t>MICHELOTTO PAOLO ANGELO</t>
  </si>
  <si>
    <t>730338377</t>
  </si>
  <si>
    <t>CONSIGLIO ROSSELLA</t>
  </si>
  <si>
    <t>180022174</t>
  </si>
  <si>
    <t>SAPORITI CLAUDIO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</si>
  <si>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</si>
  <si>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</si>
  <si>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</si>
  <si>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</si>
  <si>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</si>
  <si>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</si>
  <si>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</si>
  <si>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</si>
  <si>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</si>
  <si>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</si>
  <si>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>PAOLO DOMENICO BARATTO</t>
  </si>
  <si>
    <t>PARR.PREZ.SANGUE NS GESU'CRISTO</t>
  </si>
  <si>
    <t>GIORGIO AUGUSTO PEREGO</t>
  </si>
  <si>
    <t>NICOLA CACCIA</t>
  </si>
  <si>
    <t>MASSIMO GRAMEGNA</t>
  </si>
  <si>
    <t>GIOVANNI BONATO</t>
  </si>
  <si>
    <t>DANIELA DAVID</t>
  </si>
  <si>
    <t>AURELIO CAIRONI</t>
  </si>
  <si>
    <t>GIOVANNI CAIRONI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</si>
  <si>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</si>
  <si>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</si>
  <si>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</si>
  <si>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</si>
  <si>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</si>
  <si>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</si>
  <si>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</si>
  <si>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</si>
  <si>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</si>
  <si>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</si>
  <si>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</si>
  <si>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</si>
  <si>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</si>
  <si>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</si>
  <si>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</si>
  <si>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</si>
  <si>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</si>
  <si>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</si>
  <si>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</si>
  <si>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</si>
  <si>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</si>
  <si>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</si>
  <si>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</si>
  <si>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</si>
  <si>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</si>
  <si>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</si>
  <si>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</si>
  <si>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</si>
  <si>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</si>
  <si>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</si>
  <si>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</si>
  <si>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</si>
  <si>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</si>
  <si>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</si>
  <si>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</si>
  <si>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</si>
  <si>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</si>
  <si>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</si>
  <si>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</si>
  <si>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</si>
  <si>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</si>
  <si>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</si>
  <si>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</si>
  <si>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</si>
  <si>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</si>
  <si>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</si>
  <si>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</si>
  <si>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</si>
  <si>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</si>
  <si>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</si>
  <si>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</si>
  <si>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</si>
  <si>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</si>
  <si>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</si>
  <si>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</si>
  <si>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</si>
  <si>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</si>
  <si>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</si>
  <si>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</si>
  <si>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</si>
  <si>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</si>
  <si>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</si>
  <si>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</si>
  <si>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</si>
  <si>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</si>
  <si>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</si>
  <si>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</si>
  <si>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</si>
  <si>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</si>
  <si>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</si>
  <si>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</si>
  <si>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</si>
  <si>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</si>
  <si>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</si>
  <si>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</si>
  <si>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</si>
  <si>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</si>
  <si>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</si>
  <si>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</si>
  <si>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</si>
  <si>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</si>
  <si>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</si>
  <si>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</si>
  <si>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</si>
  <si>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</si>
  <si>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</si>
  <si>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</si>
  <si>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</si>
  <si>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</si>
  <si>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</si>
  <si>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</si>
  <si>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</si>
  <si>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</si>
  <si>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</si>
  <si>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</si>
  <si>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</si>
  <si>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</si>
  <si>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</si>
  <si>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</si>
  <si>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</si>
  <si>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</si>
  <si>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</si>
  <si>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</si>
  <si>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</si>
  <si>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</si>
  <si>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</si>
  <si>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</si>
  <si>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</si>
  <si>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</si>
  <si>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</si>
  <si>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</si>
  <si>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</si>
  <si>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</si>
  <si>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</si>
  <si>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</si>
  <si>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</si>
  <si>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</si>
  <si>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</si>
  <si>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</si>
  <si>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</si>
  <si>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</si>
  <si>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</si>
  <si>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</si>
  <si>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</si>
  <si>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</si>
  <si>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</si>
  <si>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</si>
  <si>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</si>
  <si>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</si>
  <si>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</si>
  <si>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</si>
  <si>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</si>
  <si>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</si>
  <si>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</si>
  <si>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</si>
  <si>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</si>
  <si>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</si>
  <si>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</si>
  <si>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</si>
  <si>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</si>
  <si>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</si>
  <si>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</si>
  <si>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</si>
  <si>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</si>
  <si>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</si>
  <si>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</si>
  <si>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</si>
  <si>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</si>
  <si>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</si>
  <si>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</si>
  <si>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</si>
  <si>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</si>
  <si>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</si>
  <si>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</si>
  <si>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</si>
  <si>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</si>
  <si>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</si>
  <si>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</si>
  <si>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</si>
  <si>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</si>
  <si>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</si>
  <si>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</si>
  <si>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</si>
  <si>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</si>
  <si>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</si>
  <si>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</si>
  <si>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</si>
  <si>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</si>
  <si>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</si>
  <si>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</si>
  <si>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</si>
  <si>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</si>
  <si>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</si>
  <si>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</si>
  <si>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</si>
  <si>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</si>
  <si>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</si>
  <si>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</si>
  <si>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</si>
  <si>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</si>
  <si>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</si>
  <si>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</si>
  <si>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</si>
  <si>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</si>
  <si>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</si>
  <si>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</si>
  <si>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</si>
  <si>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</si>
  <si>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</si>
  <si>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</si>
  <si>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</si>
  <si>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</si>
  <si>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</si>
  <si>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</si>
  <si>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</si>
  <si>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</si>
  <si>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</si>
  <si>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</si>
  <si>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</si>
  <si>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</si>
  <si>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</si>
  <si>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</si>
  <si>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</si>
  <si>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</si>
  <si>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</si>
  <si>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</si>
  <si>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</si>
  <si>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</si>
  <si>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</si>
  <si>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</si>
  <si>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</si>
  <si>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</si>
  <si>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</si>
  <si>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</si>
  <si>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</si>
  <si>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</si>
  <si>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</si>
  <si>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</si>
  <si>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</si>
  <si>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</si>
  <si>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</si>
  <si>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</si>
  <si>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</si>
  <si>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</si>
  <si>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</si>
  <si>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</si>
  <si>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</si>
  <si>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</si>
  <si>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</si>
  <si>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</si>
  <si>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</si>
  <si>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</si>
  <si>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</si>
  <si>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</si>
  <si>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</si>
  <si>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</si>
  <si>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</si>
  <si>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</si>
  <si>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</si>
  <si>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</si>
  <si>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</si>
  <si>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</si>
  <si>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</si>
  <si>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</si>
  <si>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</si>
  <si>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</si>
  <si>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</si>
  <si>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</si>
  <si>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</si>
  <si>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</si>
  <si>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</si>
  <si>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</si>
  <si>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</si>
  <si>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</si>
  <si>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</si>
  <si>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</si>
  <si>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</si>
  <si>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</si>
  <si>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</si>
  <si>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</si>
  <si>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</si>
  <si>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</si>
  <si>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</si>
  <si>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</si>
  <si>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</si>
  <si>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</si>
  <si>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</si>
  <si>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</si>
  <si>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</si>
  <si>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</si>
  <si>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</si>
  <si>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</si>
  <si>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</si>
  <si>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</si>
  <si>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</si>
  <si>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</si>
  <si>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</si>
  <si>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</si>
  <si>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</si>
  <si>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</si>
  <si>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</si>
  <si>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</si>
  <si>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</si>
  <si>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</si>
  <si>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</si>
  <si>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</si>
  <si>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</si>
  <si>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</si>
  <si>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</si>
  <si>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</si>
  <si>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</si>
  <si>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</si>
  <si>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</si>
  <si>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</si>
  <si>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</si>
  <si>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</si>
  <si>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</si>
  <si>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</si>
  <si>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</si>
  <si>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</si>
  <si>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</si>
  <si>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</si>
  <si>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</si>
  <si>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</si>
  <si>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</si>
  <si>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</si>
  <si>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</si>
  <si>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</si>
  <si>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</si>
  <si>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</si>
  <si>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</si>
  <si>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</si>
  <si>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</si>
  <si>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</si>
  <si>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</si>
  <si>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</si>
  <si>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</si>
  <si>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</si>
  <si>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</si>
  <si>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</si>
  <si>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</si>
  <si>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</si>
  <si>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</si>
  <si>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</si>
  <si>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</si>
  <si>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</si>
  <si>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</si>
  <si>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</si>
  <si>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</si>
  <si>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</si>
  <si>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</si>
  <si>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</si>
  <si>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</si>
  <si>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</si>
  <si>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</si>
  <si>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</si>
  <si>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</si>
  <si>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</si>
  <si>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</si>
  <si>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</si>
  <si>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</si>
  <si>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</si>
  <si>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</si>
  <si>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</si>
  <si>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</si>
  <si>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</si>
  <si>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</si>
  <si>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</si>
  <si>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</si>
  <si>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</si>
  <si>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</si>
  <si>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</si>
  <si>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</si>
  <si>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</si>
  <si>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</si>
  <si>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</si>
  <si>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</si>
  <si>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</si>
  <si>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</si>
  <si>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</si>
  <si>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</si>
  <si>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</si>
  <si>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</si>
  <si>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</si>
  <si>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</si>
  <si>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</si>
  <si>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</si>
  <si>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</si>
  <si>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</si>
  <si>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</si>
  <si>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</si>
  <si>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</si>
  <si>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</si>
  <si>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</si>
  <si>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</si>
  <si>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</si>
  <si>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</si>
  <si>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</si>
  <si>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</si>
  <si>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</si>
  <si>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</si>
  <si>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</si>
  <si>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</si>
  <si>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</si>
  <si>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</si>
  <si>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</si>
  <si>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</si>
  <si>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</si>
  <si>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</si>
  <si>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</si>
  <si>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</si>
  <si>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</si>
  <si>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</si>
  <si>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</si>
  <si>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</si>
  <si>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</si>
  <si>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</si>
  <si>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</si>
  <si>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</si>
  <si>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</si>
  <si>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</si>
  <si>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</si>
  <si>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</si>
  <si>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</si>
  <si>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</si>
  <si>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</si>
  <si>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</si>
  <si>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</si>
  <si>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</si>
  <si>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</si>
  <si>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</si>
  <si>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</si>
  <si>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</si>
  <si>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</si>
  <si>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</si>
  <si>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</si>
  <si>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</si>
  <si>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</si>
  <si>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</si>
  <si>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</si>
  <si>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</si>
  <si>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</si>
  <si>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</si>
  <si>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BONIFICO UINICO 1943,94  869,97+733,97+ 340  UCA</t>
  </si>
  <si>
    <t>BAGAGLIO</t>
  </si>
  <si>
    <t>BONIFICO UNICO DI EUR 904,5  852,50 + 52 UCA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</si>
  <si>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</si>
  <si>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</si>
  <si>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</si>
  <si>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</si>
  <si>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</si>
  <si>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</si>
  <si>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</si>
  <si>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</si>
  <si>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</si>
  <si>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</si>
  <si>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</si>
  <si>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</si>
  <si>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</si>
  <si>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</si>
  <si>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</si>
  <si>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</si>
  <si>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</si>
  <si>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</si>
  <si>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</si>
  <si>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</si>
  <si>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</si>
  <si>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</si>
  <si>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</si>
  <si>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</si>
  <si>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</si>
  <si>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</si>
  <si>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</si>
  <si>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</si>
  <si>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</si>
  <si>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</si>
  <si>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</si>
  <si>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</si>
  <si>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</si>
  <si>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</si>
  <si>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</si>
  <si>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</si>
  <si>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</si>
  <si>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</si>
  <si>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</si>
  <si>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</si>
  <si>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</si>
  <si>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</si>
  <si>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</si>
  <si>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</si>
  <si>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</si>
  <si>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</si>
  <si>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</si>
  <si>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</si>
  <si>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</si>
  <si>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</si>
  <si>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</si>
  <si>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</si>
  <si>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</si>
  <si>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</si>
  <si>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</si>
  <si>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</si>
  <si>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</si>
  <si>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</si>
  <si>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</si>
  <si>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</si>
  <si>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</si>
  <si>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</si>
  <si>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</si>
  <si>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</si>
  <si>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</si>
  <si>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</si>
  <si>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</si>
  <si>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</si>
  <si>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</si>
  <si>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</si>
  <si>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</si>
  <si>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</si>
  <si>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</si>
  <si>
    <t>COMPAGNIA</t>
  </si>
  <si>
    <t>COLLABORATORE</t>
  </si>
  <si>
    <t>METODO DI PAGAMENTO</t>
  </si>
  <si>
    <t>PAGATO</t>
  </si>
  <si>
    <t>DATA VERSAMENTO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</si>
</sst>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7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6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  <xf numFmtId="164" fontId="4" fillId="3" borderId="5" xfId="0" applyNumberFormat="1" applyFont="1" applyFill="1" applyBorder="1"/>
    <xf numFmtId="164" fontId="4" fillId="0" borderId="5" xfId="0" quotePrefix="1" applyNumberFormat="1" applyFont="1" applyBorder="1"/>
    <xf numFmtId="164" fontId="16" fillId="0" borderId="0" xfId="0" applyNumberFormat="1" applyFont="1"/>
    <xf numFmtId="0" fontId="0" fillId="0" borderId="0" xfId="0" quotePrefix="1"/>
    <xf numFmtId="2" fontId="0" fillId="0" borderId="0" xfId="0" applyNumberFormat="1"/>
  </cellXfs>
  <cellStyles count="2">
    <cellStyle name="Calcolo" xfId="1" builtinId="22"/>
    <cellStyle name="Normale" xfId="0" builtinId="0"/>
  </cellStyles>
  <dxfs count="124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804"/>
  <sheetViews>
    <sheetView topLeftCell="A2374" zoomScaleNormal="100" workbookViewId="0">
      <selection activeCell="L1747" sqref="L1747"/>
    </sheetView>
  </sheetViews>
  <sheetFormatPr defaultRowHeight="16.8" customHeight="1" x14ac:dyDescent="0.25"/>
  <cols>
    <col min="1" max="1" width="18.6640625" style="7" bestFit="1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28.66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50.5546875" style="7" bestFit="1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256" width="8.88671875" style="7" customWidth="1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24.6640625" style="7" customWidth="1"/>
    <col min="268" max="268" width="13" style="7" customWidth="1"/>
    <col min="269" max="269" width="28.664062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 customWidth="1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 customWidth="1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 customWidth="1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 customWidth="1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 customWidth="1"/>
    <col min="329" max="329" width="14" style="7" customWidth="1"/>
    <col min="330" max="512" width="8.88671875" style="7" customWidth="1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24.6640625" style="7" customWidth="1"/>
    <col min="524" max="524" width="13" style="7" customWidth="1"/>
    <col min="525" max="525" width="28.664062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 customWidth="1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 customWidth="1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 customWidth="1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 customWidth="1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 customWidth="1"/>
    <col min="585" max="585" width="14" style="7" customWidth="1"/>
    <col min="586" max="768" width="8.88671875" style="7" customWidth="1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24.6640625" style="7" customWidth="1"/>
    <col min="780" max="780" width="13" style="7" customWidth="1"/>
    <col min="781" max="781" width="28.664062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 customWidth="1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 customWidth="1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 customWidth="1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 customWidth="1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 customWidth="1"/>
    <col min="841" max="841" width="14" style="7" customWidth="1"/>
    <col min="842" max="1024" width="8.88671875" style="7" customWidth="1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24.6640625" style="7" customWidth="1"/>
    <col min="1036" max="1036" width="13" style="7" customWidth="1"/>
    <col min="1037" max="1037" width="28.664062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 customWidth="1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 customWidth="1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 customWidth="1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 customWidth="1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 customWidth="1"/>
    <col min="1097" max="1097" width="14" style="7" customWidth="1"/>
    <col min="1098" max="1280" width="8.88671875" style="7" customWidth="1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24.6640625" style="7" customWidth="1"/>
    <col min="1292" max="1292" width="13" style="7" customWidth="1"/>
    <col min="1293" max="1293" width="28.664062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 customWidth="1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 customWidth="1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 customWidth="1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 customWidth="1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 customWidth="1"/>
    <col min="1353" max="1353" width="14" style="7" customWidth="1"/>
    <col min="1354" max="1536" width="8.88671875" style="7" customWidth="1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24.6640625" style="7" customWidth="1"/>
    <col min="1548" max="1548" width="13" style="7" customWidth="1"/>
    <col min="1549" max="1549" width="28.664062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 customWidth="1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 customWidth="1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 customWidth="1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 customWidth="1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 customWidth="1"/>
    <col min="1609" max="1609" width="14" style="7" customWidth="1"/>
    <col min="1610" max="1792" width="8.88671875" style="7" customWidth="1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24.6640625" style="7" customWidth="1"/>
    <col min="1804" max="1804" width="13" style="7" customWidth="1"/>
    <col min="1805" max="1805" width="28.664062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 customWidth="1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 customWidth="1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 customWidth="1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 customWidth="1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 customWidth="1"/>
    <col min="1865" max="1865" width="14" style="7" customWidth="1"/>
    <col min="1866" max="2048" width="8.88671875" style="7" customWidth="1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24.6640625" style="7" customWidth="1"/>
    <col min="2060" max="2060" width="13" style="7" customWidth="1"/>
    <col min="2061" max="2061" width="28.664062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 customWidth="1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 customWidth="1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 customWidth="1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 customWidth="1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 customWidth="1"/>
    <col min="2121" max="2121" width="14" style="7" customWidth="1"/>
    <col min="2122" max="2304" width="8.88671875" style="7" customWidth="1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24.6640625" style="7" customWidth="1"/>
    <col min="2316" max="2316" width="13" style="7" customWidth="1"/>
    <col min="2317" max="2317" width="28.664062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 customWidth="1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 customWidth="1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 customWidth="1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 customWidth="1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 customWidth="1"/>
    <col min="2377" max="2377" width="14" style="7" customWidth="1"/>
    <col min="2378" max="2560" width="8.88671875" style="7" customWidth="1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24.6640625" style="7" customWidth="1"/>
    <col min="2572" max="2572" width="13" style="7" customWidth="1"/>
    <col min="2573" max="2573" width="28.664062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 customWidth="1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 customWidth="1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 customWidth="1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 customWidth="1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 customWidth="1"/>
    <col min="2633" max="2633" width="14" style="7" customWidth="1"/>
    <col min="2634" max="2816" width="8.88671875" style="7" customWidth="1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24.6640625" style="7" customWidth="1"/>
    <col min="2828" max="2828" width="13" style="7" customWidth="1"/>
    <col min="2829" max="2829" width="28.664062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 customWidth="1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 customWidth="1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 customWidth="1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 customWidth="1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 customWidth="1"/>
    <col min="2889" max="2889" width="14" style="7" customWidth="1"/>
    <col min="2890" max="3072" width="8.88671875" style="7" customWidth="1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24.6640625" style="7" customWidth="1"/>
    <col min="3084" max="3084" width="13" style="7" customWidth="1"/>
    <col min="3085" max="3085" width="28.664062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 customWidth="1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 customWidth="1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 customWidth="1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 customWidth="1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 customWidth="1"/>
    <col min="3145" max="3145" width="14" style="7" customWidth="1"/>
    <col min="3146" max="3328" width="8.88671875" style="7" customWidth="1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24.6640625" style="7" customWidth="1"/>
    <col min="3340" max="3340" width="13" style="7" customWidth="1"/>
    <col min="3341" max="3341" width="28.664062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 customWidth="1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 customWidth="1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 customWidth="1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 customWidth="1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 customWidth="1"/>
    <col min="3401" max="3401" width="14" style="7" customWidth="1"/>
    <col min="3402" max="3584" width="8.88671875" style="7" customWidth="1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24.6640625" style="7" customWidth="1"/>
    <col min="3596" max="3596" width="13" style="7" customWidth="1"/>
    <col min="3597" max="3597" width="28.664062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 customWidth="1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 customWidth="1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 customWidth="1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 customWidth="1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 customWidth="1"/>
    <col min="3657" max="3657" width="14" style="7" customWidth="1"/>
    <col min="3658" max="3840" width="8.88671875" style="7" customWidth="1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24.6640625" style="7" customWidth="1"/>
    <col min="3852" max="3852" width="13" style="7" customWidth="1"/>
    <col min="3853" max="3853" width="28.664062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 customWidth="1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 customWidth="1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 customWidth="1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 customWidth="1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 customWidth="1"/>
    <col min="3913" max="3913" width="14" style="7" customWidth="1"/>
    <col min="3914" max="4096" width="8.88671875" style="7" customWidth="1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24.6640625" style="7" customWidth="1"/>
    <col min="4108" max="4108" width="13" style="7" customWidth="1"/>
    <col min="4109" max="4109" width="28.664062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 customWidth="1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 customWidth="1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 customWidth="1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 customWidth="1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 customWidth="1"/>
    <col min="4169" max="4169" width="14" style="7" customWidth="1"/>
    <col min="4170" max="4352" width="8.88671875" style="7" customWidth="1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24.6640625" style="7" customWidth="1"/>
    <col min="4364" max="4364" width="13" style="7" customWidth="1"/>
    <col min="4365" max="4365" width="28.664062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 customWidth="1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 customWidth="1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 customWidth="1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 customWidth="1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 customWidth="1"/>
    <col min="4425" max="4425" width="14" style="7" customWidth="1"/>
    <col min="4426" max="4608" width="8.88671875" style="7" customWidth="1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24.6640625" style="7" customWidth="1"/>
    <col min="4620" max="4620" width="13" style="7" customWidth="1"/>
    <col min="4621" max="4621" width="28.664062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 customWidth="1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 customWidth="1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 customWidth="1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 customWidth="1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 customWidth="1"/>
    <col min="4681" max="4681" width="14" style="7" customWidth="1"/>
    <col min="4682" max="4864" width="8.88671875" style="7" customWidth="1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24.6640625" style="7" customWidth="1"/>
    <col min="4876" max="4876" width="13" style="7" customWidth="1"/>
    <col min="4877" max="4877" width="28.664062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 customWidth="1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 customWidth="1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 customWidth="1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 customWidth="1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 customWidth="1"/>
    <col min="4937" max="4937" width="14" style="7" customWidth="1"/>
    <col min="4938" max="5120" width="8.88671875" style="7" customWidth="1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24.6640625" style="7" customWidth="1"/>
    <col min="5132" max="5132" width="13" style="7" customWidth="1"/>
    <col min="5133" max="5133" width="28.664062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 customWidth="1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 customWidth="1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 customWidth="1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 customWidth="1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 customWidth="1"/>
    <col min="5193" max="5193" width="14" style="7" customWidth="1"/>
    <col min="5194" max="5376" width="8.88671875" style="7" customWidth="1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24.6640625" style="7" customWidth="1"/>
    <col min="5388" max="5388" width="13" style="7" customWidth="1"/>
    <col min="5389" max="5389" width="28.664062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 customWidth="1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 customWidth="1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 customWidth="1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 customWidth="1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 customWidth="1"/>
    <col min="5449" max="5449" width="14" style="7" customWidth="1"/>
    <col min="5450" max="5632" width="8.88671875" style="7" customWidth="1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24.6640625" style="7" customWidth="1"/>
    <col min="5644" max="5644" width="13" style="7" customWidth="1"/>
    <col min="5645" max="5645" width="28.664062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 customWidth="1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 customWidth="1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 customWidth="1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 customWidth="1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 customWidth="1"/>
    <col min="5705" max="5705" width="14" style="7" customWidth="1"/>
    <col min="5706" max="5888" width="8.88671875" style="7" customWidth="1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24.6640625" style="7" customWidth="1"/>
    <col min="5900" max="5900" width="13" style="7" customWidth="1"/>
    <col min="5901" max="5901" width="28.664062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 customWidth="1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 customWidth="1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 customWidth="1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 customWidth="1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 customWidth="1"/>
    <col min="5961" max="5961" width="14" style="7" customWidth="1"/>
    <col min="5962" max="6144" width="8.88671875" style="7" customWidth="1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24.6640625" style="7" customWidth="1"/>
    <col min="6156" max="6156" width="13" style="7" customWidth="1"/>
    <col min="6157" max="6157" width="28.664062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 customWidth="1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 customWidth="1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 customWidth="1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 customWidth="1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 customWidth="1"/>
    <col min="6217" max="6217" width="14" style="7" customWidth="1"/>
    <col min="6218" max="6400" width="8.88671875" style="7" customWidth="1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24.6640625" style="7" customWidth="1"/>
    <col min="6412" max="6412" width="13" style="7" customWidth="1"/>
    <col min="6413" max="6413" width="28.664062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 customWidth="1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 customWidth="1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 customWidth="1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 customWidth="1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 customWidth="1"/>
    <col min="6473" max="6473" width="14" style="7" customWidth="1"/>
    <col min="6474" max="6656" width="8.88671875" style="7" customWidth="1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24.6640625" style="7" customWidth="1"/>
    <col min="6668" max="6668" width="13" style="7" customWidth="1"/>
    <col min="6669" max="6669" width="28.664062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 customWidth="1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 customWidth="1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 customWidth="1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 customWidth="1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 customWidth="1"/>
    <col min="6729" max="6729" width="14" style="7" customWidth="1"/>
    <col min="6730" max="6912" width="8.88671875" style="7" customWidth="1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24.6640625" style="7" customWidth="1"/>
    <col min="6924" max="6924" width="13" style="7" customWidth="1"/>
    <col min="6925" max="6925" width="28.664062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 customWidth="1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 customWidth="1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 customWidth="1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 customWidth="1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 customWidth="1"/>
    <col min="6985" max="6985" width="14" style="7" customWidth="1"/>
    <col min="6986" max="7168" width="8.88671875" style="7" customWidth="1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24.6640625" style="7" customWidth="1"/>
    <col min="7180" max="7180" width="13" style="7" customWidth="1"/>
    <col min="7181" max="7181" width="28.664062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 customWidth="1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 customWidth="1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 customWidth="1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 customWidth="1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 customWidth="1"/>
    <col min="7241" max="7241" width="14" style="7" customWidth="1"/>
    <col min="7242" max="7424" width="8.88671875" style="7" customWidth="1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24.6640625" style="7" customWidth="1"/>
    <col min="7436" max="7436" width="13" style="7" customWidth="1"/>
    <col min="7437" max="7437" width="28.664062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 customWidth="1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 customWidth="1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 customWidth="1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 customWidth="1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 customWidth="1"/>
    <col min="7497" max="7497" width="14" style="7" customWidth="1"/>
    <col min="7498" max="7680" width="8.88671875" style="7" customWidth="1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24.6640625" style="7" customWidth="1"/>
    <col min="7692" max="7692" width="13" style="7" customWidth="1"/>
    <col min="7693" max="7693" width="28.664062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 customWidth="1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 customWidth="1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 customWidth="1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 customWidth="1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 customWidth="1"/>
    <col min="7753" max="7753" width="14" style="7" customWidth="1"/>
    <col min="7754" max="7936" width="8.88671875" style="7" customWidth="1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24.6640625" style="7" customWidth="1"/>
    <col min="7948" max="7948" width="13" style="7" customWidth="1"/>
    <col min="7949" max="7949" width="28.664062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 customWidth="1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 customWidth="1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 customWidth="1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 customWidth="1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 customWidth="1"/>
    <col min="8009" max="8009" width="14" style="7" customWidth="1"/>
    <col min="8010" max="8192" width="8.88671875" style="7" customWidth="1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24.6640625" style="7" customWidth="1"/>
    <col min="8204" max="8204" width="13" style="7" customWidth="1"/>
    <col min="8205" max="8205" width="28.664062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 customWidth="1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 customWidth="1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 customWidth="1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 customWidth="1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 customWidth="1"/>
    <col min="8265" max="8265" width="14" style="7" customWidth="1"/>
    <col min="8266" max="8448" width="8.88671875" style="7" customWidth="1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24.6640625" style="7" customWidth="1"/>
    <col min="8460" max="8460" width="13" style="7" customWidth="1"/>
    <col min="8461" max="8461" width="28.664062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 customWidth="1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 customWidth="1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 customWidth="1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 customWidth="1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 customWidth="1"/>
    <col min="8521" max="8521" width="14" style="7" customWidth="1"/>
    <col min="8522" max="8704" width="8.88671875" style="7" customWidth="1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24.6640625" style="7" customWidth="1"/>
    <col min="8716" max="8716" width="13" style="7" customWidth="1"/>
    <col min="8717" max="8717" width="28.664062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 customWidth="1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 customWidth="1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 customWidth="1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 customWidth="1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 customWidth="1"/>
    <col min="8777" max="8777" width="14" style="7" customWidth="1"/>
    <col min="8778" max="8960" width="8.88671875" style="7" customWidth="1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24.6640625" style="7" customWidth="1"/>
    <col min="8972" max="8972" width="13" style="7" customWidth="1"/>
    <col min="8973" max="8973" width="28.664062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 customWidth="1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 customWidth="1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 customWidth="1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 customWidth="1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 customWidth="1"/>
    <col min="9033" max="9033" width="14" style="7" customWidth="1"/>
    <col min="9034" max="9216" width="8.88671875" style="7" customWidth="1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24.6640625" style="7" customWidth="1"/>
    <col min="9228" max="9228" width="13" style="7" customWidth="1"/>
    <col min="9229" max="9229" width="28.664062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 customWidth="1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 customWidth="1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 customWidth="1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 customWidth="1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 customWidth="1"/>
    <col min="9289" max="9289" width="14" style="7" customWidth="1"/>
    <col min="9290" max="9472" width="8.88671875" style="7" customWidth="1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24.6640625" style="7" customWidth="1"/>
    <col min="9484" max="9484" width="13" style="7" customWidth="1"/>
    <col min="9485" max="9485" width="28.664062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 customWidth="1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 customWidth="1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 customWidth="1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 customWidth="1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 customWidth="1"/>
    <col min="9545" max="9545" width="14" style="7" customWidth="1"/>
    <col min="9546" max="9728" width="8.88671875" style="7" customWidth="1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24.6640625" style="7" customWidth="1"/>
    <col min="9740" max="9740" width="13" style="7" customWidth="1"/>
    <col min="9741" max="9741" width="28.664062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 customWidth="1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 customWidth="1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 customWidth="1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 customWidth="1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 customWidth="1"/>
    <col min="9801" max="9801" width="14" style="7" customWidth="1"/>
    <col min="9802" max="9984" width="8.88671875" style="7" customWidth="1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24.6640625" style="7" customWidth="1"/>
    <col min="9996" max="9996" width="13" style="7" customWidth="1"/>
    <col min="9997" max="9997" width="28.664062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 customWidth="1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 customWidth="1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 customWidth="1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 customWidth="1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 customWidth="1"/>
    <col min="10057" max="10057" width="14" style="7" customWidth="1"/>
    <col min="10058" max="10240" width="8.88671875" style="7" customWidth="1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24.6640625" style="7" customWidth="1"/>
    <col min="10252" max="10252" width="13" style="7" customWidth="1"/>
    <col min="10253" max="10253" width="28.664062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 customWidth="1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 customWidth="1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 customWidth="1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 customWidth="1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 customWidth="1"/>
    <col min="10313" max="10313" width="14" style="7" customWidth="1"/>
    <col min="10314" max="10496" width="8.88671875" style="7" customWidth="1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24.6640625" style="7" customWidth="1"/>
    <col min="10508" max="10508" width="13" style="7" customWidth="1"/>
    <col min="10509" max="10509" width="28.664062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 customWidth="1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 customWidth="1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 customWidth="1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 customWidth="1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 customWidth="1"/>
    <col min="10569" max="10569" width="14" style="7" customWidth="1"/>
    <col min="10570" max="10752" width="8.88671875" style="7" customWidth="1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24.6640625" style="7" customWidth="1"/>
    <col min="10764" max="10764" width="13" style="7" customWidth="1"/>
    <col min="10765" max="10765" width="28.664062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 customWidth="1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 customWidth="1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 customWidth="1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 customWidth="1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 customWidth="1"/>
    <col min="10825" max="10825" width="14" style="7" customWidth="1"/>
    <col min="10826" max="11008" width="8.88671875" style="7" customWidth="1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24.6640625" style="7" customWidth="1"/>
    <col min="11020" max="11020" width="13" style="7" customWidth="1"/>
    <col min="11021" max="11021" width="28.664062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 customWidth="1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 customWidth="1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 customWidth="1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 customWidth="1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 customWidth="1"/>
    <col min="11081" max="11081" width="14" style="7" customWidth="1"/>
    <col min="11082" max="11264" width="8.88671875" style="7" customWidth="1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24.6640625" style="7" customWidth="1"/>
    <col min="11276" max="11276" width="13" style="7" customWidth="1"/>
    <col min="11277" max="11277" width="28.664062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 customWidth="1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 customWidth="1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 customWidth="1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 customWidth="1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 customWidth="1"/>
    <col min="11337" max="11337" width="14" style="7" customWidth="1"/>
    <col min="11338" max="11520" width="8.88671875" style="7" customWidth="1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24.6640625" style="7" customWidth="1"/>
    <col min="11532" max="11532" width="13" style="7" customWidth="1"/>
    <col min="11533" max="11533" width="28.664062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 customWidth="1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 customWidth="1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 customWidth="1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 customWidth="1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 customWidth="1"/>
    <col min="11593" max="11593" width="14" style="7" customWidth="1"/>
    <col min="11594" max="11776" width="8.88671875" style="7" customWidth="1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24.6640625" style="7" customWidth="1"/>
    <col min="11788" max="11788" width="13" style="7" customWidth="1"/>
    <col min="11789" max="11789" width="28.664062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 customWidth="1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 customWidth="1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 customWidth="1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 customWidth="1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 customWidth="1"/>
    <col min="11849" max="11849" width="14" style="7" customWidth="1"/>
    <col min="11850" max="12032" width="8.88671875" style="7" customWidth="1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24.6640625" style="7" customWidth="1"/>
    <col min="12044" max="12044" width="13" style="7" customWidth="1"/>
    <col min="12045" max="12045" width="28.664062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 customWidth="1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 customWidth="1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 customWidth="1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 customWidth="1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 customWidth="1"/>
    <col min="12105" max="12105" width="14" style="7" customWidth="1"/>
    <col min="12106" max="12288" width="8.88671875" style="7" customWidth="1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24.6640625" style="7" customWidth="1"/>
    <col min="12300" max="12300" width="13" style="7" customWidth="1"/>
    <col min="12301" max="12301" width="28.664062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 customWidth="1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 customWidth="1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 customWidth="1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 customWidth="1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 customWidth="1"/>
    <col min="12361" max="12361" width="14" style="7" customWidth="1"/>
    <col min="12362" max="12544" width="8.88671875" style="7" customWidth="1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24.6640625" style="7" customWidth="1"/>
    <col min="12556" max="12556" width="13" style="7" customWidth="1"/>
    <col min="12557" max="12557" width="28.664062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 customWidth="1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 customWidth="1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 customWidth="1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 customWidth="1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 customWidth="1"/>
    <col min="12617" max="12617" width="14" style="7" customWidth="1"/>
    <col min="12618" max="12800" width="8.88671875" style="7" customWidth="1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24.6640625" style="7" customWidth="1"/>
    <col min="12812" max="12812" width="13" style="7" customWidth="1"/>
    <col min="12813" max="12813" width="28.664062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 customWidth="1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 customWidth="1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 customWidth="1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 customWidth="1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 customWidth="1"/>
    <col min="12873" max="12873" width="14" style="7" customWidth="1"/>
    <col min="12874" max="13056" width="8.88671875" style="7" customWidth="1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24.6640625" style="7" customWidth="1"/>
    <col min="13068" max="13068" width="13" style="7" customWidth="1"/>
    <col min="13069" max="13069" width="28.664062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 customWidth="1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 customWidth="1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 customWidth="1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 customWidth="1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 customWidth="1"/>
    <col min="13129" max="13129" width="14" style="7" customWidth="1"/>
    <col min="13130" max="13312" width="8.88671875" style="7" customWidth="1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24.6640625" style="7" customWidth="1"/>
    <col min="13324" max="13324" width="13" style="7" customWidth="1"/>
    <col min="13325" max="13325" width="28.664062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 customWidth="1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 customWidth="1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 customWidth="1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 customWidth="1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 customWidth="1"/>
    <col min="13385" max="13385" width="14" style="7" customWidth="1"/>
    <col min="13386" max="13568" width="8.88671875" style="7" customWidth="1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24.6640625" style="7" customWidth="1"/>
    <col min="13580" max="13580" width="13" style="7" customWidth="1"/>
    <col min="13581" max="13581" width="28.664062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 customWidth="1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 customWidth="1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 customWidth="1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 customWidth="1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 customWidth="1"/>
    <col min="13641" max="13641" width="14" style="7" customWidth="1"/>
    <col min="13642" max="13824" width="8.88671875" style="7" customWidth="1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24.6640625" style="7" customWidth="1"/>
    <col min="13836" max="13836" width="13" style="7" customWidth="1"/>
    <col min="13837" max="13837" width="28.664062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 customWidth="1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 customWidth="1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 customWidth="1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 customWidth="1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 customWidth="1"/>
    <col min="13897" max="13897" width="14" style="7" customWidth="1"/>
    <col min="13898" max="14080" width="8.88671875" style="7" customWidth="1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24.6640625" style="7" customWidth="1"/>
    <col min="14092" max="14092" width="13" style="7" customWidth="1"/>
    <col min="14093" max="14093" width="28.664062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 customWidth="1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 customWidth="1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 customWidth="1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 customWidth="1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 customWidth="1"/>
    <col min="14153" max="14153" width="14" style="7" customWidth="1"/>
    <col min="14154" max="14336" width="8.88671875" style="7" customWidth="1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24.6640625" style="7" customWidth="1"/>
    <col min="14348" max="14348" width="13" style="7" customWidth="1"/>
    <col min="14349" max="14349" width="28.664062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 customWidth="1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 customWidth="1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 customWidth="1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 customWidth="1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 customWidth="1"/>
    <col min="14409" max="14409" width="14" style="7" customWidth="1"/>
    <col min="14410" max="14592" width="8.88671875" style="7" customWidth="1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24.6640625" style="7" customWidth="1"/>
    <col min="14604" max="14604" width="13" style="7" customWidth="1"/>
    <col min="14605" max="14605" width="28.664062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 customWidth="1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 customWidth="1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 customWidth="1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 customWidth="1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 customWidth="1"/>
    <col min="14665" max="14665" width="14" style="7" customWidth="1"/>
    <col min="14666" max="14848" width="8.88671875" style="7" customWidth="1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24.6640625" style="7" customWidth="1"/>
    <col min="14860" max="14860" width="13" style="7" customWidth="1"/>
    <col min="14861" max="14861" width="28.664062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 customWidth="1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 customWidth="1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 customWidth="1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 customWidth="1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 customWidth="1"/>
    <col min="14921" max="14921" width="14" style="7" customWidth="1"/>
    <col min="14922" max="15104" width="8.88671875" style="7" customWidth="1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24.6640625" style="7" customWidth="1"/>
    <col min="15116" max="15116" width="13" style="7" customWidth="1"/>
    <col min="15117" max="15117" width="28.664062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 customWidth="1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 customWidth="1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 customWidth="1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 customWidth="1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 customWidth="1"/>
    <col min="15177" max="15177" width="14" style="7" customWidth="1"/>
    <col min="15178" max="15360" width="8.88671875" style="7" customWidth="1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24.6640625" style="7" customWidth="1"/>
    <col min="15372" max="15372" width="13" style="7" customWidth="1"/>
    <col min="15373" max="15373" width="28.664062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 customWidth="1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 customWidth="1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 customWidth="1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 customWidth="1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 customWidth="1"/>
    <col min="15433" max="15433" width="14" style="7" customWidth="1"/>
    <col min="15434" max="15616" width="8.88671875" style="7" customWidth="1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24.6640625" style="7" customWidth="1"/>
    <col min="15628" max="15628" width="13" style="7" customWidth="1"/>
    <col min="15629" max="15629" width="28.664062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 customWidth="1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 customWidth="1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 customWidth="1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 customWidth="1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 customWidth="1"/>
    <col min="15689" max="15689" width="14" style="7" customWidth="1"/>
    <col min="15690" max="15872" width="8.88671875" style="7" customWidth="1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24.6640625" style="7" customWidth="1"/>
    <col min="15884" max="15884" width="13" style="7" customWidth="1"/>
    <col min="15885" max="15885" width="28.664062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 customWidth="1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 customWidth="1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 customWidth="1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 customWidth="1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 customWidth="1"/>
    <col min="15945" max="15945" width="14" style="7" customWidth="1"/>
    <col min="15946" max="16128" width="8.88671875" style="7" customWidth="1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24.6640625" style="7" customWidth="1"/>
    <col min="16140" max="16140" width="13" style="7" customWidth="1"/>
    <col min="16141" max="16141" width="28.664062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 customWidth="1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 customWidth="1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 customWidth="1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 customWidth="1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 customWidth="1"/>
    <col min="16201" max="16201" width="14" style="7" customWidth="1"/>
    <col min="16202" max="16384" width="8.88671875" style="7" customWidth="1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>
        <v>45292</v>
      </c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45292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45292</v>
      </c>
      <c r="R2" s="18"/>
      <c r="S2" s="16"/>
      <c r="T2" s="18">
        <v>33017.4</v>
      </c>
      <c r="U2" s="15"/>
      <c r="W2" s="14">
        <f>A2</f>
        <v>45292</v>
      </c>
      <c r="X2" s="18"/>
      <c r="Y2" s="16"/>
      <c r="Z2" s="18">
        <v>258536.06</v>
      </c>
      <c r="AA2" s="15"/>
      <c r="AB2" s="19">
        <f>A2</f>
        <v>45292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45292</v>
      </c>
      <c r="AM2" s="18"/>
      <c r="AN2" s="16"/>
      <c r="AO2" s="18">
        <v>0</v>
      </c>
      <c r="AP2" s="15"/>
      <c r="AR2" s="14">
        <f>A2</f>
        <v>45292</v>
      </c>
      <c r="AS2" s="18"/>
      <c r="AT2" s="16"/>
      <c r="AU2" s="18">
        <v>0</v>
      </c>
      <c r="AV2" s="15"/>
      <c r="AX2" s="14">
        <f>A2</f>
        <v>45292</v>
      </c>
      <c r="AY2" s="18"/>
      <c r="AZ2" s="16"/>
      <c r="BA2" s="18">
        <v>0</v>
      </c>
      <c r="BB2" s="15"/>
      <c r="BD2" s="14">
        <f>AX2</f>
        <v>45292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/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3" t="s">
        <v>40</v>
      </c>
      <c r="I6" s="18"/>
      <c r="J6" s="14"/>
      <c r="K6" s="17" t="str">
        <f>C14</f>
        <v>TOT. PAG. PRODUTTORI</v>
      </c>
      <c r="L6" s="16"/>
      <c r="M6" s="16">
        <f>8.37*(L2+L3-M3)/100</f>
        <v>0</v>
      </c>
      <c r="N6" s="16">
        <f>D17</f>
        <v>0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/>
      <c r="AD6" s="25"/>
      <c r="AE6" s="25">
        <f>N6</f>
        <v>0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/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3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/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3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/>
      <c r="W9" s="14"/>
      <c r="X9" s="18"/>
      <c r="Y9" s="16">
        <v>0</v>
      </c>
      <c r="Z9" s="18">
        <f t="shared" si="1"/>
        <v>258536.06</v>
      </c>
      <c r="AA9" s="15"/>
      <c r="AB9" s="24"/>
      <c r="AC9" s="15" t="str">
        <f>C9</f>
        <v xml:space="preserve">PAG. PROVV. PISAN </v>
      </c>
      <c r="AD9" s="25"/>
      <c r="AE9" s="25"/>
      <c r="AF9" s="25"/>
      <c r="AG9" s="25"/>
      <c r="AH9" s="17"/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/>
      <c r="AR9" s="14"/>
      <c r="AS9" s="18"/>
      <c r="AT9" s="16">
        <v>0</v>
      </c>
      <c r="AU9" s="18">
        <f t="shared" si="3"/>
        <v>0</v>
      </c>
      <c r="AV9" s="15"/>
      <c r="AX9" s="14"/>
      <c r="AY9" s="18"/>
      <c r="AZ9" s="16">
        <v>0</v>
      </c>
      <c r="BA9" s="18">
        <f t="shared" si="4"/>
        <v>0</v>
      </c>
      <c r="BB9" s="15"/>
      <c r="BD9" s="14"/>
      <c r="BE9" s="18"/>
      <c r="BF9" s="16">
        <v>0</v>
      </c>
      <c r="BG9" s="18">
        <f t="shared" si="5"/>
        <v>0</v>
      </c>
      <c r="BH9" s="15"/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3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/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/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/>
      <c r="AR10" s="14"/>
      <c r="AS10" s="18">
        <v>0</v>
      </c>
      <c r="AT10" s="16">
        <v>0</v>
      </c>
      <c r="AU10" s="18">
        <f t="shared" si="3"/>
        <v>0</v>
      </c>
      <c r="AV10" s="15"/>
      <c r="AX10" s="14"/>
      <c r="AY10" s="18">
        <v>0</v>
      </c>
      <c r="AZ10" s="16">
        <v>0</v>
      </c>
      <c r="BA10" s="18">
        <f t="shared" si="4"/>
        <v>0</v>
      </c>
      <c r="BB10" s="15"/>
      <c r="BD10" s="14"/>
      <c r="BE10" s="18">
        <v>0</v>
      </c>
      <c r="BF10" s="16">
        <v>0</v>
      </c>
      <c r="BG10" s="18">
        <f t="shared" si="5"/>
        <v>0</v>
      </c>
      <c r="BH10" s="15"/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/>
      <c r="AB11" s="24"/>
      <c r="AC11" s="15" t="str">
        <f>C11</f>
        <v>Pag. SANTORO</v>
      </c>
      <c r="AD11" s="25"/>
      <c r="AE11" s="25"/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/>
      <c r="AR11" s="14"/>
      <c r="AS11" s="18"/>
      <c r="AT11" s="16">
        <v>0</v>
      </c>
      <c r="AU11" s="18">
        <f t="shared" si="3"/>
        <v>0</v>
      </c>
      <c r="AV11" s="15"/>
      <c r="AX11" s="14"/>
      <c r="AY11" s="18"/>
      <c r="AZ11" s="16">
        <v>0</v>
      </c>
      <c r="BA11" s="18">
        <f t="shared" si="4"/>
        <v>0</v>
      </c>
      <c r="BB11" s="15"/>
      <c r="BD11" s="14"/>
      <c r="BE11" s="18"/>
      <c r="BF11" s="16">
        <v>0</v>
      </c>
      <c r="BG11" s="18">
        <f t="shared" si="5"/>
        <v>0</v>
      </c>
      <c r="BH11" s="15"/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3"/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/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/>
      <c r="AR12" s="14"/>
      <c r="AS12" s="18"/>
      <c r="AT12" s="16">
        <v>0</v>
      </c>
      <c r="AU12" s="18">
        <f t="shared" si="3"/>
        <v>0</v>
      </c>
      <c r="AV12" s="15"/>
      <c r="AX12" s="14"/>
      <c r="AY12" s="18"/>
      <c r="AZ12" s="16">
        <v>0</v>
      </c>
      <c r="BA12" s="18">
        <f t="shared" si="4"/>
        <v>0</v>
      </c>
      <c r="BB12" s="15"/>
      <c r="BD12" s="14"/>
      <c r="BE12" s="18"/>
      <c r="BF12" s="16">
        <v>0</v>
      </c>
      <c r="BG12" s="18">
        <f t="shared" si="5"/>
        <v>0</v>
      </c>
      <c r="BH12" s="15"/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3"/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/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/>
      <c r="AR13" s="14"/>
      <c r="AS13" s="18"/>
      <c r="AT13" s="16">
        <v>0</v>
      </c>
      <c r="AU13" s="18">
        <f t="shared" si="3"/>
        <v>0</v>
      </c>
      <c r="AV13" s="15"/>
      <c r="AX13" s="14"/>
      <c r="AY13" s="18"/>
      <c r="AZ13" s="16">
        <v>0</v>
      </c>
      <c r="BA13" s="18">
        <f t="shared" si="4"/>
        <v>0</v>
      </c>
      <c r="BB13" s="15"/>
      <c r="BD13" s="14"/>
      <c r="BE13" s="18"/>
      <c r="BF13" s="16">
        <v>0</v>
      </c>
      <c r="BG13" s="18">
        <f t="shared" si="5"/>
        <v>0</v>
      </c>
      <c r="BH13" s="15"/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/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/>
      <c r="W14" s="14"/>
      <c r="X14" s="18"/>
      <c r="Y14" s="16">
        <v>0</v>
      </c>
      <c r="Z14" s="18">
        <f t="shared" si="1"/>
        <v>258536.06</v>
      </c>
      <c r="AA14" s="15"/>
      <c r="AB14" s="24"/>
      <c r="AC14" s="15"/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/>
      <c r="AR14" s="14"/>
      <c r="AS14" s="18"/>
      <c r="AT14" s="16">
        <v>0</v>
      </c>
      <c r="AU14" s="18">
        <f t="shared" si="3"/>
        <v>0</v>
      </c>
      <c r="AV14" s="15"/>
      <c r="AX14" s="14"/>
      <c r="AY14" s="18"/>
      <c r="AZ14" s="16">
        <v>0</v>
      </c>
      <c r="BA14" s="18">
        <f t="shared" si="4"/>
        <v>0</v>
      </c>
      <c r="BB14" s="15"/>
      <c r="BD14" s="14"/>
      <c r="BE14" s="18"/>
      <c r="BF14" s="16">
        <v>0</v>
      </c>
      <c r="BG14" s="18">
        <f t="shared" si="5"/>
        <v>0</v>
      </c>
      <c r="BH14" s="15"/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/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/>
      <c r="W15" s="14"/>
      <c r="X15" s="18"/>
      <c r="Y15" s="16">
        <v>0</v>
      </c>
      <c r="Z15" s="18">
        <f t="shared" si="1"/>
        <v>258536.06</v>
      </c>
      <c r="AA15" s="15"/>
      <c r="AB15" s="24"/>
      <c r="AC15" s="15"/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/>
      <c r="AR15" s="14"/>
      <c r="AS15" s="18"/>
      <c r="AT15" s="16">
        <v>0</v>
      </c>
      <c r="AU15" s="18">
        <f t="shared" si="3"/>
        <v>0</v>
      </c>
      <c r="AV15" s="15"/>
      <c r="AX15" s="14"/>
      <c r="AY15" s="18"/>
      <c r="AZ15" s="16">
        <v>0</v>
      </c>
      <c r="BA15" s="18">
        <f t="shared" si="4"/>
        <v>0</v>
      </c>
      <c r="BB15" s="15"/>
      <c r="BD15" s="14"/>
      <c r="BE15" s="18"/>
      <c r="BF15" s="16">
        <v>0</v>
      </c>
      <c r="BG15" s="18">
        <f t="shared" si="5"/>
        <v>0</v>
      </c>
      <c r="BH15" s="15"/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>
        <f>D25</f>
        <v>0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/>
      <c r="W16" s="14"/>
      <c r="X16" s="18"/>
      <c r="Y16" s="16">
        <v>0</v>
      </c>
      <c r="Z16" s="18">
        <f t="shared" si="1"/>
        <v>258536.06</v>
      </c>
      <c r="AA16" s="15"/>
      <c r="AB16" s="24"/>
      <c r="AC16" s="15"/>
      <c r="AD16" s="25"/>
      <c r="AE16" s="25"/>
      <c r="AF16" s="25"/>
      <c r="AG16" s="25"/>
      <c r="AH16" s="24"/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/>
      <c r="AR16" s="14"/>
      <c r="AS16" s="18"/>
      <c r="AT16" s="16">
        <v>0</v>
      </c>
      <c r="AU16" s="18">
        <f t="shared" si="3"/>
        <v>0</v>
      </c>
      <c r="AV16" s="15"/>
      <c r="AX16" s="14"/>
      <c r="AY16" s="18"/>
      <c r="AZ16" s="16">
        <v>0</v>
      </c>
      <c r="BA16" s="18">
        <f t="shared" si="4"/>
        <v>0</v>
      </c>
      <c r="BB16" s="15"/>
      <c r="BD16" s="14"/>
      <c r="BE16" s="18"/>
      <c r="BF16" s="16">
        <v>0</v>
      </c>
      <c r="BG16" s="18">
        <f t="shared" si="5"/>
        <v>0</v>
      </c>
      <c r="BH16" s="15"/>
    </row>
    <row r="17" spans="1:60" ht="16.8" customHeight="1" x14ac:dyDescent="0.35">
      <c r="A17" s="15"/>
      <c r="B17" s="15"/>
      <c r="C17" s="15" t="s">
        <v>58</v>
      </c>
      <c r="D17" s="16"/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/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/>
      <c r="AR18" s="14"/>
      <c r="AS18" s="18"/>
      <c r="AT18" s="16">
        <v>0</v>
      </c>
      <c r="AU18" s="18">
        <f t="shared" si="3"/>
        <v>0</v>
      </c>
      <c r="AV18" s="15"/>
      <c r="AX18" s="14"/>
      <c r="AY18" s="18"/>
      <c r="AZ18" s="16">
        <v>0</v>
      </c>
      <c r="BA18" s="18">
        <f t="shared" si="4"/>
        <v>0</v>
      </c>
      <c r="BB18" s="15"/>
      <c r="BD18" s="14"/>
      <c r="BE18" s="18"/>
      <c r="BF18" s="16">
        <v>0</v>
      </c>
      <c r="BG18" s="18">
        <f t="shared" si="5"/>
        <v>0</v>
      </c>
      <c r="BH18" s="15"/>
    </row>
    <row r="19" spans="1:60" ht="16.8" customHeight="1" x14ac:dyDescent="0.35">
      <c r="A19" s="15"/>
      <c r="B19" s="15"/>
      <c r="C19" s="15" t="s">
        <v>60</v>
      </c>
      <c r="D19" s="16"/>
      <c r="E19" s="16"/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/>
      <c r="AB19" s="24"/>
      <c r="AC19" s="15" t="str">
        <f t="shared" si="7"/>
        <v>Benzina auto papa'</v>
      </c>
      <c r="AD19" s="25"/>
      <c r="AE19" s="25"/>
      <c r="AF19" s="25"/>
      <c r="AG19" s="25"/>
      <c r="AH19" s="24"/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/>
      <c r="AR19" s="14"/>
      <c r="AS19" s="18"/>
      <c r="AT19" s="16">
        <v>0</v>
      </c>
      <c r="AU19" s="18">
        <f t="shared" si="3"/>
        <v>0</v>
      </c>
      <c r="AV19" s="15"/>
      <c r="AX19" s="14"/>
      <c r="AY19" s="18"/>
      <c r="AZ19" s="16">
        <v>0</v>
      </c>
      <c r="BA19" s="18">
        <f t="shared" si="4"/>
        <v>0</v>
      </c>
      <c r="BB19" s="15"/>
      <c r="BD19" s="14"/>
      <c r="BE19" s="18"/>
      <c r="BF19" s="16">
        <v>0</v>
      </c>
      <c r="BG19" s="18">
        <f t="shared" si="5"/>
        <v>0</v>
      </c>
      <c r="BH19" s="15"/>
    </row>
    <row r="20" spans="1:60" ht="16.8" customHeight="1" x14ac:dyDescent="0.35">
      <c r="A20" s="15"/>
      <c r="B20" s="15"/>
      <c r="C20" s="28"/>
      <c r="D20" s="16"/>
      <c r="E20" s="16"/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/>
      <c r="W20" s="14"/>
      <c r="X20" s="18"/>
      <c r="Y20" s="16">
        <v>0</v>
      </c>
      <c r="Z20" s="18">
        <f t="shared" si="1"/>
        <v>258536.06</v>
      </c>
      <c r="AA20" s="15"/>
      <c r="AB20" s="24"/>
      <c r="AC20" s="15">
        <f t="shared" si="7"/>
        <v>0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/>
      <c r="AR20" s="14"/>
      <c r="AS20" s="18"/>
      <c r="AT20" s="16">
        <v>0</v>
      </c>
      <c r="AU20" s="18">
        <f t="shared" si="3"/>
        <v>0</v>
      </c>
      <c r="AV20" s="15">
        <f>C20</f>
        <v>0</v>
      </c>
      <c r="AX20" s="14"/>
      <c r="AY20" s="18"/>
      <c r="AZ20" s="16">
        <v>0</v>
      </c>
      <c r="BA20" s="18">
        <f t="shared" si="4"/>
        <v>0</v>
      </c>
      <c r="BB20" s="15"/>
      <c r="BD20" s="14"/>
      <c r="BE20" s="18"/>
      <c r="BF20" s="16">
        <v>0</v>
      </c>
      <c r="BG20" s="18">
        <f t="shared" si="5"/>
        <v>0</v>
      </c>
      <c r="BH20" s="15"/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/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/>
      <c r="AR21" s="14"/>
      <c r="AS21" s="18"/>
      <c r="AT21" s="16">
        <v>0</v>
      </c>
      <c r="AU21" s="18">
        <f t="shared" si="3"/>
        <v>0</v>
      </c>
      <c r="AV21" s="15"/>
      <c r="AX21" s="14"/>
      <c r="AY21" s="18"/>
      <c r="AZ21" s="16">
        <v>0</v>
      </c>
      <c r="BA21" s="18">
        <f t="shared" si="4"/>
        <v>0</v>
      </c>
      <c r="BB21" s="15"/>
      <c r="BD21" s="14"/>
      <c r="BE21" s="18"/>
      <c r="BF21" s="16">
        <v>0</v>
      </c>
      <c r="BG21" s="18">
        <f t="shared" si="5"/>
        <v>0</v>
      </c>
      <c r="BH21" s="15"/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/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/>
      <c r="AR22" s="14"/>
      <c r="AS22" s="18"/>
      <c r="AT22" s="16">
        <v>0</v>
      </c>
      <c r="AU22" s="18">
        <f t="shared" si="3"/>
        <v>0</v>
      </c>
      <c r="AV22" s="15"/>
      <c r="AX22" s="14"/>
      <c r="AY22" s="18"/>
      <c r="AZ22" s="16">
        <v>0</v>
      </c>
      <c r="BA22" s="18">
        <f t="shared" si="4"/>
        <v>0</v>
      </c>
      <c r="BB22" s="15"/>
      <c r="BD22" s="14"/>
      <c r="BE22" s="18"/>
      <c r="BF22" s="16">
        <v>0</v>
      </c>
      <c r="BG22" s="18">
        <f t="shared" si="5"/>
        <v>0</v>
      </c>
      <c r="BH22" s="15"/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/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/>
      <c r="AR23" s="14"/>
      <c r="AS23" s="18"/>
      <c r="AT23" s="16">
        <v>0</v>
      </c>
      <c r="AU23" s="18">
        <f t="shared" si="3"/>
        <v>0</v>
      </c>
      <c r="AV23" s="15"/>
      <c r="AX23" s="14"/>
      <c r="AY23" s="18"/>
      <c r="AZ23" s="16">
        <v>0</v>
      </c>
      <c r="BA23" s="18">
        <f t="shared" si="4"/>
        <v>0</v>
      </c>
      <c r="BB23" s="15"/>
      <c r="BD23" s="14"/>
      <c r="BE23" s="18"/>
      <c r="BF23" s="16">
        <v>0</v>
      </c>
      <c r="BG23" s="18">
        <f t="shared" si="5"/>
        <v>0</v>
      </c>
      <c r="BH23" s="15"/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/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/>
      <c r="AR24" s="14"/>
      <c r="AS24" s="18"/>
      <c r="AT24" s="16">
        <v>0</v>
      </c>
      <c r="AU24" s="18">
        <f t="shared" si="3"/>
        <v>0</v>
      </c>
      <c r="AV24" s="15"/>
      <c r="AX24" s="14"/>
      <c r="AY24" s="18"/>
      <c r="AZ24" s="16">
        <v>0</v>
      </c>
      <c r="BA24" s="18">
        <f t="shared" si="4"/>
        <v>0</v>
      </c>
      <c r="BB24" s="15"/>
      <c r="BD24" s="14"/>
      <c r="BE24" s="18"/>
      <c r="BF24" s="16">
        <v>0</v>
      </c>
      <c r="BG24" s="18">
        <f t="shared" si="5"/>
        <v>0</v>
      </c>
      <c r="BH24" s="15"/>
    </row>
    <row r="25" spans="1:60" ht="16.8" customHeight="1" x14ac:dyDescent="0.35">
      <c r="A25" s="15"/>
      <c r="B25" s="15"/>
      <c r="C25" s="28" t="s">
        <v>65</v>
      </c>
      <c r="D25" s="16"/>
      <c r="E25" s="16"/>
      <c r="F25" s="16"/>
      <c r="G25" s="16">
        <v>0</v>
      </c>
      <c r="H25" s="16"/>
      <c r="I25" s="4"/>
      <c r="J25" s="14"/>
      <c r="K25" s="17"/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/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/>
      <c r="AR25" s="14"/>
      <c r="AS25" s="18"/>
      <c r="AT25" s="16"/>
      <c r="AU25" s="18">
        <f t="shared" si="3"/>
        <v>0</v>
      </c>
      <c r="AV25" s="15"/>
      <c r="AX25" s="14"/>
      <c r="AY25" s="18"/>
      <c r="AZ25" s="16"/>
      <c r="BA25" s="18">
        <f t="shared" si="4"/>
        <v>0</v>
      </c>
      <c r="BB25" s="15"/>
      <c r="BD25" s="14"/>
      <c r="BE25" s="18"/>
      <c r="BF25" s="16"/>
      <c r="BG25" s="18">
        <f t="shared" si="5"/>
        <v>0</v>
      </c>
      <c r="BH25" s="15"/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/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/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/>
      <c r="AR26" s="14"/>
      <c r="AS26" s="18"/>
      <c r="AT26" s="16">
        <v>0</v>
      </c>
      <c r="AU26" s="18">
        <f t="shared" si="3"/>
        <v>0</v>
      </c>
      <c r="AV26" s="15"/>
      <c r="AX26" s="14"/>
      <c r="AY26" s="18"/>
      <c r="AZ26" s="16">
        <v>0</v>
      </c>
      <c r="BA26" s="18">
        <f t="shared" si="4"/>
        <v>0</v>
      </c>
      <c r="BB26" s="15"/>
      <c r="BD26" s="14"/>
      <c r="BE26" s="18"/>
      <c r="BF26" s="16">
        <v>0</v>
      </c>
      <c r="BG26" s="18">
        <f t="shared" si="5"/>
        <v>0</v>
      </c>
      <c r="BH26" s="15"/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/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/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/>
      <c r="AR27" s="14"/>
      <c r="AS27" s="18"/>
      <c r="AT27" s="16">
        <v>0</v>
      </c>
      <c r="AU27" s="18">
        <f t="shared" si="3"/>
        <v>0</v>
      </c>
      <c r="AV27" s="15"/>
      <c r="AX27" s="14"/>
      <c r="AY27" s="18"/>
      <c r="AZ27" s="16">
        <v>0</v>
      </c>
      <c r="BA27" s="18">
        <f t="shared" si="4"/>
        <v>0</v>
      </c>
      <c r="BB27" s="15"/>
      <c r="BD27" s="14"/>
      <c r="BE27" s="18"/>
      <c r="BF27" s="16">
        <v>0</v>
      </c>
      <c r="BG27" s="18">
        <f t="shared" si="5"/>
        <v>0</v>
      </c>
      <c r="BH27" s="15"/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/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/>
      <c r="AR29" s="14"/>
      <c r="AS29" s="18"/>
      <c r="AT29" s="16">
        <v>0</v>
      </c>
      <c r="AU29" s="18">
        <f t="shared" si="3"/>
        <v>0</v>
      </c>
      <c r="AV29" s="15"/>
      <c r="AX29" s="14"/>
      <c r="AY29" s="18"/>
      <c r="AZ29" s="16">
        <v>0</v>
      </c>
      <c r="BA29" s="18">
        <f t="shared" si="4"/>
        <v>0</v>
      </c>
      <c r="BB29" s="15"/>
      <c r="BD29" s="14"/>
      <c r="BE29" s="18"/>
      <c r="BF29" s="16">
        <v>0</v>
      </c>
      <c r="BG29" s="18">
        <f t="shared" si="5"/>
        <v>0</v>
      </c>
      <c r="BH29" s="15"/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/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/>
      <c r="AR30" s="14"/>
      <c r="AS30" s="18"/>
      <c r="AT30" s="16">
        <v>0</v>
      </c>
      <c r="AU30" s="18">
        <f t="shared" si="3"/>
        <v>0</v>
      </c>
      <c r="AV30" s="15"/>
      <c r="AX30" s="14"/>
      <c r="AY30" s="18"/>
      <c r="AZ30" s="16">
        <v>0</v>
      </c>
      <c r="BA30" s="18">
        <f t="shared" si="4"/>
        <v>0</v>
      </c>
      <c r="BB30" s="15"/>
      <c r="BD30" s="14"/>
      <c r="BE30" s="18"/>
      <c r="BF30" s="16">
        <v>0</v>
      </c>
      <c r="BG30" s="18">
        <f t="shared" si="5"/>
        <v>0</v>
      </c>
      <c r="BH30" s="15"/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/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/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/>
      <c r="AR32" s="14"/>
      <c r="AS32" s="18"/>
      <c r="AT32" s="16">
        <v>0</v>
      </c>
      <c r="AU32" s="18">
        <f t="shared" si="3"/>
        <v>0</v>
      </c>
      <c r="AV32" s="15"/>
      <c r="AX32" s="14"/>
      <c r="AY32" s="18"/>
      <c r="AZ32" s="16">
        <v>0</v>
      </c>
      <c r="BA32" s="18">
        <f t="shared" si="4"/>
        <v>0</v>
      </c>
      <c r="BB32" s="15"/>
      <c r="BD32" s="14"/>
      <c r="BE32" s="18"/>
      <c r="BF32" s="16">
        <v>0</v>
      </c>
      <c r="BG32" s="18">
        <f t="shared" si="5"/>
        <v>0</v>
      </c>
      <c r="BH32" s="15"/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/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/>
      <c r="AR33" s="14"/>
      <c r="AS33" s="18"/>
      <c r="AT33" s="16">
        <v>0</v>
      </c>
      <c r="AU33" s="18">
        <f t="shared" si="3"/>
        <v>0</v>
      </c>
      <c r="AV33" s="15"/>
      <c r="AX33" s="14"/>
      <c r="AY33" s="18"/>
      <c r="AZ33" s="16">
        <v>0</v>
      </c>
      <c r="BA33" s="18">
        <f t="shared" si="4"/>
        <v>0</v>
      </c>
      <c r="BB33" s="15"/>
      <c r="BD33" s="14"/>
      <c r="BE33" s="18"/>
      <c r="BF33" s="16">
        <v>0</v>
      </c>
      <c r="BG33" s="18">
        <f t="shared" si="5"/>
        <v>0</v>
      </c>
      <c r="BH33" s="15"/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/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/>
      <c r="AR34" s="14"/>
      <c r="AS34" s="18"/>
      <c r="AT34" s="16">
        <v>0</v>
      </c>
      <c r="AU34" s="18">
        <f t="shared" si="3"/>
        <v>0</v>
      </c>
      <c r="AV34" s="15"/>
      <c r="AX34" s="14"/>
      <c r="AY34" s="18"/>
      <c r="AZ34" s="16">
        <v>0</v>
      </c>
      <c r="BA34" s="18">
        <f t="shared" si="4"/>
        <v>0</v>
      </c>
      <c r="BB34" s="15"/>
      <c r="BD34" s="14"/>
      <c r="BE34" s="18"/>
      <c r="BF34" s="16">
        <v>0</v>
      </c>
      <c r="BG34" s="18">
        <f t="shared" si="5"/>
        <v>0</v>
      </c>
      <c r="BH34" s="15"/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66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66" si="14">(X35-Y35)+Z34</f>
        <v>258536.06</v>
      </c>
      <c r="AA35" s="15"/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66" si="15">(AM35-AN35)+AO34</f>
        <v>0</v>
      </c>
      <c r="AP35" s="15"/>
      <c r="AR35" s="14"/>
      <c r="AS35" s="18"/>
      <c r="AT35" s="16">
        <v>0</v>
      </c>
      <c r="AU35" s="18">
        <f t="shared" ref="AU35:AU66" si="16">(AS35-AT35)+AU34</f>
        <v>0</v>
      </c>
      <c r="AV35" s="15"/>
      <c r="AX35" s="14"/>
      <c r="AY35" s="18"/>
      <c r="AZ35" s="16">
        <v>0</v>
      </c>
      <c r="BA35" s="18">
        <f t="shared" ref="BA35:BA66" si="17">(AY35-AZ35)+BA34</f>
        <v>0</v>
      </c>
      <c r="BB35" s="15"/>
      <c r="BD35" s="14"/>
      <c r="BE35" s="18"/>
      <c r="BF35" s="16">
        <v>0</v>
      </c>
      <c r="BG35" s="18">
        <f t="shared" ref="BG35:BG66" si="18">(BE35-BF35)+BG34</f>
        <v>0</v>
      </c>
      <c r="BH35" s="15"/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/>
      <c r="AB36" s="24"/>
      <c r="AC36" s="15" t="str">
        <f t="shared" si="12"/>
        <v>Locazione immobili</v>
      </c>
      <c r="AD36" s="25"/>
      <c r="AE36" s="25"/>
      <c r="AF36" s="25"/>
      <c r="AG36" s="25"/>
      <c r="AH36" s="24"/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/>
      <c r="AR36" s="14"/>
      <c r="AS36" s="18"/>
      <c r="AT36" s="16">
        <v>0</v>
      </c>
      <c r="AU36" s="18">
        <f t="shared" si="16"/>
        <v>0</v>
      </c>
      <c r="AV36" s="15"/>
      <c r="AX36" s="14"/>
      <c r="AY36" s="18"/>
      <c r="AZ36" s="16">
        <v>0</v>
      </c>
      <c r="BA36" s="18">
        <f t="shared" si="17"/>
        <v>0</v>
      </c>
      <c r="BB36" s="15"/>
      <c r="BD36" s="14"/>
      <c r="BE36" s="18"/>
      <c r="BF36" s="16">
        <v>0</v>
      </c>
      <c r="BG36" s="18">
        <f t="shared" si="18"/>
        <v>0</v>
      </c>
      <c r="BH36" s="15"/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/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/>
      <c r="AR37" s="14"/>
      <c r="AS37" s="18"/>
      <c r="AT37" s="16">
        <v>0</v>
      </c>
      <c r="AU37" s="18">
        <f t="shared" si="16"/>
        <v>0</v>
      </c>
      <c r="AV37" s="15"/>
      <c r="AX37" s="14"/>
      <c r="AY37" s="18"/>
      <c r="AZ37" s="16">
        <v>0</v>
      </c>
      <c r="BA37" s="18">
        <f t="shared" si="17"/>
        <v>0</v>
      </c>
      <c r="BB37" s="15"/>
      <c r="BD37" s="14"/>
      <c r="BE37" s="18"/>
      <c r="BF37" s="16">
        <v>0</v>
      </c>
      <c r="BG37" s="18">
        <f t="shared" si="18"/>
        <v>0</v>
      </c>
      <c r="BH37" s="15"/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/>
      <c r="M38" s="16"/>
      <c r="N38" s="16"/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95</v>
      </c>
      <c r="D39" s="16"/>
      <c r="E39" s="16"/>
      <c r="F39" s="16"/>
      <c r="G39" s="16">
        <v>0</v>
      </c>
      <c r="H39" s="16"/>
      <c r="I39" s="4"/>
      <c r="J39" s="14"/>
      <c r="K39" s="16"/>
      <c r="L39" s="16"/>
      <c r="M39" s="30"/>
      <c r="N39" s="30"/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96</v>
      </c>
      <c r="D40" s="16"/>
      <c r="E40" s="16"/>
      <c r="F40" s="16"/>
      <c r="G40" s="16">
        <v>0</v>
      </c>
      <c r="H40" s="16"/>
      <c r="I40" s="4"/>
      <c r="J40" s="14"/>
      <c r="K40" s="25"/>
      <c r="L40" s="83"/>
      <c r="M40" s="16"/>
      <c r="N40" s="73"/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/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/>
      <c r="AR40" s="14"/>
      <c r="AS40" s="18"/>
      <c r="AT40" s="16">
        <v>0</v>
      </c>
      <c r="AU40" s="18">
        <f t="shared" si="16"/>
        <v>0</v>
      </c>
      <c r="AV40" s="15"/>
      <c r="AX40" s="14"/>
      <c r="AY40" s="18"/>
      <c r="AZ40" s="16">
        <v>0</v>
      </c>
      <c r="BA40" s="18">
        <f t="shared" si="17"/>
        <v>0</v>
      </c>
      <c r="BB40" s="15"/>
      <c r="BD40" s="14"/>
      <c r="BE40" s="18"/>
      <c r="BF40" s="16">
        <v>0</v>
      </c>
      <c r="BG40" s="18">
        <f t="shared" si="18"/>
        <v>0</v>
      </c>
      <c r="BH40" s="15"/>
    </row>
    <row r="41" spans="1:60" ht="16.8" customHeight="1" x14ac:dyDescent="0.35">
      <c r="A41" s="15"/>
      <c r="B41" s="15"/>
      <c r="C41" s="15" t="s">
        <v>97</v>
      </c>
      <c r="D41" s="16"/>
      <c r="E41" s="16"/>
      <c r="F41" s="16"/>
      <c r="G41" s="16">
        <v>0</v>
      </c>
      <c r="H41" s="16"/>
      <c r="I41" s="4"/>
      <c r="J41" s="14"/>
      <c r="K41" s="16"/>
      <c r="L41" s="73"/>
      <c r="M41" s="16"/>
      <c r="N41" s="16"/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98</v>
      </c>
      <c r="D42" s="16"/>
      <c r="E42" s="16"/>
      <c r="F42" s="16"/>
      <c r="G42" s="16">
        <v>0</v>
      </c>
      <c r="H42" s="16">
        <v>0</v>
      </c>
      <c r="I42" s="4"/>
      <c r="J42" s="14"/>
      <c r="K42" s="16"/>
      <c r="L42" s="73"/>
      <c r="M42" s="30"/>
      <c r="N42" s="30"/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99</v>
      </c>
      <c r="D43" s="16"/>
      <c r="E43" s="16"/>
      <c r="F43" s="48">
        <v>0</v>
      </c>
      <c r="G43" s="16"/>
      <c r="H43" s="16"/>
      <c r="I43" s="4"/>
      <c r="J43" s="14"/>
      <c r="K43" s="30"/>
      <c r="L43" s="30"/>
      <c r="M43" s="16"/>
      <c r="N43" s="16"/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/>
      <c r="AB43" s="24"/>
      <c r="AC43" s="15"/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/>
      <c r="AR43" s="14"/>
      <c r="AS43" s="18"/>
      <c r="AT43" s="16">
        <v>0</v>
      </c>
      <c r="AU43" s="18">
        <f t="shared" si="16"/>
        <v>0</v>
      </c>
      <c r="AV43" s="15"/>
      <c r="AX43" s="14"/>
      <c r="AY43" s="18"/>
      <c r="AZ43" s="16">
        <v>0</v>
      </c>
      <c r="BA43" s="18">
        <f t="shared" si="17"/>
        <v>0</v>
      </c>
      <c r="BB43" s="15"/>
      <c r="BD43" s="14"/>
      <c r="BE43" s="18"/>
      <c r="BF43" s="16">
        <v>0</v>
      </c>
      <c r="BG43" s="18">
        <f t="shared" si="18"/>
        <v>0</v>
      </c>
      <c r="BH43" s="15"/>
    </row>
    <row r="44" spans="1:60" ht="16.8" customHeight="1" x14ac:dyDescent="0.35">
      <c r="A44" s="15"/>
      <c r="B44" s="15"/>
      <c r="C44" s="15" t="s">
        <v>100</v>
      </c>
      <c r="D44" s="16"/>
      <c r="E44" s="16"/>
      <c r="F44" s="16"/>
      <c r="G44" s="16">
        <v>0</v>
      </c>
      <c r="H44" s="16"/>
      <c r="I44" s="4"/>
      <c r="J44" s="14"/>
      <c r="K44" s="30" t="s">
        <v>101</v>
      </c>
      <c r="L44" s="73">
        <v>7.0000000000000007E-2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102</v>
      </c>
      <c r="W44" s="14"/>
      <c r="X44" s="18"/>
      <c r="Y44" s="16">
        <v>0</v>
      </c>
      <c r="Z44" s="18">
        <f t="shared" si="14"/>
        <v>258536.06</v>
      </c>
      <c r="AA44" s="15"/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/>
      <c r="AR44" s="14"/>
      <c r="AS44" s="18">
        <v>0</v>
      </c>
      <c r="AT44" s="16">
        <v>0</v>
      </c>
      <c r="AU44" s="18">
        <f t="shared" si="16"/>
        <v>0</v>
      </c>
      <c r="AV44" s="15"/>
      <c r="AX44" s="14"/>
      <c r="AY44" s="18">
        <v>0</v>
      </c>
      <c r="AZ44" s="16">
        <v>0</v>
      </c>
      <c r="BA44" s="18">
        <f t="shared" si="17"/>
        <v>0</v>
      </c>
      <c r="BB44" s="15"/>
      <c r="BD44" s="14"/>
      <c r="BE44" s="18">
        <v>0</v>
      </c>
      <c r="BF44" s="16">
        <v>0</v>
      </c>
      <c r="BG44" s="18">
        <f t="shared" si="18"/>
        <v>0</v>
      </c>
      <c r="BH44" s="15"/>
    </row>
    <row r="45" spans="1:60" ht="16.8" customHeight="1" x14ac:dyDescent="0.35">
      <c r="A45" s="15"/>
      <c r="B45" s="15"/>
      <c r="C45" s="15" t="s">
        <v>103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104</v>
      </c>
      <c r="L45" s="16">
        <v>2303</v>
      </c>
      <c r="M45" s="16"/>
      <c r="N45" s="16">
        <v>0</v>
      </c>
      <c r="O45" s="16"/>
      <c r="P45" s="18"/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/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/>
      <c r="AR45" s="14"/>
      <c r="AS45" s="18">
        <v>0</v>
      </c>
      <c r="AT45" s="16">
        <v>0</v>
      </c>
      <c r="AU45" s="18">
        <f t="shared" si="16"/>
        <v>0</v>
      </c>
      <c r="AV45" s="15"/>
      <c r="AX45" s="14"/>
      <c r="AY45" s="18">
        <v>0</v>
      </c>
      <c r="AZ45" s="16">
        <v>0</v>
      </c>
      <c r="BA45" s="18">
        <f t="shared" si="17"/>
        <v>0</v>
      </c>
      <c r="BB45" s="15"/>
      <c r="BD45" s="14"/>
      <c r="BE45" s="18">
        <v>0</v>
      </c>
      <c r="BF45" s="16">
        <v>0</v>
      </c>
      <c r="BG45" s="18">
        <f t="shared" si="18"/>
        <v>0</v>
      </c>
      <c r="BH45" s="15"/>
    </row>
    <row r="46" spans="1:60" ht="16.8" customHeight="1" x14ac:dyDescent="0.35">
      <c r="A46" s="15"/>
      <c r="B46" s="15"/>
      <c r="C46" s="15" t="s">
        <v>105</v>
      </c>
      <c r="D46" s="16"/>
      <c r="E46" s="16"/>
      <c r="F46" s="16">
        <v>0</v>
      </c>
      <c r="G46" s="16"/>
      <c r="H46" s="16"/>
      <c r="I46" s="4"/>
      <c r="J46" s="14"/>
      <c r="K46" s="30" t="s">
        <v>106</v>
      </c>
      <c r="L46" s="16">
        <v>100</v>
      </c>
      <c r="M46" s="16"/>
      <c r="N46" s="16">
        <v>0</v>
      </c>
      <c r="O46" s="16"/>
      <c r="P46" s="18"/>
      <c r="Q46" s="14"/>
      <c r="R46" s="18">
        <v>0</v>
      </c>
      <c r="S46" s="16"/>
      <c r="T46" s="18">
        <f t="shared" si="13"/>
        <v>33017.4</v>
      </c>
      <c r="U46" s="15"/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/>
      <c r="AR46" s="14"/>
      <c r="AS46" s="18">
        <v>0</v>
      </c>
      <c r="AT46" s="16"/>
      <c r="AU46" s="18">
        <f t="shared" si="16"/>
        <v>0</v>
      </c>
      <c r="AV46" s="15"/>
      <c r="AX46" s="14"/>
      <c r="AY46" s="18">
        <v>0</v>
      </c>
      <c r="AZ46" s="16"/>
      <c r="BA46" s="18">
        <f t="shared" si="17"/>
        <v>0</v>
      </c>
      <c r="BB46" s="15"/>
      <c r="BD46" s="14"/>
      <c r="BE46" s="18">
        <v>0</v>
      </c>
      <c r="BF46" s="16"/>
      <c r="BG46" s="18">
        <f t="shared" si="18"/>
        <v>0</v>
      </c>
      <c r="BH46" s="15"/>
    </row>
    <row r="47" spans="1:60" ht="16.8" customHeight="1" x14ac:dyDescent="0.35">
      <c r="A47" s="15"/>
      <c r="B47" s="15"/>
      <c r="C47" s="15" t="s">
        <v>107</v>
      </c>
      <c r="D47" s="16"/>
      <c r="E47" s="16"/>
      <c r="F47" s="16">
        <v>0</v>
      </c>
      <c r="G47" s="16"/>
      <c r="H47" s="16"/>
      <c r="I47" s="4"/>
      <c r="J47" s="14"/>
      <c r="K47" s="3" t="s">
        <v>108</v>
      </c>
      <c r="L47" s="16">
        <v>100</v>
      </c>
      <c r="M47" s="16"/>
      <c r="N47" s="16">
        <v>0</v>
      </c>
      <c r="O47" s="16"/>
      <c r="P47" s="18"/>
      <c r="Q47" s="14"/>
      <c r="R47" s="18">
        <v>0</v>
      </c>
      <c r="S47" s="16"/>
      <c r="T47" s="18">
        <f t="shared" si="13"/>
        <v>33017.4</v>
      </c>
      <c r="U47" s="15"/>
      <c r="W47" s="14"/>
      <c r="X47" s="18">
        <v>0</v>
      </c>
      <c r="Y47" s="16"/>
      <c r="Z47" s="18">
        <f t="shared" si="14"/>
        <v>258536.06</v>
      </c>
      <c r="AA47" s="15" t="str">
        <f>C47</f>
        <v>VERSAMENTO</v>
      </c>
      <c r="AB47" s="24"/>
      <c r="AC47" s="15"/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/>
      <c r="AR47" s="14"/>
      <c r="AS47" s="18">
        <v>0</v>
      </c>
      <c r="AT47" s="16"/>
      <c r="AU47" s="18">
        <f t="shared" si="16"/>
        <v>0</v>
      </c>
      <c r="AV47" s="15"/>
      <c r="AX47" s="14"/>
      <c r="AY47" s="18">
        <v>0</v>
      </c>
      <c r="AZ47" s="16"/>
      <c r="BA47" s="18">
        <f t="shared" si="17"/>
        <v>0</v>
      </c>
      <c r="BB47" s="15"/>
      <c r="BD47" s="14"/>
      <c r="BE47" s="18">
        <v>0</v>
      </c>
      <c r="BF47" s="16"/>
      <c r="BG47" s="18">
        <f t="shared" si="18"/>
        <v>0</v>
      </c>
      <c r="BH47" s="15"/>
    </row>
    <row r="48" spans="1:60" ht="16.8" customHeight="1" x14ac:dyDescent="0.35">
      <c r="A48" s="15"/>
      <c r="B48" s="15"/>
      <c r="C48" s="15" t="s">
        <v>109</v>
      </c>
      <c r="D48" s="16"/>
      <c r="E48" s="16"/>
      <c r="F48" s="16">
        <v>0</v>
      </c>
      <c r="G48" s="16"/>
      <c r="H48" s="16">
        <v>0</v>
      </c>
      <c r="I48" s="4"/>
      <c r="J48" s="14"/>
      <c r="K48" s="16"/>
      <c r="L48" s="16">
        <v>0</v>
      </c>
      <c r="M48" s="16"/>
      <c r="N48" s="16">
        <v>0</v>
      </c>
      <c r="O48" s="16"/>
      <c r="P48" s="18"/>
      <c r="Q48" s="14"/>
      <c r="R48" s="18">
        <v>0</v>
      </c>
      <c r="S48" s="16"/>
      <c r="T48" s="18">
        <f t="shared" si="13"/>
        <v>33017.4</v>
      </c>
      <c r="U48" s="15"/>
      <c r="W48" s="14"/>
      <c r="X48" s="18">
        <v>0</v>
      </c>
      <c r="Y48" s="16"/>
      <c r="Z48" s="18">
        <f t="shared" si="14"/>
        <v>258536.06</v>
      </c>
      <c r="AA48" s="15" t="str">
        <f>C48</f>
        <v>VERSMANETO</v>
      </c>
      <c r="AB48" s="24"/>
      <c r="AC48" s="15"/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/>
      <c r="AR48" s="14"/>
      <c r="AS48" s="18">
        <v>0</v>
      </c>
      <c r="AT48" s="16"/>
      <c r="AU48" s="18">
        <f t="shared" si="16"/>
        <v>0</v>
      </c>
      <c r="AV48" s="15"/>
      <c r="AX48" s="14"/>
      <c r="AY48" s="18">
        <v>0</v>
      </c>
      <c r="AZ48" s="16"/>
      <c r="BA48" s="18">
        <f t="shared" si="17"/>
        <v>0</v>
      </c>
      <c r="BB48" s="15"/>
      <c r="BD48" s="14"/>
      <c r="BE48" s="18">
        <v>0</v>
      </c>
      <c r="BF48" s="16"/>
      <c r="BG48" s="18">
        <f t="shared" si="18"/>
        <v>0</v>
      </c>
      <c r="BH48" s="15"/>
    </row>
    <row r="49" spans="1:60" ht="16.8" customHeight="1" x14ac:dyDescent="0.35">
      <c r="A49" s="15"/>
      <c r="B49" s="15"/>
      <c r="C49" s="15" t="s">
        <v>107</v>
      </c>
      <c r="D49" s="16"/>
      <c r="E49" s="16"/>
      <c r="F49" s="16">
        <v>0</v>
      </c>
      <c r="G49" s="16"/>
      <c r="H49" s="16"/>
      <c r="I49" s="4"/>
      <c r="J49" s="14"/>
      <c r="K49" s="16" t="s">
        <v>110</v>
      </c>
      <c r="L49" s="16">
        <v>-9</v>
      </c>
      <c r="M49" s="16"/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/>
      <c r="W49" s="14"/>
      <c r="X49" s="18">
        <v>0</v>
      </c>
      <c r="Y49" s="16"/>
      <c r="Z49" s="18">
        <f t="shared" si="14"/>
        <v>258536.06</v>
      </c>
      <c r="AA49" s="15" t="str">
        <f>C49</f>
        <v>VERSAMENTO</v>
      </c>
      <c r="AB49" s="24"/>
      <c r="AC49" s="15"/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/>
      <c r="AR49" s="14"/>
      <c r="AS49" s="18">
        <v>0</v>
      </c>
      <c r="AT49" s="16"/>
      <c r="AU49" s="18">
        <f t="shared" si="16"/>
        <v>0</v>
      </c>
      <c r="AV49" s="15"/>
      <c r="AX49" s="14"/>
      <c r="AY49" s="18">
        <v>0</v>
      </c>
      <c r="AZ49" s="16"/>
      <c r="BA49" s="18">
        <f t="shared" si="17"/>
        <v>0</v>
      </c>
      <c r="BB49" s="15"/>
      <c r="BD49" s="14"/>
      <c r="BE49" s="18">
        <v>0</v>
      </c>
      <c r="BF49" s="16"/>
      <c r="BG49" s="18">
        <f t="shared" si="18"/>
        <v>0</v>
      </c>
      <c r="BH49" s="15"/>
    </row>
    <row r="50" spans="1:60" ht="16.8" customHeight="1" x14ac:dyDescent="0.35">
      <c r="A50" s="15"/>
      <c r="B50" s="15"/>
      <c r="C50" s="15" t="s">
        <v>107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/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</v>
      </c>
      <c r="AB50" s="24"/>
      <c r="AC50" s="15"/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/>
      <c r="AR50" s="14"/>
      <c r="AS50" s="18">
        <v>0</v>
      </c>
      <c r="AT50" s="16"/>
      <c r="AU50" s="18">
        <f t="shared" si="16"/>
        <v>0</v>
      </c>
      <c r="AV50" s="15"/>
      <c r="AX50" s="14"/>
      <c r="AY50" s="18">
        <v>0</v>
      </c>
      <c r="AZ50" s="16"/>
      <c r="BA50" s="18">
        <f t="shared" si="17"/>
        <v>0</v>
      </c>
      <c r="BB50" s="15"/>
      <c r="BD50" s="14"/>
      <c r="BE50" s="18">
        <v>0</v>
      </c>
      <c r="BF50" s="16"/>
      <c r="BG50" s="18">
        <f t="shared" si="18"/>
        <v>0</v>
      </c>
      <c r="BH50" s="15"/>
    </row>
    <row r="51" spans="1:60" ht="16.8" customHeight="1" x14ac:dyDescent="0.35">
      <c r="A51" s="15"/>
      <c r="B51" s="15"/>
      <c r="C51" s="68" t="s">
        <v>107</v>
      </c>
      <c r="D51" s="16"/>
      <c r="E51" s="16"/>
      <c r="F51" s="16">
        <v>0</v>
      </c>
      <c r="G51" s="16"/>
      <c r="H51" s="16"/>
      <c r="I51" s="4"/>
      <c r="J51" s="14"/>
      <c r="K51" s="17" t="s">
        <v>111</v>
      </c>
      <c r="L51" s="16">
        <f>SUM(L38:L50)</f>
        <v>2494.0700000000002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/>
      <c r="W51" s="14"/>
      <c r="X51" s="18">
        <v>0</v>
      </c>
      <c r="Y51" s="16"/>
      <c r="Z51" s="18">
        <f t="shared" si="14"/>
        <v>258536.06</v>
      </c>
      <c r="AA51" s="15"/>
      <c r="AB51" s="24"/>
      <c r="AC51" s="15"/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/>
      <c r="AR51" s="14"/>
      <c r="AS51" s="18">
        <v>0</v>
      </c>
      <c r="AT51" s="16"/>
      <c r="AU51" s="18">
        <f t="shared" si="16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17"/>
        <v>0</v>
      </c>
      <c r="BB51" s="15"/>
      <c r="BD51" s="14"/>
      <c r="BE51" s="18">
        <v>0</v>
      </c>
      <c r="BF51" s="16"/>
      <c r="BG51" s="18">
        <f t="shared" si="18"/>
        <v>0</v>
      </c>
      <c r="BH51" s="15"/>
    </row>
    <row r="52" spans="1:60" ht="16.8" customHeight="1" x14ac:dyDescent="0.35">
      <c r="A52" s="15"/>
      <c r="B52" s="15"/>
      <c r="C52" s="15"/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0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/>
      <c r="W52" s="14"/>
      <c r="X52" s="18">
        <v>0</v>
      </c>
      <c r="Y52" s="16"/>
      <c r="Z52" s="18">
        <f t="shared" si="14"/>
        <v>258536.06</v>
      </c>
      <c r="AA52" s="15"/>
      <c r="AB52" s="24"/>
      <c r="AC52" s="15"/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/>
      <c r="AR52" s="14"/>
      <c r="AS52" s="18">
        <v>0</v>
      </c>
      <c r="AT52" s="16"/>
      <c r="AU52" s="18">
        <f t="shared" si="16"/>
        <v>0</v>
      </c>
      <c r="AV52" s="15">
        <f>C52</f>
        <v>0</v>
      </c>
      <c r="AX52" s="14"/>
      <c r="AY52" s="18">
        <v>0</v>
      </c>
      <c r="AZ52" s="16"/>
      <c r="BA52" s="18">
        <f t="shared" si="17"/>
        <v>0</v>
      </c>
      <c r="BB52" s="15"/>
      <c r="BD52" s="14"/>
      <c r="BE52" s="18">
        <v>0</v>
      </c>
      <c r="BF52" s="16"/>
      <c r="BG52" s="18">
        <f t="shared" si="18"/>
        <v>0</v>
      </c>
      <c r="BH52" s="15"/>
    </row>
    <row r="53" spans="1:60" ht="16.8" customHeight="1" x14ac:dyDescent="0.35">
      <c r="A53" s="15"/>
      <c r="B53" s="15"/>
      <c r="C53" s="47" t="s">
        <v>112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45292</v>
      </c>
      <c r="L53" s="54">
        <v>0</v>
      </c>
      <c r="M53" s="3"/>
      <c r="N53" s="3"/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/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/>
      <c r="AR53" s="14"/>
      <c r="AS53" s="18"/>
      <c r="AT53" s="25">
        <v>0</v>
      </c>
      <c r="AU53" s="18">
        <f t="shared" si="16"/>
        <v>0</v>
      </c>
      <c r="AV53" s="15"/>
      <c r="AX53" s="14"/>
      <c r="AY53" s="18"/>
      <c r="AZ53" s="25">
        <v>0</v>
      </c>
      <c r="BA53" s="18">
        <f t="shared" si="17"/>
        <v>0</v>
      </c>
      <c r="BB53" s="15"/>
      <c r="BD53" s="14"/>
      <c r="BE53" s="18"/>
      <c r="BF53" s="25">
        <v>0</v>
      </c>
      <c r="BG53" s="18">
        <f t="shared" si="18"/>
        <v>0</v>
      </c>
      <c r="BH53" s="15"/>
    </row>
    <row r="54" spans="1:60" ht="16.8" customHeight="1" x14ac:dyDescent="0.35">
      <c r="A54" s="15"/>
      <c r="B54" s="15"/>
      <c r="C54" s="15" t="s">
        <v>113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/>
      <c r="L54" s="75"/>
      <c r="M54" s="75"/>
      <c r="N54" s="75"/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114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/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/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/>
      <c r="AR55" s="14"/>
      <c r="AS55" s="18"/>
      <c r="AT55" s="16">
        <v>0</v>
      </c>
      <c r="AU55" s="18">
        <f t="shared" si="16"/>
        <v>0</v>
      </c>
      <c r="AV55" s="15"/>
      <c r="AX55" s="14"/>
      <c r="AY55" s="18"/>
      <c r="AZ55" s="16">
        <v>0</v>
      </c>
      <c r="BA55" s="18">
        <f t="shared" si="17"/>
        <v>0</v>
      </c>
      <c r="BB55" s="15"/>
      <c r="BD55" s="14"/>
      <c r="BE55" s="18"/>
      <c r="BF55" s="16">
        <v>0</v>
      </c>
      <c r="BG55" s="18">
        <f t="shared" si="18"/>
        <v>0</v>
      </c>
      <c r="BH55" s="15"/>
    </row>
    <row r="56" spans="1:60" ht="16.8" customHeight="1" x14ac:dyDescent="0.35">
      <c r="A56" s="15"/>
      <c r="B56" s="15"/>
      <c r="C56" s="15"/>
      <c r="D56" s="16"/>
      <c r="E56" s="16">
        <v>0</v>
      </c>
      <c r="F56" s="16"/>
      <c r="G56" s="16">
        <v>0</v>
      </c>
      <c r="H56" s="16"/>
      <c r="I56" s="4"/>
      <c r="J56" s="14"/>
      <c r="K56" s="6" t="s">
        <v>115</v>
      </c>
      <c r="L56" s="3">
        <f>SUM(L36:L50)+N35+L52+L53</f>
        <v>294047.53000000003</v>
      </c>
      <c r="M56" s="3">
        <v>64606.3</v>
      </c>
      <c r="N56" s="16"/>
      <c r="O56" s="16"/>
      <c r="P56" s="18"/>
      <c r="Q56" s="14"/>
      <c r="R56" s="18"/>
      <c r="S56" s="16">
        <v>0</v>
      </c>
      <c r="T56" s="18">
        <f t="shared" si="13"/>
        <v>33017.4</v>
      </c>
      <c r="U56" s="15"/>
      <c r="W56" s="14"/>
      <c r="X56" s="18"/>
      <c r="Y56" s="16">
        <v>0</v>
      </c>
      <c r="Z56" s="18">
        <f t="shared" si="14"/>
        <v>258536.06</v>
      </c>
      <c r="AA56" s="15"/>
      <c r="AB56" s="24"/>
      <c r="AC56" s="15">
        <f>C56</f>
        <v>0</v>
      </c>
      <c r="AD56" s="25"/>
      <c r="AE56" s="25"/>
      <c r="AF56" s="25"/>
      <c r="AG56" s="25"/>
      <c r="AH56" s="24" t="s">
        <v>111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/>
      <c r="AR56" s="14"/>
      <c r="AS56" s="18"/>
      <c r="AT56" s="16">
        <v>0</v>
      </c>
      <c r="AU56" s="18">
        <f t="shared" si="16"/>
        <v>0</v>
      </c>
      <c r="AV56" s="16"/>
      <c r="AX56" s="14"/>
      <c r="AY56" s="18"/>
      <c r="AZ56" s="16">
        <v>0</v>
      </c>
      <c r="BA56" s="18">
        <f t="shared" si="17"/>
        <v>0</v>
      </c>
      <c r="BB56" s="15"/>
      <c r="BD56" s="14"/>
      <c r="BE56" s="18"/>
      <c r="BF56" s="16">
        <v>0</v>
      </c>
      <c r="BG56" s="18">
        <f t="shared" si="18"/>
        <v>0</v>
      </c>
      <c r="BH56" s="15"/>
    </row>
    <row r="57" spans="1:60" ht="16.8" customHeight="1" x14ac:dyDescent="0.35">
      <c r="A57" s="15"/>
      <c r="B57" s="15"/>
      <c r="C57" s="15"/>
      <c r="D57" s="16"/>
      <c r="E57" s="16">
        <v>0</v>
      </c>
      <c r="F57" s="16"/>
      <c r="G57" s="16">
        <v>0</v>
      </c>
      <c r="H57" s="16"/>
      <c r="I57" s="4"/>
      <c r="J57" s="14"/>
      <c r="K57" s="6" t="s">
        <v>116</v>
      </c>
      <c r="L57" s="3">
        <f>L56-M56</f>
        <v>229441.23000000004</v>
      </c>
      <c r="M57" s="16"/>
      <c r="N57" s="16"/>
      <c r="O57" s="16"/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/>
      <c r="AD57" s="25"/>
      <c r="AE57" s="25"/>
      <c r="AF57" s="25"/>
      <c r="AG57" s="25"/>
      <c r="AH57" s="24" t="s">
        <v>117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/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/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/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118</v>
      </c>
      <c r="AB58" s="24"/>
      <c r="AC58" s="24"/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119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120</v>
      </c>
      <c r="L59" s="3">
        <f>L57-L58</f>
        <v>-8758.9899999999616</v>
      </c>
      <c r="M59" s="27"/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121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2" spans="1:60" ht="16.8" customHeight="1" x14ac:dyDescent="0.35">
      <c r="A62" s="2" t="s">
        <v>0</v>
      </c>
      <c r="B62" s="2"/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122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45293</v>
      </c>
      <c r="B63" s="15"/>
      <c r="C63" s="15" t="s">
        <v>123</v>
      </c>
      <c r="D63" s="16">
        <v>19146.330000000002</v>
      </c>
      <c r="E63" s="16">
        <v>0</v>
      </c>
      <c r="F63" s="16"/>
      <c r="G63" s="16"/>
      <c r="H63" s="103"/>
      <c r="I63" s="4"/>
      <c r="J63" s="14">
        <f>A63</f>
        <v>45293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/>
      <c r="Q63" s="14">
        <f>J63</f>
        <v>45293</v>
      </c>
      <c r="R63" s="18"/>
      <c r="S63" s="16"/>
      <c r="T63" s="18">
        <f>T59</f>
        <v>33017.4</v>
      </c>
      <c r="U63" s="15"/>
      <c r="W63" s="14">
        <f>A63</f>
        <v>45293</v>
      </c>
      <c r="X63" s="18"/>
      <c r="Y63" s="16"/>
      <c r="Z63" s="18">
        <f>Z59</f>
        <v>258536.06</v>
      </c>
      <c r="AA63" s="15"/>
      <c r="AB63" s="19">
        <f>A63</f>
        <v>45293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45293</v>
      </c>
      <c r="AM63" s="18"/>
      <c r="AN63" s="16"/>
      <c r="AO63" s="18">
        <v>0</v>
      </c>
      <c r="AP63" s="15"/>
      <c r="AR63" s="14">
        <f>A63</f>
        <v>45293</v>
      </c>
      <c r="AS63" s="18"/>
      <c r="AT63" s="16"/>
      <c r="AU63" s="18">
        <v>0</v>
      </c>
      <c r="AV63" s="15"/>
      <c r="AX63" s="14">
        <f>A63</f>
        <v>45293</v>
      </c>
      <c r="AY63" s="18"/>
      <c r="AZ63" s="16"/>
      <c r="BA63" s="18">
        <f>BA59</f>
        <v>0</v>
      </c>
      <c r="BB63" s="15"/>
      <c r="BD63" s="14">
        <f>AX63</f>
        <v>45293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124</v>
      </c>
      <c r="D64" s="16">
        <v>89</v>
      </c>
      <c r="E64" s="16"/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/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125</v>
      </c>
      <c r="D65" s="16">
        <v>5413.8</v>
      </c>
      <c r="E65" s="16">
        <v>431.52</v>
      </c>
      <c r="F65" s="16"/>
      <c r="G65" s="16"/>
      <c r="H65" s="103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/>
      <c r="B66" s="15"/>
      <c r="C66" s="15" t="s">
        <v>126</v>
      </c>
      <c r="D66" s="16">
        <v>2696.98</v>
      </c>
      <c r="E66" s="16"/>
      <c r="F66" s="16"/>
      <c r="G66" s="16"/>
      <c r="H66" s="103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 t="shared" ref="O66:O85" si="25">O5+M66-N66</f>
        <v>19275.938000000002</v>
      </c>
      <c r="P66" s="18">
        <f t="shared" ref="P66:P85" si="26">P5+M66</f>
        <v>407.03800000000001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/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/>
      <c r="B67" s="16">
        <f>B66+B6</f>
        <v>2777.71</v>
      </c>
      <c r="C67" s="15" t="s">
        <v>127</v>
      </c>
      <c r="D67" s="16">
        <v>937.81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si="25"/>
        <v>-17401.089194</v>
      </c>
      <c r="P67" s="18">
        <f t="shared" si="26"/>
        <v>340.69080600000001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/>
      <c r="AD67" s="25"/>
      <c r="AE67" s="25"/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/>
      <c r="B68" s="15"/>
      <c r="C68" s="15" t="s">
        <v>128</v>
      </c>
      <c r="D68" s="16">
        <v>1617.5</v>
      </c>
      <c r="E68" s="16">
        <v>0</v>
      </c>
      <c r="F68" s="16"/>
      <c r="G68" s="16"/>
      <c r="H68" s="103" t="s">
        <v>44</v>
      </c>
      <c r="I68" s="4"/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25"/>
        <v>-6099.18667</v>
      </c>
      <c r="P68" s="18">
        <f t="shared" si="26"/>
        <v>624.80332999999996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/>
      <c r="AD68" s="25"/>
      <c r="AE68" s="25"/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/>
      <c r="B69" s="15" t="s">
        <v>42</v>
      </c>
      <c r="C69" s="15" t="s">
        <v>129</v>
      </c>
      <c r="D69" s="16">
        <v>23.73</v>
      </c>
      <c r="E69" s="16">
        <v>0</v>
      </c>
      <c r="F69" s="16"/>
      <c r="G69" s="16"/>
      <c r="H69" s="103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25"/>
        <v>5097.02988</v>
      </c>
      <c r="P69" s="18">
        <f t="shared" si="26"/>
        <v>105.82988000000002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/>
      <c r="AD69" s="25"/>
      <c r="AE69" s="25"/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/>
      <c r="B70" s="15"/>
      <c r="C70" s="15" t="s">
        <v>130</v>
      </c>
      <c r="D70" s="16">
        <v>411.86</v>
      </c>
      <c r="E70" s="16"/>
      <c r="F70" s="16"/>
      <c r="G70" s="16">
        <v>0</v>
      </c>
      <c r="H70" s="103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25"/>
        <v>4931.5398800000003</v>
      </c>
      <c r="P70" s="18">
        <f t="shared" si="26"/>
        <v>105.82988000000002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20"/>
        <v>258536.06</v>
      </c>
      <c r="AA70" s="15"/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/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/>
      <c r="AR70" s="14"/>
      <c r="AS70" s="18"/>
      <c r="AT70" s="16">
        <v>0</v>
      </c>
      <c r="AU70" s="18">
        <f t="shared" si="22"/>
        <v>0</v>
      </c>
      <c r="AV70" s="15"/>
      <c r="AX70" s="14"/>
      <c r="AY70" s="18"/>
      <c r="AZ70" s="16">
        <v>0</v>
      </c>
      <c r="BA70" s="18">
        <f t="shared" si="23"/>
        <v>0</v>
      </c>
      <c r="BB70" s="15"/>
      <c r="BD70" s="14"/>
      <c r="BE70" s="18"/>
      <c r="BF70" s="16">
        <v>0</v>
      </c>
      <c r="BG70" s="18">
        <f t="shared" si="24"/>
        <v>0</v>
      </c>
      <c r="BH70" s="15"/>
    </row>
    <row r="71" spans="1:60" ht="16.8" customHeight="1" x14ac:dyDescent="0.35">
      <c r="A71" s="15"/>
      <c r="B71" s="15"/>
      <c r="C71" s="15" t="s">
        <v>131</v>
      </c>
      <c r="D71" s="16"/>
      <c r="E71" s="16"/>
      <c r="F71" s="16"/>
      <c r="G71" s="16">
        <v>0</v>
      </c>
      <c r="H71" s="103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25"/>
        <v>901.78374799999995</v>
      </c>
      <c r="P71" s="18">
        <f t="shared" si="26"/>
        <v>18.723748000000001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/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/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/>
      <c r="AR71" s="14"/>
      <c r="AS71" s="18">
        <v>0</v>
      </c>
      <c r="AT71" s="16">
        <v>0</v>
      </c>
      <c r="AU71" s="18">
        <f t="shared" si="22"/>
        <v>0</v>
      </c>
      <c r="AV71" s="15"/>
      <c r="AX71" s="14"/>
      <c r="AY71" s="18">
        <v>0</v>
      </c>
      <c r="AZ71" s="16">
        <v>0</v>
      </c>
      <c r="BA71" s="18">
        <f t="shared" si="23"/>
        <v>0</v>
      </c>
      <c r="BB71" s="15"/>
      <c r="BD71" s="14"/>
      <c r="BE71" s="18">
        <v>0</v>
      </c>
      <c r="BF71" s="16">
        <v>0</v>
      </c>
      <c r="BG71" s="18">
        <f t="shared" si="24"/>
        <v>0</v>
      </c>
      <c r="BH71" s="15"/>
    </row>
    <row r="72" spans="1:60" ht="16.8" customHeight="1" x14ac:dyDescent="0.35">
      <c r="A72" s="15"/>
      <c r="B72" s="15"/>
      <c r="C72" s="15" t="s">
        <v>132</v>
      </c>
      <c r="D72" s="16"/>
      <c r="E72" s="16"/>
      <c r="F72" s="16"/>
      <c r="G72" s="16">
        <v>0</v>
      </c>
      <c r="H72" s="103"/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25"/>
        <v>548.90706399999999</v>
      </c>
      <c r="P72" s="18">
        <f t="shared" si="26"/>
        <v>11.397064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/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/>
      <c r="AR72" s="14"/>
      <c r="AS72" s="18"/>
      <c r="AT72" s="16">
        <v>0</v>
      </c>
      <c r="AU72" s="18">
        <f t="shared" si="22"/>
        <v>0</v>
      </c>
      <c r="AV72" s="15"/>
      <c r="AX72" s="14"/>
      <c r="AY72" s="18"/>
      <c r="AZ72" s="16">
        <v>0</v>
      </c>
      <c r="BA72" s="18">
        <f t="shared" si="23"/>
        <v>0</v>
      </c>
      <c r="BB72" s="15"/>
      <c r="BD72" s="14"/>
      <c r="BE72" s="18"/>
      <c r="BF72" s="16">
        <v>0</v>
      </c>
      <c r="BG72" s="18">
        <f t="shared" si="24"/>
        <v>0</v>
      </c>
      <c r="BH72" s="15"/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3"/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25"/>
        <v>548.90706399999999</v>
      </c>
      <c r="P73" s="18">
        <f t="shared" si="26"/>
        <v>11.397064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/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/>
      <c r="AR73" s="14"/>
      <c r="AS73" s="18"/>
      <c r="AT73" s="16">
        <v>0</v>
      </c>
      <c r="AU73" s="18">
        <f t="shared" si="22"/>
        <v>0</v>
      </c>
      <c r="AV73" s="15"/>
      <c r="AX73" s="14"/>
      <c r="AY73" s="18"/>
      <c r="AZ73" s="16">
        <v>0</v>
      </c>
      <c r="BA73" s="18">
        <f t="shared" si="23"/>
        <v>0</v>
      </c>
      <c r="BB73" s="15"/>
      <c r="BD73" s="14"/>
      <c r="BE73" s="18"/>
      <c r="BF73" s="16">
        <v>0</v>
      </c>
      <c r="BG73" s="18">
        <f t="shared" si="24"/>
        <v>0</v>
      </c>
      <c r="BH73" s="15"/>
    </row>
    <row r="74" spans="1:60" ht="16.8" customHeight="1" x14ac:dyDescent="0.35">
      <c r="A74" s="15"/>
      <c r="B74" s="15"/>
      <c r="C74" s="15" t="s">
        <v>133</v>
      </c>
      <c r="D74" s="16"/>
      <c r="E74" s="16"/>
      <c r="F74" s="16"/>
      <c r="G74" s="16">
        <v>0</v>
      </c>
      <c r="H74" s="16"/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25"/>
        <v>548.90706399999999</v>
      </c>
      <c r="P74" s="18">
        <f t="shared" si="26"/>
        <v>11.397064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/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/>
      <c r="AR74" s="14"/>
      <c r="AS74" s="18"/>
      <c r="AT74" s="16">
        <v>0</v>
      </c>
      <c r="AU74" s="18">
        <f t="shared" si="22"/>
        <v>0</v>
      </c>
      <c r="AV74" s="15"/>
      <c r="AX74" s="14"/>
      <c r="AY74" s="18"/>
      <c r="AZ74" s="16">
        <v>0</v>
      </c>
      <c r="BA74" s="18">
        <f t="shared" si="23"/>
        <v>0</v>
      </c>
      <c r="BB74" s="15"/>
      <c r="BD74" s="14"/>
      <c r="BE74" s="18"/>
      <c r="BF74" s="16">
        <v>0</v>
      </c>
      <c r="BG74" s="18">
        <f t="shared" si="24"/>
        <v>0</v>
      </c>
      <c r="BH74" s="15"/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/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25"/>
        <v>901.78374799999995</v>
      </c>
      <c r="P75" s="18">
        <f t="shared" si="26"/>
        <v>18.723748000000001</v>
      </c>
      <c r="Q75" s="14"/>
      <c r="R75" s="18"/>
      <c r="S75" s="16">
        <v>0</v>
      </c>
      <c r="T75" s="18">
        <f t="shared" si="19"/>
        <v>33017.4</v>
      </c>
      <c r="U75" s="15"/>
      <c r="W75" s="14"/>
      <c r="X75" s="18"/>
      <c r="Y75" s="16">
        <v>0</v>
      </c>
      <c r="Z75" s="18">
        <f t="shared" si="20"/>
        <v>258536.06</v>
      </c>
      <c r="AA75" s="15"/>
      <c r="AB75" s="24"/>
      <c r="AC75" s="15"/>
      <c r="AD75" s="25"/>
      <c r="AE75" s="62"/>
      <c r="AF75" s="63"/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/>
      <c r="AR75" s="14"/>
      <c r="AS75" s="18"/>
      <c r="AT75" s="16">
        <v>0</v>
      </c>
      <c r="AU75" s="18">
        <f t="shared" si="22"/>
        <v>0</v>
      </c>
      <c r="AV75" s="15"/>
      <c r="AX75" s="14"/>
      <c r="AY75" s="18"/>
      <c r="AZ75" s="16">
        <v>0</v>
      </c>
      <c r="BA75" s="18">
        <f t="shared" si="23"/>
        <v>0</v>
      </c>
      <c r="BB75" s="15"/>
      <c r="BD75" s="14"/>
      <c r="BE75" s="18"/>
      <c r="BF75" s="16">
        <v>0</v>
      </c>
      <c r="BG75" s="18">
        <f t="shared" si="24"/>
        <v>0</v>
      </c>
      <c r="BH75" s="15"/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25"/>
        <v>7797.6847199999993</v>
      </c>
      <c r="P76" s="18">
        <f t="shared" si="26"/>
        <v>586.13472000000002</v>
      </c>
      <c r="Q76" s="14"/>
      <c r="R76" s="18"/>
      <c r="S76" s="16">
        <v>0</v>
      </c>
      <c r="T76" s="18">
        <f t="shared" si="19"/>
        <v>33017.4</v>
      </c>
      <c r="U76" s="15"/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/>
      <c r="AD76" s="25"/>
      <c r="AE76" s="62"/>
      <c r="AF76" s="63"/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/>
      <c r="AR76" s="14"/>
      <c r="AS76" s="18"/>
      <c r="AT76" s="16">
        <v>0</v>
      </c>
      <c r="AU76" s="18">
        <f t="shared" si="22"/>
        <v>0</v>
      </c>
      <c r="AV76" s="15"/>
      <c r="AX76" s="14"/>
      <c r="AY76" s="18"/>
      <c r="AZ76" s="16">
        <v>0</v>
      </c>
      <c r="BA76" s="18">
        <f t="shared" si="23"/>
        <v>0</v>
      </c>
      <c r="BB76" s="15"/>
      <c r="BD76" s="14"/>
      <c r="BE76" s="18"/>
      <c r="BF76" s="16">
        <v>0</v>
      </c>
      <c r="BG76" s="18">
        <f t="shared" si="24"/>
        <v>0</v>
      </c>
      <c r="BH76" s="15"/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25"/>
        <v>2172.3753200000001</v>
      </c>
      <c r="P77" s="18">
        <f t="shared" si="26"/>
        <v>56.985320000000002</v>
      </c>
      <c r="Q77" s="14"/>
      <c r="R77" s="18"/>
      <c r="S77" s="16">
        <v>0</v>
      </c>
      <c r="T77" s="18">
        <f t="shared" si="19"/>
        <v>33017.4</v>
      </c>
      <c r="U77" s="15"/>
      <c r="W77" s="14"/>
      <c r="X77" s="18"/>
      <c r="Y77" s="16">
        <v>0</v>
      </c>
      <c r="Z77" s="18">
        <f t="shared" si="20"/>
        <v>258536.06</v>
      </c>
      <c r="AA77" s="15"/>
      <c r="AB77" s="24"/>
      <c r="AC77" s="64" t="s">
        <v>134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/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/>
      <c r="AR77" s="14"/>
      <c r="AS77" s="18"/>
      <c r="AT77" s="16">
        <v>0</v>
      </c>
      <c r="AU77" s="18">
        <f t="shared" si="22"/>
        <v>0</v>
      </c>
      <c r="AV77" s="15"/>
      <c r="AX77" s="14"/>
      <c r="AY77" s="18"/>
      <c r="AZ77" s="16">
        <v>0</v>
      </c>
      <c r="BA77" s="18">
        <f t="shared" si="23"/>
        <v>0</v>
      </c>
      <c r="BB77" s="15"/>
      <c r="BD77" s="14"/>
      <c r="BE77" s="18"/>
      <c r="BF77" s="16">
        <v>0</v>
      </c>
      <c r="BG77" s="18">
        <f t="shared" si="24"/>
        <v>0</v>
      </c>
      <c r="BH77" s="15"/>
    </row>
    <row r="78" spans="1:60" ht="16.8" customHeight="1" x14ac:dyDescent="0.35">
      <c r="A78" s="15"/>
      <c r="B78" s="15"/>
      <c r="C78" s="15" t="s">
        <v>58</v>
      </c>
      <c r="D78" s="16"/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135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25"/>
        <v>2042.2190680000003</v>
      </c>
      <c r="P79" s="18">
        <f t="shared" si="26"/>
        <v>75.709068000000002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/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/>
      <c r="AR79" s="14"/>
      <c r="AS79" s="18"/>
      <c r="AT79" s="16">
        <v>0</v>
      </c>
      <c r="AU79" s="18">
        <f t="shared" si="22"/>
        <v>0</v>
      </c>
      <c r="AV79" s="15"/>
      <c r="AX79" s="14"/>
      <c r="AY79" s="18"/>
      <c r="AZ79" s="16">
        <v>0</v>
      </c>
      <c r="BA79" s="18">
        <f t="shared" si="23"/>
        <v>0</v>
      </c>
      <c r="BB79" s="15"/>
      <c r="BD79" s="14"/>
      <c r="BE79" s="18"/>
      <c r="BF79" s="16">
        <v>0</v>
      </c>
      <c r="BG79" s="18">
        <f t="shared" si="24"/>
        <v>0</v>
      </c>
      <c r="BH79" s="15"/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25"/>
        <v>1372.2726600000001</v>
      </c>
      <c r="P80" s="18">
        <f t="shared" si="26"/>
        <v>28.492660000000001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/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/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/>
      <c r="AR80" s="14"/>
      <c r="AS80" s="18"/>
      <c r="AT80" s="16">
        <v>0</v>
      </c>
      <c r="AU80" s="18">
        <f t="shared" si="22"/>
        <v>0</v>
      </c>
      <c r="AV80" s="15"/>
      <c r="AX80" s="14"/>
      <c r="AY80" s="18"/>
      <c r="AZ80" s="16">
        <v>0</v>
      </c>
      <c r="BA80" s="18">
        <f t="shared" si="23"/>
        <v>0</v>
      </c>
      <c r="BB80" s="15"/>
      <c r="BD80" s="14"/>
      <c r="BE80" s="18"/>
      <c r="BF80" s="16">
        <v>0</v>
      </c>
      <c r="BG80" s="18">
        <f t="shared" si="24"/>
        <v>0</v>
      </c>
      <c r="BH80" s="15"/>
    </row>
    <row r="81" spans="1:60" ht="16.8" customHeight="1" x14ac:dyDescent="0.35">
      <c r="A81" s="15"/>
      <c r="B81" s="15"/>
      <c r="C81" s="28" t="s">
        <v>136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25"/>
        <v>15028.595515999999</v>
      </c>
      <c r="P81" s="18">
        <f t="shared" si="26"/>
        <v>766.04551600000002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/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/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/>
      <c r="BD81" s="14"/>
      <c r="BE81" s="18"/>
      <c r="BF81" s="16">
        <v>0</v>
      </c>
      <c r="BG81" s="18">
        <f t="shared" si="24"/>
        <v>0</v>
      </c>
      <c r="BH81" s="15"/>
    </row>
    <row r="82" spans="1:60" ht="16.8" customHeight="1" x14ac:dyDescent="0.35">
      <c r="A82" s="15"/>
      <c r="B82" s="15"/>
      <c r="C82" s="15"/>
      <c r="D82" s="16"/>
      <c r="E82" s="16"/>
      <c r="F82" s="16"/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25"/>
        <v>24644.565515999999</v>
      </c>
      <c r="P82" s="18">
        <f t="shared" si="26"/>
        <v>766.04551600000002</v>
      </c>
      <c r="Q82" s="14"/>
      <c r="R82" s="18"/>
      <c r="S82" s="16">
        <f>G82</f>
        <v>0</v>
      </c>
      <c r="T82" s="18">
        <f t="shared" si="19"/>
        <v>33017.4</v>
      </c>
      <c r="U82" s="15">
        <f t="shared" si="28"/>
        <v>0</v>
      </c>
      <c r="W82" s="14"/>
      <c r="X82" s="18"/>
      <c r="Y82" s="16">
        <v>0</v>
      </c>
      <c r="Z82" s="18">
        <f t="shared" si="20"/>
        <v>258536.06</v>
      </c>
      <c r="AA82" s="15"/>
      <c r="AB82" s="24"/>
      <c r="AC82" s="15">
        <f t="shared" si="29"/>
        <v>0</v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/>
      <c r="AR82" s="14"/>
      <c r="AS82" s="18"/>
      <c r="AT82" s="16">
        <v>0</v>
      </c>
      <c r="AU82" s="18">
        <f t="shared" si="22"/>
        <v>0</v>
      </c>
      <c r="AV82" s="15"/>
      <c r="AX82" s="14"/>
      <c r="AY82" s="18"/>
      <c r="AZ82" s="16">
        <v>0</v>
      </c>
      <c r="BA82" s="18">
        <f t="shared" si="23"/>
        <v>0</v>
      </c>
      <c r="BB82" s="15"/>
      <c r="BD82" s="14"/>
      <c r="BE82" s="18"/>
      <c r="BF82" s="16">
        <v>0</v>
      </c>
      <c r="BG82" s="18">
        <f t="shared" si="24"/>
        <v>0</v>
      </c>
      <c r="BH82" s="15"/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25"/>
        <v>980.20190000000002</v>
      </c>
      <c r="P83" s="18">
        <f t="shared" si="26"/>
        <v>20.351900000000001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/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/>
      <c r="AR83" s="14"/>
      <c r="AS83" s="18"/>
      <c r="AT83" s="16">
        <v>0</v>
      </c>
      <c r="AU83" s="18">
        <f t="shared" si="22"/>
        <v>0</v>
      </c>
      <c r="AV83" s="15"/>
      <c r="AX83" s="14"/>
      <c r="AY83" s="18"/>
      <c r="AZ83" s="16">
        <v>0</v>
      </c>
      <c r="BA83" s="18">
        <f t="shared" si="23"/>
        <v>0</v>
      </c>
      <c r="BB83" s="15"/>
      <c r="BD83" s="14"/>
      <c r="BE83" s="18"/>
      <c r="BF83" s="16">
        <v>0</v>
      </c>
      <c r="BG83" s="18">
        <f t="shared" si="24"/>
        <v>0</v>
      </c>
      <c r="BH83" s="15"/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25"/>
        <v>980.20190000000002</v>
      </c>
      <c r="P84" s="18">
        <f t="shared" si="26"/>
        <v>20.351900000000001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/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/>
      <c r="AR84" s="14"/>
      <c r="AS84" s="18"/>
      <c r="AT84" s="16">
        <v>0</v>
      </c>
      <c r="AU84" s="18">
        <f t="shared" si="22"/>
        <v>0</v>
      </c>
      <c r="AV84" s="15"/>
      <c r="AX84" s="14"/>
      <c r="AY84" s="18"/>
      <c r="AZ84" s="16">
        <v>0</v>
      </c>
      <c r="BA84" s="18">
        <f t="shared" si="23"/>
        <v>0</v>
      </c>
      <c r="BB84" s="15"/>
      <c r="BD84" s="14"/>
      <c r="BE84" s="18"/>
      <c r="BF84" s="16">
        <v>0</v>
      </c>
      <c r="BG84" s="18">
        <f t="shared" si="24"/>
        <v>0</v>
      </c>
      <c r="BH84" s="15"/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25"/>
        <v>-148.55718400000001</v>
      </c>
      <c r="P85" s="18">
        <f t="shared" si="26"/>
        <v>94.432816000000003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/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/>
      <c r="AR85" s="14"/>
      <c r="AS85" s="18"/>
      <c r="AT85" s="16">
        <v>0</v>
      </c>
      <c r="AU85" s="18">
        <f t="shared" si="22"/>
        <v>0</v>
      </c>
      <c r="AV85" s="15"/>
      <c r="AX85" s="14"/>
      <c r="AY85" s="18"/>
      <c r="AZ85" s="16">
        <v>0</v>
      </c>
      <c r="BA85" s="18">
        <f t="shared" si="23"/>
        <v>0</v>
      </c>
      <c r="BB85" s="15"/>
      <c r="BD85" s="14"/>
      <c r="BE85" s="18"/>
      <c r="BF85" s="16">
        <v>0</v>
      </c>
      <c r="BG85" s="18">
        <f t="shared" si="24"/>
        <v>0</v>
      </c>
      <c r="BH85" s="15"/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/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/>
      <c r="AR86" s="14"/>
      <c r="AS86" s="18"/>
      <c r="AT86" s="16"/>
      <c r="AU86" s="18">
        <f t="shared" si="22"/>
        <v>0</v>
      </c>
      <c r="AV86" s="15"/>
      <c r="AX86" s="14"/>
      <c r="AY86" s="18"/>
      <c r="AZ86" s="16"/>
      <c r="BA86" s="18">
        <f t="shared" si="23"/>
        <v>0</v>
      </c>
      <c r="BB86" s="15"/>
      <c r="BD86" s="14"/>
      <c r="BE86" s="18"/>
      <c r="BF86" s="16"/>
      <c r="BG86" s="18">
        <f t="shared" si="24"/>
        <v>0</v>
      </c>
      <c r="BH86" s="15"/>
    </row>
    <row r="87" spans="1:60" ht="16.8" customHeight="1" x14ac:dyDescent="0.35">
      <c r="A87" s="15"/>
      <c r="B87" s="66"/>
      <c r="C87" s="15" t="s">
        <v>137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138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/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/>
      <c r="AR87" s="14"/>
      <c r="AS87" s="18"/>
      <c r="AT87" s="16">
        <v>0</v>
      </c>
      <c r="AU87" s="18">
        <f t="shared" si="22"/>
        <v>0</v>
      </c>
      <c r="AV87" s="15"/>
      <c r="AX87" s="14"/>
      <c r="AY87" s="18"/>
      <c r="AZ87" s="16">
        <v>0</v>
      </c>
      <c r="BA87" s="18">
        <f t="shared" si="23"/>
        <v>0</v>
      </c>
      <c r="BB87" s="15"/>
      <c r="BD87" s="14"/>
      <c r="BE87" s="18"/>
      <c r="BF87" s="16">
        <v>0</v>
      </c>
      <c r="BG87" s="18">
        <f t="shared" si="24"/>
        <v>0</v>
      </c>
      <c r="BH87" s="15"/>
    </row>
    <row r="88" spans="1:60" ht="16.8" customHeight="1" x14ac:dyDescent="0.35">
      <c r="A88" s="15"/>
      <c r="B88" s="15"/>
      <c r="C88" s="15" t="s">
        <v>139</v>
      </c>
      <c r="D88" s="16"/>
      <c r="E88" s="16">
        <v>0</v>
      </c>
      <c r="F88" s="16"/>
      <c r="G88" s="16">
        <v>0</v>
      </c>
      <c r="H88" s="16"/>
      <c r="I88" s="4"/>
      <c r="J88" s="14"/>
      <c r="K88" s="17" t="s">
        <v>140</v>
      </c>
      <c r="L88" s="16"/>
      <c r="M88" s="16">
        <v>66363.73</v>
      </c>
      <c r="N88" s="16" t="s">
        <v>70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/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/>
      <c r="AR88" s="14"/>
      <c r="AS88" s="18"/>
      <c r="AT88" s="16">
        <v>0</v>
      </c>
      <c r="AU88" s="18">
        <f t="shared" si="22"/>
        <v>0</v>
      </c>
      <c r="AV88" s="15"/>
      <c r="AX88" s="14"/>
      <c r="AY88" s="18"/>
      <c r="AZ88" s="16">
        <v>0</v>
      </c>
      <c r="BA88" s="18">
        <f t="shared" si="23"/>
        <v>0</v>
      </c>
      <c r="BB88" s="15"/>
      <c r="BD88" s="14"/>
      <c r="BE88" s="18"/>
      <c r="BF88" s="16">
        <v>0</v>
      </c>
      <c r="BG88" s="18">
        <f t="shared" si="24"/>
        <v>0</v>
      </c>
      <c r="BH88" s="15"/>
    </row>
    <row r="89" spans="1:60" ht="16.8" customHeight="1" x14ac:dyDescent="0.35">
      <c r="A89" s="15"/>
      <c r="B89" s="15"/>
      <c r="C89" s="15" t="s">
        <v>141</v>
      </c>
      <c r="D89" s="16"/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142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/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/>
      <c r="AR90" s="14"/>
      <c r="AS90" s="18"/>
      <c r="AT90" s="16">
        <v>0</v>
      </c>
      <c r="AU90" s="18">
        <f t="shared" si="22"/>
        <v>0</v>
      </c>
      <c r="AV90" s="15"/>
      <c r="AX90" s="14"/>
      <c r="AY90" s="18"/>
      <c r="AZ90" s="16">
        <v>0</v>
      </c>
      <c r="BA90" s="18">
        <f t="shared" si="23"/>
        <v>0</v>
      </c>
      <c r="BB90" s="15"/>
      <c r="BD90" s="14"/>
      <c r="BE90" s="18"/>
      <c r="BF90" s="16">
        <v>0</v>
      </c>
      <c r="BG90" s="18">
        <f t="shared" si="24"/>
        <v>0</v>
      </c>
      <c r="BH90" s="15"/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/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/>
      <c r="AR91" s="14"/>
      <c r="AS91" s="18"/>
      <c r="AT91" s="16">
        <v>0</v>
      </c>
      <c r="AU91" s="18">
        <f t="shared" si="22"/>
        <v>0</v>
      </c>
      <c r="AV91" s="15"/>
      <c r="AX91" s="14"/>
      <c r="AY91" s="18"/>
      <c r="AZ91" s="16">
        <v>0</v>
      </c>
      <c r="BA91" s="18">
        <f t="shared" si="23"/>
        <v>0</v>
      </c>
      <c r="BB91" s="15"/>
      <c r="BD91" s="14"/>
      <c r="BE91" s="18"/>
      <c r="BF91" s="16">
        <v>0</v>
      </c>
      <c r="BG91" s="18">
        <f t="shared" si="24"/>
        <v>0</v>
      </c>
      <c r="BH91" s="15"/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/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/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/>
      <c r="AR93" s="14"/>
      <c r="AS93" s="18"/>
      <c r="AT93" s="16">
        <v>0</v>
      </c>
      <c r="AU93" s="18">
        <f t="shared" si="22"/>
        <v>0</v>
      </c>
      <c r="AV93" s="15"/>
      <c r="AX93" s="14"/>
      <c r="AY93" s="18"/>
      <c r="AZ93" s="16">
        <v>0</v>
      </c>
      <c r="BA93" s="18">
        <f t="shared" si="23"/>
        <v>0</v>
      </c>
      <c r="BB93" s="15"/>
      <c r="BD93" s="14"/>
      <c r="BE93" s="18"/>
      <c r="BF93" s="16">
        <v>0</v>
      </c>
      <c r="BG93" s="18">
        <f t="shared" si="24"/>
        <v>0</v>
      </c>
      <c r="BH93" s="15"/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/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/>
      <c r="AR94" s="14"/>
      <c r="AS94" s="18"/>
      <c r="AT94" s="16">
        <v>0</v>
      </c>
      <c r="AU94" s="18">
        <f t="shared" si="22"/>
        <v>0</v>
      </c>
      <c r="AV94" s="15"/>
      <c r="AX94" s="14"/>
      <c r="AY94" s="18"/>
      <c r="AZ94" s="16">
        <v>0</v>
      </c>
      <c r="BA94" s="18">
        <f t="shared" si="23"/>
        <v>0</v>
      </c>
      <c r="BB94" s="15"/>
      <c r="BD94" s="14"/>
      <c r="BE94" s="18"/>
      <c r="BF94" s="16">
        <v>0</v>
      </c>
      <c r="BG94" s="18">
        <f t="shared" si="24"/>
        <v>0</v>
      </c>
      <c r="BH94" s="15"/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/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/>
      <c r="AR95" s="14"/>
      <c r="AS95" s="18"/>
      <c r="AT95" s="16">
        <v>0</v>
      </c>
      <c r="AU95" s="18">
        <f t="shared" si="22"/>
        <v>0</v>
      </c>
      <c r="AV95" s="15"/>
      <c r="AX95" s="14"/>
      <c r="AY95" s="18"/>
      <c r="AZ95" s="16">
        <v>0</v>
      </c>
      <c r="BA95" s="18">
        <f t="shared" si="23"/>
        <v>0</v>
      </c>
      <c r="BB95" s="15"/>
      <c r="BD95" s="14"/>
      <c r="BE95" s="18"/>
      <c r="BF95" s="16">
        <v>0</v>
      </c>
      <c r="BG95" s="18">
        <f t="shared" si="24"/>
        <v>0</v>
      </c>
      <c r="BH95" s="15"/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7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7" si="34">(X96-Y96)+Z95</f>
        <v>258536.06</v>
      </c>
      <c r="AA96" s="15"/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7" si="35">(AM96-AN96)+AO95</f>
        <v>0</v>
      </c>
      <c r="AP96" s="15"/>
      <c r="AR96" s="14"/>
      <c r="AS96" s="18"/>
      <c r="AT96" s="16">
        <v>0</v>
      </c>
      <c r="AU96" s="18">
        <f t="shared" ref="AU96:AU127" si="36">(AS96-AT96)+AU95</f>
        <v>0</v>
      </c>
      <c r="AV96" s="15"/>
      <c r="AX96" s="14"/>
      <c r="AY96" s="18"/>
      <c r="AZ96" s="16">
        <v>0</v>
      </c>
      <c r="BA96" s="18">
        <f t="shared" ref="BA96:BA127" si="37">(AY96-AZ96)+BA95</f>
        <v>0</v>
      </c>
      <c r="BB96" s="15"/>
      <c r="BD96" s="14"/>
      <c r="BE96" s="18"/>
      <c r="BF96" s="16">
        <v>0</v>
      </c>
      <c r="BG96" s="18">
        <f t="shared" ref="BG96:BG127" si="38">(BE96-BF96)+BG95</f>
        <v>0</v>
      </c>
      <c r="BH96" s="15"/>
    </row>
    <row r="97" spans="1:60" ht="16.8" customHeight="1" x14ac:dyDescent="0.35">
      <c r="A97" s="15"/>
      <c r="B97" s="15"/>
      <c r="C97" s="15" t="s">
        <v>143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/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/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/>
      <c r="AR97" s="14"/>
      <c r="AS97" s="18"/>
      <c r="AT97" s="16">
        <v>0</v>
      </c>
      <c r="AU97" s="18">
        <f t="shared" si="36"/>
        <v>0</v>
      </c>
      <c r="AV97" s="15"/>
      <c r="AX97" s="14"/>
      <c r="AY97" s="18"/>
      <c r="AZ97" s="16">
        <v>0</v>
      </c>
      <c r="BA97" s="18">
        <f t="shared" si="37"/>
        <v>0</v>
      </c>
      <c r="BB97" s="15"/>
      <c r="BD97" s="14"/>
      <c r="BE97" s="18"/>
      <c r="BF97" s="16">
        <v>0</v>
      </c>
      <c r="BG97" s="18">
        <f t="shared" si="38"/>
        <v>0</v>
      </c>
      <c r="BH97" s="15"/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/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/>
      <c r="AR98" s="14"/>
      <c r="AS98" s="18"/>
      <c r="AT98" s="16">
        <v>0</v>
      </c>
      <c r="AU98" s="18">
        <f t="shared" si="36"/>
        <v>0</v>
      </c>
      <c r="AV98" s="15"/>
      <c r="AX98" s="14"/>
      <c r="AY98" s="18"/>
      <c r="AZ98" s="16">
        <v>0</v>
      </c>
      <c r="BA98" s="18">
        <f t="shared" si="37"/>
        <v>0</v>
      </c>
      <c r="BB98" s="15"/>
      <c r="BD98" s="14"/>
      <c r="BE98" s="18"/>
      <c r="BF98" s="16">
        <v>0</v>
      </c>
      <c r="BG98" s="18">
        <f t="shared" si="38"/>
        <v>0</v>
      </c>
      <c r="BH98" s="15"/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144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95</v>
      </c>
      <c r="D100" s="16"/>
      <c r="E100" s="16"/>
      <c r="F100" s="16"/>
      <c r="G100" s="16">
        <v>0</v>
      </c>
      <c r="H100" s="16"/>
      <c r="I100" s="4"/>
      <c r="J100" s="14"/>
      <c r="K100" s="16"/>
      <c r="L100" s="16">
        <v>0</v>
      </c>
      <c r="M100" s="30" t="s">
        <v>145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146</v>
      </c>
      <c r="D101" s="16"/>
      <c r="E101" s="16"/>
      <c r="F101" s="16"/>
      <c r="G101" s="16">
        <v>852.6</v>
      </c>
      <c r="H101" s="16"/>
      <c r="I101" s="4"/>
      <c r="J101" s="14"/>
      <c r="K101" s="25"/>
      <c r="L101" s="83">
        <v>0</v>
      </c>
      <c r="M101" s="16"/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/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/>
      <c r="AR101" s="14"/>
      <c r="AS101" s="18"/>
      <c r="AT101" s="16">
        <v>0</v>
      </c>
      <c r="AU101" s="18">
        <f t="shared" si="36"/>
        <v>0</v>
      </c>
      <c r="AV101" s="15"/>
      <c r="AX101" s="14"/>
      <c r="AY101" s="18"/>
      <c r="AZ101" s="16">
        <v>0</v>
      </c>
      <c r="BA101" s="18">
        <f t="shared" si="37"/>
        <v>0</v>
      </c>
      <c r="BB101" s="15"/>
      <c r="BD101" s="14"/>
      <c r="BE101" s="18"/>
      <c r="BF101" s="16">
        <v>0</v>
      </c>
      <c r="BG101" s="18">
        <f t="shared" si="38"/>
        <v>0</v>
      </c>
      <c r="BH101" s="15"/>
    </row>
    <row r="102" spans="1:60" ht="16.8" customHeight="1" x14ac:dyDescent="0.35">
      <c r="A102" s="15"/>
      <c r="B102" s="15"/>
      <c r="C102" s="64" t="s">
        <v>147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/>
      <c r="L102" s="73">
        <v>0</v>
      </c>
      <c r="M102" s="16"/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98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148</v>
      </c>
      <c r="L103" s="73">
        <v>716</v>
      </c>
      <c r="M103" s="30"/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149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/>
      <c r="L104" s="30">
        <v>0</v>
      </c>
      <c r="M104" s="16"/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/>
      <c r="AB104" s="24"/>
      <c r="AC104" s="64" t="s">
        <v>150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/>
      <c r="AR104" s="14"/>
      <c r="AS104" s="18"/>
      <c r="AT104" s="16">
        <v>0</v>
      </c>
      <c r="AU104" s="18">
        <f t="shared" si="36"/>
        <v>0</v>
      </c>
      <c r="AV104" s="15"/>
      <c r="AX104" s="14"/>
      <c r="AY104" s="18"/>
      <c r="AZ104" s="16">
        <v>0</v>
      </c>
      <c r="BA104" s="18">
        <f t="shared" si="37"/>
        <v>0</v>
      </c>
      <c r="BB104" s="15"/>
      <c r="BD104" s="14"/>
      <c r="BE104" s="18"/>
      <c r="BF104" s="16">
        <v>0</v>
      </c>
      <c r="BG104" s="18">
        <f t="shared" si="38"/>
        <v>0</v>
      </c>
      <c r="BH104" s="15"/>
    </row>
    <row r="105" spans="1:60" ht="16.8" customHeight="1" x14ac:dyDescent="0.35">
      <c r="A105" s="15"/>
      <c r="B105" s="15"/>
      <c r="C105" s="15" t="s">
        <v>100</v>
      </c>
      <c r="D105" s="16"/>
      <c r="E105" s="16"/>
      <c r="F105" s="16"/>
      <c r="G105" s="16">
        <v>0</v>
      </c>
      <c r="H105" s="16"/>
      <c r="I105" s="4"/>
      <c r="J105" s="14"/>
      <c r="K105" s="30" t="s">
        <v>101</v>
      </c>
      <c r="L105" s="73">
        <v>7.0000000000000007E-2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102</v>
      </c>
      <c r="W105" s="14"/>
      <c r="X105" s="18"/>
      <c r="Y105" s="16">
        <v>0</v>
      </c>
      <c r="Z105" s="18">
        <f t="shared" si="34"/>
        <v>258536.06</v>
      </c>
      <c r="AA105" s="15"/>
      <c r="AB105" s="24"/>
      <c r="AC105" s="15" t="str">
        <f t="shared" ref="AC105:AC110" si="39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/>
      <c r="AR105" s="14"/>
      <c r="AS105" s="18">
        <v>0</v>
      </c>
      <c r="AT105" s="16">
        <v>0</v>
      </c>
      <c r="AU105" s="18">
        <f t="shared" si="36"/>
        <v>0</v>
      </c>
      <c r="AV105" s="15"/>
      <c r="AX105" s="14"/>
      <c r="AY105" s="18">
        <v>0</v>
      </c>
      <c r="AZ105" s="16">
        <v>0</v>
      </c>
      <c r="BA105" s="18">
        <f t="shared" si="37"/>
        <v>0</v>
      </c>
      <c r="BB105" s="15"/>
      <c r="BD105" s="14"/>
      <c r="BE105" s="18">
        <v>0</v>
      </c>
      <c r="BF105" s="16">
        <v>0</v>
      </c>
      <c r="BG105" s="18">
        <f t="shared" si="38"/>
        <v>0</v>
      </c>
      <c r="BH105" s="15"/>
    </row>
    <row r="106" spans="1:60" ht="16.8" customHeight="1" x14ac:dyDescent="0.35">
      <c r="A106" s="15"/>
      <c r="B106" s="15"/>
      <c r="C106" s="15" t="s">
        <v>151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106</v>
      </c>
      <c r="L106" s="16">
        <v>100</v>
      </c>
      <c r="M106" s="16"/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/>
      <c r="AB106" s="24"/>
      <c r="AC106" s="15" t="str">
        <f t="shared" si="39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/>
      <c r="AR106" s="14"/>
      <c r="AS106" s="18">
        <v>0</v>
      </c>
      <c r="AT106" s="16">
        <v>0</v>
      </c>
      <c r="AU106" s="18">
        <f t="shared" si="36"/>
        <v>0</v>
      </c>
      <c r="AV106" s="15"/>
      <c r="AX106" s="14"/>
      <c r="AY106" s="18">
        <v>0</v>
      </c>
      <c r="AZ106" s="16">
        <v>0</v>
      </c>
      <c r="BA106" s="18">
        <f t="shared" si="37"/>
        <v>0</v>
      </c>
      <c r="BB106" s="15"/>
      <c r="BD106" s="14"/>
      <c r="BE106" s="18">
        <v>0</v>
      </c>
      <c r="BF106" s="16">
        <v>0</v>
      </c>
      <c r="BG106" s="18">
        <f t="shared" si="38"/>
        <v>0</v>
      </c>
      <c r="BH106" s="15"/>
    </row>
    <row r="107" spans="1:60" ht="16.8" customHeight="1" x14ac:dyDescent="0.35">
      <c r="A107" s="15"/>
      <c r="B107" s="15"/>
      <c r="C107" s="15" t="s">
        <v>105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108</v>
      </c>
      <c r="L107" s="16">
        <v>100</v>
      </c>
      <c r="M107" s="16"/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/>
      <c r="AB107" s="24"/>
      <c r="AC107" s="15" t="str">
        <f t="shared" si="39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/>
      <c r="AR107" s="14"/>
      <c r="AS107" s="18">
        <v>0</v>
      </c>
      <c r="AT107" s="16"/>
      <c r="AU107" s="18">
        <f t="shared" si="36"/>
        <v>0</v>
      </c>
      <c r="AV107" s="15"/>
      <c r="AX107" s="14"/>
      <c r="AY107" s="18">
        <v>0</v>
      </c>
      <c r="AZ107" s="16"/>
      <c r="BA107" s="18">
        <f t="shared" si="37"/>
        <v>0</v>
      </c>
      <c r="BB107" s="15"/>
      <c r="BD107" s="14"/>
      <c r="BE107" s="18">
        <v>0</v>
      </c>
      <c r="BF107" s="16"/>
      <c r="BG107" s="18">
        <f t="shared" si="38"/>
        <v>0</v>
      </c>
      <c r="BH107" s="15"/>
    </row>
    <row r="108" spans="1:60" ht="16.8" customHeight="1" x14ac:dyDescent="0.35">
      <c r="A108" s="15"/>
      <c r="B108" s="15"/>
      <c r="C108" s="15" t="s">
        <v>152</v>
      </c>
      <c r="D108" s="16"/>
      <c r="E108" s="16"/>
      <c r="F108" s="16">
        <v>0</v>
      </c>
      <c r="G108" s="16"/>
      <c r="H108" s="16"/>
      <c r="I108" s="4"/>
      <c r="J108" s="14"/>
      <c r="K108" s="16"/>
      <c r="L108" s="16">
        <v>0</v>
      </c>
      <c r="M108" s="16"/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/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0">C108</f>
        <v>VERS. CAPITALE SOCIALE</v>
      </c>
      <c r="AB108" s="24"/>
      <c r="AC108" s="15" t="str">
        <f t="shared" si="39"/>
        <v>VERS. CAPITALE SOCIALE</v>
      </c>
      <c r="AD108" s="25"/>
      <c r="AE108" s="62"/>
      <c r="AF108" s="63"/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/>
      <c r="AR108" s="14"/>
      <c r="AS108" s="18">
        <v>0</v>
      </c>
      <c r="AT108" s="16"/>
      <c r="AU108" s="18">
        <f t="shared" si="36"/>
        <v>0</v>
      </c>
      <c r="AV108" s="15"/>
      <c r="AX108" s="14"/>
      <c r="AY108" s="18">
        <v>0</v>
      </c>
      <c r="AZ108" s="16"/>
      <c r="BA108" s="18">
        <f t="shared" si="37"/>
        <v>0</v>
      </c>
      <c r="BB108" s="15"/>
      <c r="BD108" s="14"/>
      <c r="BE108" s="18">
        <v>0</v>
      </c>
      <c r="BF108" s="16"/>
      <c r="BG108" s="18">
        <f t="shared" si="38"/>
        <v>0</v>
      </c>
      <c r="BH108" s="15"/>
    </row>
    <row r="109" spans="1:60" ht="16.8" customHeight="1" x14ac:dyDescent="0.35">
      <c r="A109" s="15"/>
      <c r="B109" s="15"/>
      <c r="C109" s="15" t="s">
        <v>153</v>
      </c>
      <c r="D109" s="16"/>
      <c r="E109" s="16"/>
      <c r="F109" s="16">
        <v>8877.49</v>
      </c>
      <c r="G109" s="16"/>
      <c r="H109" s="16">
        <v>0</v>
      </c>
      <c r="I109" s="4"/>
      <c r="J109" s="14"/>
      <c r="K109" s="16"/>
      <c r="L109" s="16">
        <v>0</v>
      </c>
      <c r="M109" s="16"/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/>
      <c r="W109" s="14"/>
      <c r="X109" s="18">
        <f>F109</f>
        <v>8877.49</v>
      </c>
      <c r="Y109" s="16"/>
      <c r="Z109" s="18">
        <f t="shared" si="34"/>
        <v>267413.55</v>
      </c>
      <c r="AA109" s="15" t="str">
        <f t="shared" si="40"/>
        <v>VERS. SALDO 28/12 2077,99 GALLARATE</v>
      </c>
      <c r="AB109" s="24"/>
      <c r="AC109" s="15" t="str">
        <f t="shared" si="39"/>
        <v>VERS. SALDO 28/12 2077,99 GALLARATE</v>
      </c>
      <c r="AD109" s="25"/>
      <c r="AE109" s="62"/>
      <c r="AF109" s="63"/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/>
      <c r="AR109" s="14"/>
      <c r="AS109" s="18">
        <v>0</v>
      </c>
      <c r="AT109" s="16"/>
      <c r="AU109" s="18">
        <f t="shared" si="36"/>
        <v>0</v>
      </c>
      <c r="AV109" s="15"/>
      <c r="AX109" s="14"/>
      <c r="AY109" s="18">
        <v>0</v>
      </c>
      <c r="AZ109" s="16"/>
      <c r="BA109" s="18">
        <f t="shared" si="37"/>
        <v>0</v>
      </c>
      <c r="BB109" s="15"/>
      <c r="BD109" s="14"/>
      <c r="BE109" s="18">
        <v>0</v>
      </c>
      <c r="BF109" s="16"/>
      <c r="BG109" s="18">
        <f t="shared" si="38"/>
        <v>0</v>
      </c>
      <c r="BH109" s="15"/>
    </row>
    <row r="110" spans="1:60" ht="16.8" customHeight="1" x14ac:dyDescent="0.35">
      <c r="A110" s="15"/>
      <c r="B110" s="15"/>
      <c r="C110" s="15" t="s">
        <v>154</v>
      </c>
      <c r="D110" s="16"/>
      <c r="E110" s="16"/>
      <c r="F110" s="16">
        <v>0</v>
      </c>
      <c r="G110" s="16"/>
      <c r="H110" s="16"/>
      <c r="I110" s="4"/>
      <c r="J110" s="14"/>
      <c r="K110" s="16" t="s">
        <v>110</v>
      </c>
      <c r="L110" s="16">
        <v>-9</v>
      </c>
      <c r="M110" s="16"/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/>
      <c r="W110" s="14"/>
      <c r="X110" s="18">
        <v>0</v>
      </c>
      <c r="Y110" s="16"/>
      <c r="Z110" s="18">
        <f t="shared" si="34"/>
        <v>267413.55</v>
      </c>
      <c r="AA110" s="15" t="str">
        <f t="shared" si="40"/>
        <v xml:space="preserve">   "    RHO SALDO 27/12   1130 + 28/12 3.366,50</v>
      </c>
      <c r="AB110" s="24"/>
      <c r="AC110" s="15" t="str">
        <f t="shared" si="39"/>
        <v xml:space="preserve">   "    RHO SALDO 27/12   1130 + 28/12 3.366,50</v>
      </c>
      <c r="AD110" s="25"/>
      <c r="AE110" s="62"/>
      <c r="AF110" s="63"/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/>
      <c r="AR110" s="14"/>
      <c r="AS110" s="18">
        <v>0</v>
      </c>
      <c r="AT110" s="16"/>
      <c r="AU110" s="18">
        <f t="shared" si="36"/>
        <v>0</v>
      </c>
      <c r="AV110" s="15"/>
      <c r="AX110" s="14"/>
      <c r="AY110" s="18">
        <v>0</v>
      </c>
      <c r="AZ110" s="16"/>
      <c r="BA110" s="18">
        <f t="shared" si="37"/>
        <v>0</v>
      </c>
      <c r="BB110" s="15"/>
      <c r="BD110" s="14"/>
      <c r="BE110" s="18">
        <v>0</v>
      </c>
      <c r="BF110" s="16"/>
      <c r="BG110" s="18">
        <f t="shared" si="38"/>
        <v>0</v>
      </c>
      <c r="BH110" s="15"/>
    </row>
    <row r="111" spans="1:60" ht="16.8" customHeight="1" x14ac:dyDescent="0.35">
      <c r="A111" s="15"/>
      <c r="B111" s="15"/>
      <c r="C111" s="15" t="s">
        <v>155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/>
      <c r="W111" s="14"/>
      <c r="X111" s="18">
        <v>0</v>
      </c>
      <c r="Y111" s="16">
        <v>0</v>
      </c>
      <c r="Z111" s="18">
        <f t="shared" si="34"/>
        <v>267413.55</v>
      </c>
      <c r="AA111" s="15" t="str">
        <f t="shared" si="40"/>
        <v xml:space="preserve">   "   RHO 29/12   2.303,00</v>
      </c>
      <c r="AB111" s="24"/>
      <c r="AC111" s="15"/>
      <c r="AD111" s="25"/>
      <c r="AE111" s="62"/>
      <c r="AF111" s="63"/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/>
      <c r="AR111" s="14"/>
      <c r="AS111" s="18">
        <v>0</v>
      </c>
      <c r="AT111" s="16"/>
      <c r="AU111" s="18">
        <f t="shared" si="36"/>
        <v>0</v>
      </c>
      <c r="AV111" s="15"/>
      <c r="AX111" s="14"/>
      <c r="AY111" s="18">
        <v>0</v>
      </c>
      <c r="AZ111" s="16"/>
      <c r="BA111" s="18">
        <f t="shared" si="37"/>
        <v>0</v>
      </c>
      <c r="BB111" s="15"/>
      <c r="BD111" s="14"/>
      <c r="BE111" s="18">
        <v>0</v>
      </c>
      <c r="BF111" s="16"/>
      <c r="BG111" s="18">
        <f t="shared" si="38"/>
        <v>0</v>
      </c>
      <c r="BH111" s="15"/>
    </row>
    <row r="112" spans="1:60" ht="16.8" customHeight="1" x14ac:dyDescent="0.35">
      <c r="A112" s="15"/>
      <c r="B112" s="15"/>
      <c r="C112" s="68" t="s">
        <v>107</v>
      </c>
      <c r="D112" s="69"/>
      <c r="E112" s="69"/>
      <c r="F112" s="69">
        <v>0</v>
      </c>
      <c r="G112" s="16"/>
      <c r="H112" s="16"/>
      <c r="I112" s="4"/>
      <c r="J112" s="14"/>
      <c r="K112" s="17" t="s">
        <v>111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/>
      <c r="W112" s="14"/>
      <c r="X112" s="18">
        <v>0</v>
      </c>
      <c r="Y112" s="16"/>
      <c r="Z112" s="18">
        <f t="shared" si="34"/>
        <v>267413.55</v>
      </c>
      <c r="AA112" s="15" t="str">
        <f t="shared" si="40"/>
        <v>VERSAMENTO</v>
      </c>
      <c r="AB112" s="24"/>
      <c r="AC112" s="15" t="str">
        <f>C112</f>
        <v>VERSAMENTO</v>
      </c>
      <c r="AD112" s="25"/>
      <c r="AE112" s="62"/>
      <c r="AF112" s="63"/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/>
      <c r="AR112" s="14"/>
      <c r="AS112" s="18">
        <v>0</v>
      </c>
      <c r="AT112" s="16"/>
      <c r="AU112" s="18">
        <f t="shared" si="3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37"/>
        <v>0</v>
      </c>
      <c r="BB112" s="15"/>
      <c r="BD112" s="14"/>
      <c r="BE112" s="18">
        <v>0</v>
      </c>
      <c r="BF112" s="16"/>
      <c r="BG112" s="18">
        <f t="shared" si="38"/>
        <v>0</v>
      </c>
      <c r="BH112" s="15"/>
    </row>
    <row r="113" spans="1:69" ht="16.8" customHeight="1" x14ac:dyDescent="0.35">
      <c r="A113" s="15"/>
      <c r="B113" s="15"/>
      <c r="C113" s="15" t="s">
        <v>156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/>
      <c r="W113" s="14"/>
      <c r="X113" s="18">
        <f>F113</f>
        <v>1224</v>
      </c>
      <c r="Y113" s="16"/>
      <c r="Z113" s="18">
        <f t="shared" si="34"/>
        <v>268637.55</v>
      </c>
      <c r="AA113" s="15" t="str">
        <f t="shared" si="40"/>
        <v>BONIFICO COND. DEI PLATANI  29/12</v>
      </c>
      <c r="AB113" s="24"/>
      <c r="AC113" s="15" t="str">
        <f>C113</f>
        <v>BONIFICO COND. DEI PLATANI  29/12</v>
      </c>
      <c r="AD113" s="25"/>
      <c r="AE113" s="62"/>
      <c r="AF113" s="63"/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/>
      <c r="AR113" s="14"/>
      <c r="AS113" s="18">
        <v>0</v>
      </c>
      <c r="AT113" s="16"/>
      <c r="AU113" s="18">
        <f t="shared" si="3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37"/>
        <v>0</v>
      </c>
      <c r="BB113" s="15"/>
      <c r="BD113" s="14"/>
      <c r="BE113" s="18">
        <v>0</v>
      </c>
      <c r="BF113" s="16"/>
      <c r="BG113" s="18">
        <f t="shared" si="38"/>
        <v>0</v>
      </c>
      <c r="BH113" s="15"/>
    </row>
    <row r="114" spans="1:69" ht="16.8" customHeight="1" x14ac:dyDescent="0.35">
      <c r="A114" s="15"/>
      <c r="B114" s="15"/>
      <c r="C114" s="47" t="s">
        <v>112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45293</v>
      </c>
      <c r="L114" s="3">
        <f>D63+D64-E68+D65-E65+D68-E63+B66</f>
        <v>25835.11</v>
      </c>
      <c r="M114" s="3"/>
      <c r="N114" s="3"/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268637.55</v>
      </c>
      <c r="AA114" s="15" t="str">
        <f t="shared" si="40"/>
        <v>PREL .PROVVIGIONI MATURATE</v>
      </c>
      <c r="AB114" s="24"/>
      <c r="AC114" s="15" t="s">
        <v>157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/>
      <c r="AR114" s="14"/>
      <c r="AS114" s="18"/>
      <c r="AT114" s="25">
        <v>0</v>
      </c>
      <c r="AU114" s="18">
        <f t="shared" si="36"/>
        <v>0</v>
      </c>
      <c r="AV114" s="15"/>
      <c r="AX114" s="14"/>
      <c r="AY114" s="18"/>
      <c r="AZ114" s="25">
        <v>0</v>
      </c>
      <c r="BA114" s="18">
        <f t="shared" si="37"/>
        <v>0</v>
      </c>
      <c r="BB114" s="15"/>
      <c r="BD114" s="14"/>
      <c r="BE114" s="18"/>
      <c r="BF114" s="25">
        <v>0</v>
      </c>
      <c r="BG114" s="18">
        <f t="shared" si="38"/>
        <v>0</v>
      </c>
      <c r="BH114" s="15"/>
    </row>
    <row r="115" spans="1:69" ht="16.8" customHeight="1" x14ac:dyDescent="0.35">
      <c r="A115" s="15"/>
      <c r="B115" s="15"/>
      <c r="C115" s="15" t="s">
        <v>113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/>
      <c r="N115" s="16"/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/>
      <c r="B116" s="15"/>
      <c r="C116" s="15" t="s">
        <v>158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268637.55</v>
      </c>
      <c r="AA116" s="15"/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/>
      <c r="AR116" s="14"/>
      <c r="AS116" s="18"/>
      <c r="AT116" s="16">
        <v>0</v>
      </c>
      <c r="AU116" s="18">
        <f t="shared" si="36"/>
        <v>0</v>
      </c>
      <c r="AV116" s="15"/>
      <c r="AX116" s="14"/>
      <c r="AY116" s="18"/>
      <c r="AZ116" s="16">
        <v>0</v>
      </c>
      <c r="BA116" s="18">
        <f t="shared" si="37"/>
        <v>0</v>
      </c>
      <c r="BB116" s="15"/>
      <c r="BD116" s="14"/>
      <c r="BE116" s="18"/>
      <c r="BF116" s="16">
        <v>0</v>
      </c>
      <c r="BG116" s="18">
        <f t="shared" si="38"/>
        <v>0</v>
      </c>
      <c r="BH116" s="15"/>
    </row>
    <row r="117" spans="1:69" ht="16.8" customHeight="1" x14ac:dyDescent="0.35">
      <c r="A117" s="15"/>
      <c r="B117" s="15"/>
      <c r="C117" s="15"/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115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>
        <f>C117</f>
        <v>0</v>
      </c>
      <c r="W117" s="14"/>
      <c r="X117" s="18"/>
      <c r="Y117" s="16">
        <v>0</v>
      </c>
      <c r="Z117" s="18">
        <f t="shared" si="34"/>
        <v>268637.55</v>
      </c>
      <c r="AA117" s="15"/>
      <c r="AB117" s="24"/>
      <c r="AC117" s="15" t="s">
        <v>159</v>
      </c>
      <c r="AD117" s="25"/>
      <c r="AE117" s="62">
        <f>G117</f>
        <v>0</v>
      </c>
      <c r="AF117" s="63">
        <f>AE117+AF56</f>
        <v>0</v>
      </c>
      <c r="AG117" s="25"/>
      <c r="AH117" s="24" t="s">
        <v>111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/>
      <c r="AR117" s="14"/>
      <c r="AS117" s="18"/>
      <c r="AT117" s="16">
        <v>0</v>
      </c>
      <c r="AU117" s="18">
        <f t="shared" si="36"/>
        <v>0</v>
      </c>
      <c r="AV117" s="16"/>
      <c r="AX117" s="14"/>
      <c r="AY117" s="18"/>
      <c r="AZ117" s="16">
        <v>0</v>
      </c>
      <c r="BA117" s="18">
        <f t="shared" si="37"/>
        <v>0</v>
      </c>
      <c r="BB117" s="15"/>
      <c r="BD117" s="14"/>
      <c r="BE117" s="18"/>
      <c r="BF117" s="16">
        <v>0</v>
      </c>
      <c r="BG117" s="18">
        <f t="shared" si="38"/>
        <v>0</v>
      </c>
      <c r="BH117" s="15"/>
    </row>
    <row r="118" spans="1:69" ht="16.8" customHeight="1" x14ac:dyDescent="0.35">
      <c r="A118" s="15"/>
      <c r="B118" s="15"/>
      <c r="C118" s="64" t="s">
        <v>138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116</v>
      </c>
      <c r="L118" s="3">
        <f>L117-M117</f>
        <v>30141.090000000004</v>
      </c>
      <c r="M118" s="16"/>
      <c r="N118" s="16"/>
      <c r="O118" s="16"/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105177.41999999998</v>
      </c>
      <c r="AA118" s="15" t="str">
        <f>C118</f>
        <v>BONIFICO CATTOLICA</v>
      </c>
      <c r="AB118" s="24"/>
      <c r="AC118" s="71" t="s">
        <v>160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117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/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140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/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38813.689999999988</v>
      </c>
      <c r="AA119" s="15" t="str">
        <f>C119</f>
        <v>BONIFICO GENERALI</v>
      </c>
      <c r="AB119" s="24"/>
      <c r="AC119" s="71" t="s">
        <v>161</v>
      </c>
      <c r="AD119" s="65"/>
      <c r="AE119" s="65"/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119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120</v>
      </c>
      <c r="L120" s="3">
        <f>L118-L119</f>
        <v>0</v>
      </c>
      <c r="M120" s="27" t="s">
        <v>162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/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38813.689999999988</v>
      </c>
      <c r="AA120" s="57"/>
      <c r="AB120" s="60"/>
      <c r="AC120" s="60" t="s">
        <v>121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163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3" spans="1:69" ht="16.8" customHeight="1" x14ac:dyDescent="0.35">
      <c r="A123" s="2" t="s">
        <v>0</v>
      </c>
      <c r="B123" s="2"/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122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164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165</v>
      </c>
      <c r="BP123" s="8" t="s">
        <v>0</v>
      </c>
      <c r="BQ123" s="9" t="s">
        <v>166</v>
      </c>
    </row>
    <row r="124" spans="1:69" ht="16.8" customHeight="1" x14ac:dyDescent="0.35">
      <c r="A124" s="14">
        <v>45294</v>
      </c>
      <c r="B124" s="15" t="s">
        <v>167</v>
      </c>
      <c r="C124" s="15" t="s">
        <v>168</v>
      </c>
      <c r="D124" s="16">
        <v>22002.73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169</v>
      </c>
      <c r="BM124" s="88">
        <f>BK124</f>
        <v>45294</v>
      </c>
      <c r="BN124" s="24" t="s">
        <v>169</v>
      </c>
      <c r="BO124" s="24"/>
      <c r="BP124" s="88">
        <f>BK124</f>
        <v>45294</v>
      </c>
      <c r="BQ124" s="124"/>
    </row>
    <row r="125" spans="1:69" ht="16.8" customHeight="1" x14ac:dyDescent="0.35">
      <c r="A125" s="15"/>
      <c r="B125" s="15"/>
      <c r="C125" s="15" t="s">
        <v>170</v>
      </c>
      <c r="D125" s="16">
        <v>0</v>
      </c>
      <c r="E125" s="16"/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1">(R125-S125)+T124</f>
        <v>28464.800000000003</v>
      </c>
      <c r="U125" s="15"/>
      <c r="W125" s="14"/>
      <c r="X125" s="18"/>
      <c r="Y125" s="16"/>
      <c r="Z125" s="18">
        <f t="shared" ref="Z125:Z156" si="42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3">(AM125-AN125)+AO124</f>
        <v>0</v>
      </c>
      <c r="AP125" s="15"/>
      <c r="AR125" s="14"/>
      <c r="AS125" s="18"/>
      <c r="AT125" s="16"/>
      <c r="AU125" s="18">
        <f t="shared" ref="AU125:AU156" si="44">(AS125-AT125)+AU124</f>
        <v>0</v>
      </c>
      <c r="AV125" s="15"/>
      <c r="AX125" s="14"/>
      <c r="AY125" s="18"/>
      <c r="AZ125" s="16"/>
      <c r="BA125" s="18">
        <f t="shared" ref="BA125:BA156" si="45">(AY125-AZ125)+BA124</f>
        <v>0</v>
      </c>
      <c r="BB125" s="15"/>
      <c r="BD125" s="14"/>
      <c r="BE125" s="18"/>
      <c r="BF125" s="16"/>
      <c r="BG125" s="18">
        <f t="shared" ref="BG125:BG156" si="46">(BE125-BF125)+BG124</f>
        <v>0</v>
      </c>
      <c r="BH125" s="15"/>
      <c r="BJ125" s="86">
        <v>0</v>
      </c>
      <c r="BK125" s="90"/>
      <c r="BL125" s="24">
        <v>0</v>
      </c>
      <c r="BM125" s="91"/>
      <c r="BN125" s="24">
        <v>0</v>
      </c>
      <c r="BO125" s="24">
        <v>0</v>
      </c>
      <c r="BP125" s="91"/>
      <c r="BQ125" s="124"/>
    </row>
    <row r="126" spans="1:69" ht="16.8" customHeight="1" x14ac:dyDescent="0.35">
      <c r="A126" s="15"/>
      <c r="B126" s="15"/>
      <c r="C126" s="15" t="s">
        <v>171</v>
      </c>
      <c r="D126" s="16">
        <v>28309.99</v>
      </c>
      <c r="E126" s="16">
        <v>559.49</v>
      </c>
      <c r="F126" s="16"/>
      <c r="G126" s="16"/>
      <c r="H126" s="103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1"/>
        <v>28464.800000000003</v>
      </c>
      <c r="U126" s="15"/>
      <c r="W126" s="14"/>
      <c r="X126" s="18"/>
      <c r="Y126" s="16"/>
      <c r="Z126" s="18">
        <f t="shared" si="42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3"/>
        <v>0</v>
      </c>
      <c r="AP126" s="15"/>
      <c r="AR126" s="14"/>
      <c r="AS126" s="18"/>
      <c r="AT126" s="16"/>
      <c r="AU126" s="18">
        <f t="shared" si="44"/>
        <v>0</v>
      </c>
      <c r="AV126" s="15"/>
      <c r="AX126" s="14"/>
      <c r="AY126" s="18"/>
      <c r="AZ126" s="16"/>
      <c r="BA126" s="18">
        <f t="shared" si="45"/>
        <v>0</v>
      </c>
      <c r="BB126" s="15"/>
      <c r="BD126" s="14"/>
      <c r="BE126" s="18"/>
      <c r="BF126" s="16"/>
      <c r="BG126" s="18">
        <f t="shared" si="46"/>
        <v>0</v>
      </c>
      <c r="BH126" s="15"/>
      <c r="BJ126" s="86">
        <v>0</v>
      </c>
      <c r="BK126" s="90"/>
      <c r="BL126" s="24">
        <v>0</v>
      </c>
      <c r="BM126" s="91"/>
      <c r="BN126" s="24">
        <v>0</v>
      </c>
      <c r="BO126" s="24">
        <v>0</v>
      </c>
      <c r="BP126" s="91"/>
      <c r="BQ126" s="124"/>
    </row>
    <row r="127" spans="1:69" ht="16.8" customHeight="1" x14ac:dyDescent="0.35">
      <c r="A127" s="15"/>
      <c r="B127" s="15">
        <v>0</v>
      </c>
      <c r="C127" s="15" t="s">
        <v>172</v>
      </c>
      <c r="D127" s="16">
        <v>2015.42</v>
      </c>
      <c r="E127" s="16"/>
      <c r="F127" s="16"/>
      <c r="G127" s="16"/>
      <c r="H127" s="103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 t="shared" ref="O127:O146" si="47">O66+M127-N127</f>
        <v>19974.605000000003</v>
      </c>
      <c r="P127" s="18">
        <f t="shared" ref="P127:P146" si="48">P66+M127</f>
        <v>1105.7049999999999</v>
      </c>
      <c r="Q127" s="14"/>
      <c r="R127" s="18"/>
      <c r="S127" s="16"/>
      <c r="T127" s="18">
        <f t="shared" si="41"/>
        <v>28464.800000000003</v>
      </c>
      <c r="U127" s="15"/>
      <c r="W127" s="14"/>
      <c r="X127" s="18"/>
      <c r="Y127" s="16"/>
      <c r="Z127" s="18">
        <f t="shared" si="42"/>
        <v>38813.689999999988</v>
      </c>
      <c r="AA127" s="15"/>
      <c r="AB127" s="24"/>
      <c r="AC127" s="24"/>
      <c r="AD127" s="25"/>
      <c r="AE127" s="25"/>
      <c r="AF127" s="25"/>
      <c r="AG127" s="25"/>
      <c r="AH127" s="17"/>
      <c r="AI127" s="16">
        <v>0</v>
      </c>
      <c r="AJ127" s="25"/>
      <c r="AL127" s="14"/>
      <c r="AM127" s="18"/>
      <c r="AN127" s="16"/>
      <c r="AO127" s="18">
        <f t="shared" si="43"/>
        <v>0</v>
      </c>
      <c r="AP127" s="15"/>
      <c r="AR127" s="14"/>
      <c r="AS127" s="18"/>
      <c r="AT127" s="16"/>
      <c r="AU127" s="18">
        <f t="shared" si="44"/>
        <v>0</v>
      </c>
      <c r="AV127" s="15"/>
      <c r="AX127" s="14"/>
      <c r="AY127" s="18"/>
      <c r="AZ127" s="16"/>
      <c r="BA127" s="18">
        <f t="shared" si="45"/>
        <v>0</v>
      </c>
      <c r="BB127" s="15"/>
      <c r="BD127" s="14"/>
      <c r="BE127" s="18"/>
      <c r="BF127" s="16"/>
      <c r="BG127" s="18">
        <f t="shared" si="46"/>
        <v>0</v>
      </c>
      <c r="BH127" s="15"/>
      <c r="BJ127" s="86">
        <v>0</v>
      </c>
      <c r="BK127" s="90"/>
      <c r="BL127" s="24">
        <v>0</v>
      </c>
      <c r="BM127" s="91"/>
      <c r="BN127" s="24">
        <v>0</v>
      </c>
      <c r="BO127" s="24">
        <v>0</v>
      </c>
      <c r="BP127" s="91"/>
      <c r="BQ127" s="124"/>
    </row>
    <row r="128" spans="1:69" ht="16.8" customHeight="1" x14ac:dyDescent="0.35">
      <c r="A128" s="15"/>
      <c r="B128" s="16">
        <f>B127+B67</f>
        <v>2777.71</v>
      </c>
      <c r="C128" s="15" t="s">
        <v>173</v>
      </c>
      <c r="D128" s="16">
        <v>4946.51</v>
      </c>
      <c r="E128" s="16">
        <v>0</v>
      </c>
      <c r="F128" s="16"/>
      <c r="G128" s="16"/>
      <c r="H128" s="103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si="47"/>
        <v>-16816.304915000001</v>
      </c>
      <c r="P128" s="18">
        <f t="shared" si="48"/>
        <v>925.47508500000004</v>
      </c>
      <c r="Q128" s="14"/>
      <c r="R128" s="18"/>
      <c r="S128" s="16"/>
      <c r="T128" s="18">
        <f t="shared" si="41"/>
        <v>28464.800000000003</v>
      </c>
      <c r="U128" s="15"/>
      <c r="W128" s="14"/>
      <c r="X128" s="18"/>
      <c r="Y128" s="16"/>
      <c r="Z128" s="18">
        <f t="shared" si="42"/>
        <v>38813.689999999988</v>
      </c>
      <c r="AA128" s="15"/>
      <c r="AB128" s="24"/>
      <c r="AC128" s="17"/>
      <c r="AD128" s="25"/>
      <c r="AE128" s="25"/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3"/>
        <v>0</v>
      </c>
      <c r="AP128" s="15"/>
      <c r="AR128" s="14"/>
      <c r="AS128" s="18"/>
      <c r="AT128" s="16"/>
      <c r="AU128" s="18">
        <f t="shared" si="44"/>
        <v>0</v>
      </c>
      <c r="AV128" s="15"/>
      <c r="AX128" s="14"/>
      <c r="AY128" s="18"/>
      <c r="AZ128" s="16"/>
      <c r="BA128" s="18">
        <f t="shared" si="45"/>
        <v>0</v>
      </c>
      <c r="BB128" s="15"/>
      <c r="BD128" s="14"/>
      <c r="BE128" s="18"/>
      <c r="BF128" s="16"/>
      <c r="BG128" s="18">
        <f t="shared" si="46"/>
        <v>0</v>
      </c>
      <c r="BH128" s="15"/>
      <c r="BJ128" s="86">
        <v>0</v>
      </c>
      <c r="BK128" s="90"/>
      <c r="BL128" s="24">
        <v>0</v>
      </c>
      <c r="BM128" s="91"/>
      <c r="BN128" s="24">
        <v>0</v>
      </c>
      <c r="BO128" s="24"/>
      <c r="BP128" s="24"/>
      <c r="BQ128" s="124"/>
    </row>
    <row r="129" spans="1:69" ht="16.8" customHeight="1" x14ac:dyDescent="0.35">
      <c r="A129" s="15"/>
      <c r="B129" s="15"/>
      <c r="C129" s="15" t="s">
        <v>174</v>
      </c>
      <c r="D129" s="16">
        <v>100</v>
      </c>
      <c r="E129" s="16">
        <v>0</v>
      </c>
      <c r="F129" s="16"/>
      <c r="G129" s="16"/>
      <c r="H129" s="103" t="s">
        <v>44</v>
      </c>
      <c r="I129" s="77" t="s">
        <v>175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47"/>
        <v>-5026.732825</v>
      </c>
      <c r="P129" s="18">
        <f t="shared" si="48"/>
        <v>1697.257175</v>
      </c>
      <c r="Q129" s="14"/>
      <c r="R129" s="18"/>
      <c r="S129" s="16"/>
      <c r="T129" s="18">
        <f t="shared" si="41"/>
        <v>28464.800000000003</v>
      </c>
      <c r="U129" s="15"/>
      <c r="W129" s="14"/>
      <c r="X129" s="18"/>
      <c r="Y129" s="16"/>
      <c r="Z129" s="18">
        <f t="shared" si="42"/>
        <v>38813.689999999988</v>
      </c>
      <c r="AA129" s="15"/>
      <c r="AB129" s="24"/>
      <c r="AC129" s="17"/>
      <c r="AD129" s="25"/>
      <c r="AE129" s="25"/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3"/>
        <v>0</v>
      </c>
      <c r="AP129" s="15"/>
      <c r="AR129" s="14"/>
      <c r="AS129" s="18"/>
      <c r="AT129" s="16"/>
      <c r="AU129" s="18">
        <f t="shared" si="44"/>
        <v>0</v>
      </c>
      <c r="AV129" s="15"/>
      <c r="AX129" s="14"/>
      <c r="AY129" s="18"/>
      <c r="AZ129" s="16"/>
      <c r="BA129" s="18">
        <f t="shared" si="45"/>
        <v>0</v>
      </c>
      <c r="BB129" s="15"/>
      <c r="BD129" s="14"/>
      <c r="BE129" s="18"/>
      <c r="BF129" s="16"/>
      <c r="BG129" s="18">
        <f t="shared" si="46"/>
        <v>0</v>
      </c>
      <c r="BH129" s="15"/>
      <c r="BJ129" s="86">
        <v>0</v>
      </c>
      <c r="BK129" s="90"/>
      <c r="BL129" s="24">
        <v>0</v>
      </c>
      <c r="BM129" s="91"/>
      <c r="BN129" s="24">
        <v>0</v>
      </c>
      <c r="BO129" s="24"/>
      <c r="BP129" s="24"/>
      <c r="BQ129" s="124"/>
    </row>
    <row r="130" spans="1:69" ht="16.8" customHeight="1" x14ac:dyDescent="0.35">
      <c r="A130" s="15"/>
      <c r="B130" s="15" t="s">
        <v>42</v>
      </c>
      <c r="C130" s="15" t="s">
        <v>176</v>
      </c>
      <c r="D130" s="16">
        <v>0</v>
      </c>
      <c r="E130" s="16"/>
      <c r="F130" s="16"/>
      <c r="G130" s="16"/>
      <c r="H130" s="103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47"/>
        <v>5278.6832999999997</v>
      </c>
      <c r="P130" s="18">
        <f t="shared" si="48"/>
        <v>287.48330000000004</v>
      </c>
      <c r="Q130" s="14"/>
      <c r="R130" s="18"/>
      <c r="S130" s="16"/>
      <c r="T130" s="18">
        <f t="shared" si="41"/>
        <v>28464.800000000003</v>
      </c>
      <c r="U130" s="15"/>
      <c r="W130" s="14"/>
      <c r="X130" s="18"/>
      <c r="Y130" s="16"/>
      <c r="Z130" s="18">
        <f t="shared" si="42"/>
        <v>38813.689999999988</v>
      </c>
      <c r="AA130" s="15"/>
      <c r="AB130" s="24"/>
      <c r="AC130" s="17"/>
      <c r="AD130" s="25"/>
      <c r="AE130" s="25"/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3"/>
        <v>0</v>
      </c>
      <c r="AP130" s="15"/>
      <c r="AR130" s="14"/>
      <c r="AS130" s="18"/>
      <c r="AT130" s="16"/>
      <c r="AU130" s="18">
        <f t="shared" si="44"/>
        <v>0</v>
      </c>
      <c r="AV130" s="15"/>
      <c r="AX130" s="14"/>
      <c r="AY130" s="18"/>
      <c r="AZ130" s="16"/>
      <c r="BA130" s="18">
        <f t="shared" si="45"/>
        <v>0</v>
      </c>
      <c r="BB130" s="15"/>
      <c r="BD130" s="14"/>
      <c r="BE130" s="18"/>
      <c r="BF130" s="16"/>
      <c r="BG130" s="18">
        <f t="shared" si="46"/>
        <v>0</v>
      </c>
      <c r="BH130" s="15"/>
      <c r="BJ130" s="86">
        <v>0</v>
      </c>
      <c r="BK130" s="90"/>
      <c r="BL130" s="24">
        <v>0</v>
      </c>
      <c r="BM130" s="91"/>
      <c r="BN130" s="24">
        <v>0</v>
      </c>
      <c r="BO130" s="24"/>
      <c r="BP130" s="24"/>
      <c r="BQ130" s="124"/>
    </row>
    <row r="131" spans="1:69" ht="16.8" customHeight="1" x14ac:dyDescent="0.35">
      <c r="A131" s="15"/>
      <c r="B131" s="15"/>
      <c r="C131" s="15" t="s">
        <v>177</v>
      </c>
      <c r="D131" s="16">
        <v>24.74</v>
      </c>
      <c r="E131" s="16"/>
      <c r="F131" s="16"/>
      <c r="G131" s="16">
        <v>0</v>
      </c>
      <c r="H131" s="103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47"/>
        <v>5113.1932999999999</v>
      </c>
      <c r="P131" s="18">
        <f t="shared" si="48"/>
        <v>287.48330000000004</v>
      </c>
      <c r="Q131" s="14"/>
      <c r="R131" s="18"/>
      <c r="S131" s="16">
        <f>G131</f>
        <v>0</v>
      </c>
      <c r="T131" s="18">
        <f t="shared" si="41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42"/>
        <v>38813.689999999988</v>
      </c>
      <c r="AA131" s="15"/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/>
      <c r="AI131" s="16">
        <v>0</v>
      </c>
      <c r="AJ131" s="25"/>
      <c r="AL131" s="14"/>
      <c r="AM131" s="18"/>
      <c r="AN131" s="16">
        <v>0</v>
      </c>
      <c r="AO131" s="18">
        <f t="shared" si="43"/>
        <v>0</v>
      </c>
      <c r="AP131" s="15"/>
      <c r="AR131" s="14"/>
      <c r="AS131" s="18"/>
      <c r="AT131" s="16">
        <v>0</v>
      </c>
      <c r="AU131" s="18">
        <f t="shared" si="44"/>
        <v>0</v>
      </c>
      <c r="AV131" s="15"/>
      <c r="AX131" s="14"/>
      <c r="AY131" s="18"/>
      <c r="AZ131" s="16">
        <v>0</v>
      </c>
      <c r="BA131" s="18">
        <f t="shared" si="45"/>
        <v>0</v>
      </c>
      <c r="BB131" s="15"/>
      <c r="BD131" s="14"/>
      <c r="BE131" s="18"/>
      <c r="BF131" s="16">
        <v>0</v>
      </c>
      <c r="BG131" s="18">
        <f t="shared" si="46"/>
        <v>0</v>
      </c>
      <c r="BH131" s="15"/>
      <c r="BJ131" s="86">
        <v>0</v>
      </c>
      <c r="BK131" s="90"/>
      <c r="BL131" s="24">
        <v>0</v>
      </c>
      <c r="BM131" s="91"/>
      <c r="BN131" s="24">
        <v>0</v>
      </c>
      <c r="BO131" s="24"/>
      <c r="BP131" s="24"/>
      <c r="BQ131" s="124"/>
    </row>
    <row r="132" spans="1:69" ht="16.8" customHeight="1" x14ac:dyDescent="0.35">
      <c r="A132" s="15"/>
      <c r="B132" s="15"/>
      <c r="C132" s="15" t="s">
        <v>178</v>
      </c>
      <c r="D132" s="16"/>
      <c r="E132" s="16"/>
      <c r="F132" s="16"/>
      <c r="G132" s="16">
        <v>0</v>
      </c>
      <c r="H132" s="103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47"/>
        <v>933.92242999999996</v>
      </c>
      <c r="P132" s="18">
        <f t="shared" si="48"/>
        <v>50.862430000000003</v>
      </c>
      <c r="Q132" s="14"/>
      <c r="R132" s="18"/>
      <c r="S132" s="16">
        <f>G132</f>
        <v>0</v>
      </c>
      <c r="T132" s="18">
        <f t="shared" si="41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2"/>
        <v>38813.689999999988</v>
      </c>
      <c r="AA132" s="15"/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/>
      <c r="AI132" s="16">
        <v>0</v>
      </c>
      <c r="AJ132" s="25"/>
      <c r="AL132" s="14"/>
      <c r="AM132" s="18">
        <v>0</v>
      </c>
      <c r="AN132" s="16">
        <v>0</v>
      </c>
      <c r="AO132" s="18">
        <f t="shared" si="43"/>
        <v>0</v>
      </c>
      <c r="AP132" s="15"/>
      <c r="AR132" s="14"/>
      <c r="AS132" s="18">
        <v>0</v>
      </c>
      <c r="AT132" s="16">
        <v>0</v>
      </c>
      <c r="AU132" s="18">
        <f t="shared" si="44"/>
        <v>0</v>
      </c>
      <c r="AV132" s="15"/>
      <c r="AX132" s="14"/>
      <c r="AY132" s="18">
        <v>0</v>
      </c>
      <c r="AZ132" s="16">
        <v>0</v>
      </c>
      <c r="BA132" s="18">
        <f t="shared" si="45"/>
        <v>0</v>
      </c>
      <c r="BB132" s="15"/>
      <c r="BD132" s="14"/>
      <c r="BE132" s="18">
        <v>0</v>
      </c>
      <c r="BF132" s="16">
        <v>0</v>
      </c>
      <c r="BG132" s="18">
        <f t="shared" si="46"/>
        <v>0</v>
      </c>
      <c r="BH132" s="15"/>
      <c r="BJ132" s="86">
        <v>0</v>
      </c>
      <c r="BK132" s="90"/>
      <c r="BL132" s="24">
        <v>0</v>
      </c>
      <c r="BM132" s="91"/>
      <c r="BN132" s="24">
        <v>0</v>
      </c>
      <c r="BO132" s="24"/>
      <c r="BP132" s="24"/>
      <c r="BQ132" s="124"/>
    </row>
    <row r="133" spans="1:69" ht="16.8" customHeight="1" x14ac:dyDescent="0.35">
      <c r="A133" s="15"/>
      <c r="B133" s="15"/>
      <c r="C133" s="15" t="s">
        <v>179</v>
      </c>
      <c r="D133" s="16"/>
      <c r="E133" s="16"/>
      <c r="F133" s="16"/>
      <c r="G133" s="16">
        <v>0</v>
      </c>
      <c r="H133" s="103"/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47"/>
        <v>568.46974</v>
      </c>
      <c r="P133" s="18">
        <f t="shared" si="48"/>
        <v>30.95974</v>
      </c>
      <c r="Q133" s="14"/>
      <c r="R133" s="18"/>
      <c r="S133" s="16">
        <f>G133</f>
        <v>0</v>
      </c>
      <c r="T133" s="18">
        <f t="shared" si="41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2"/>
        <v>38813.689999999988</v>
      </c>
      <c r="AA133" s="15"/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3"/>
        <v>0</v>
      </c>
      <c r="AP133" s="15"/>
      <c r="AR133" s="14"/>
      <c r="AS133" s="18"/>
      <c r="AT133" s="16">
        <v>0</v>
      </c>
      <c r="AU133" s="18">
        <f t="shared" si="44"/>
        <v>0</v>
      </c>
      <c r="AV133" s="15"/>
      <c r="AX133" s="14"/>
      <c r="AY133" s="18"/>
      <c r="AZ133" s="16">
        <v>0</v>
      </c>
      <c r="BA133" s="18">
        <f t="shared" si="45"/>
        <v>0</v>
      </c>
      <c r="BB133" s="15"/>
      <c r="BD133" s="14"/>
      <c r="BE133" s="18"/>
      <c r="BF133" s="16">
        <v>0</v>
      </c>
      <c r="BG133" s="18">
        <f t="shared" si="46"/>
        <v>0</v>
      </c>
      <c r="BH133" s="15"/>
      <c r="BJ133" s="86">
        <v>0</v>
      </c>
      <c r="BK133" s="90"/>
      <c r="BL133" s="24">
        <v>0</v>
      </c>
      <c r="BM133" s="24"/>
      <c r="BN133" s="24"/>
      <c r="BO133" s="24"/>
      <c r="BP133" s="24"/>
      <c r="BQ133" s="124"/>
    </row>
    <row r="134" spans="1:69" ht="16.8" customHeight="1" x14ac:dyDescent="0.35">
      <c r="A134" s="15"/>
      <c r="B134" s="15"/>
      <c r="C134" s="15" t="s">
        <v>180</v>
      </c>
      <c r="D134" s="16"/>
      <c r="E134" s="16"/>
      <c r="F134" s="16"/>
      <c r="G134" s="16">
        <v>0</v>
      </c>
      <c r="H134" s="103"/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47"/>
        <v>568.46974</v>
      </c>
      <c r="P134" s="18">
        <f t="shared" si="48"/>
        <v>30.95974</v>
      </c>
      <c r="Q134" s="14"/>
      <c r="R134" s="18"/>
      <c r="S134" s="16">
        <f>G134</f>
        <v>0</v>
      </c>
      <c r="T134" s="18">
        <f t="shared" si="41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2"/>
        <v>38813.689999999988</v>
      </c>
      <c r="AA134" s="15"/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3"/>
        <v>0</v>
      </c>
      <c r="AP134" s="15"/>
      <c r="AR134" s="14"/>
      <c r="AS134" s="18"/>
      <c r="AT134" s="16">
        <v>0</v>
      </c>
      <c r="AU134" s="18">
        <f t="shared" si="44"/>
        <v>0</v>
      </c>
      <c r="AV134" s="15"/>
      <c r="AX134" s="14"/>
      <c r="AY134" s="18"/>
      <c r="AZ134" s="16">
        <v>0</v>
      </c>
      <c r="BA134" s="18">
        <f t="shared" si="45"/>
        <v>0</v>
      </c>
      <c r="BB134" s="15"/>
      <c r="BD134" s="14"/>
      <c r="BE134" s="18"/>
      <c r="BF134" s="16">
        <v>0</v>
      </c>
      <c r="BG134" s="18">
        <f t="shared" si="46"/>
        <v>0</v>
      </c>
      <c r="BH134" s="15"/>
      <c r="BJ134" s="86">
        <v>0</v>
      </c>
      <c r="BK134" s="90"/>
      <c r="BL134" s="24"/>
      <c r="BM134" s="24"/>
      <c r="BN134" s="24"/>
      <c r="BO134" s="24"/>
      <c r="BP134" s="24"/>
      <c r="BQ134" s="124"/>
    </row>
    <row r="135" spans="1:69" ht="16.8" customHeight="1" x14ac:dyDescent="0.35">
      <c r="A135" s="15"/>
      <c r="B135" s="15"/>
      <c r="C135" s="15" t="s">
        <v>181</v>
      </c>
      <c r="D135" s="16"/>
      <c r="E135" s="16"/>
      <c r="F135" s="16"/>
      <c r="G135" s="16">
        <v>0</v>
      </c>
      <c r="H135" s="16"/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47"/>
        <v>568.46974</v>
      </c>
      <c r="P135" s="18">
        <f t="shared" si="48"/>
        <v>30.95974</v>
      </c>
      <c r="Q135" s="14"/>
      <c r="R135" s="18"/>
      <c r="S135" s="16">
        <f>G135</f>
        <v>0</v>
      </c>
      <c r="T135" s="18">
        <f t="shared" si="41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2"/>
        <v>38813.689999999988</v>
      </c>
      <c r="AA135" s="15"/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3"/>
        <v>0</v>
      </c>
      <c r="AP135" s="15"/>
      <c r="AR135" s="14"/>
      <c r="AS135" s="18"/>
      <c r="AT135" s="16">
        <v>0</v>
      </c>
      <c r="AU135" s="18">
        <f t="shared" si="44"/>
        <v>0</v>
      </c>
      <c r="AV135" s="15"/>
      <c r="AX135" s="14"/>
      <c r="AY135" s="18"/>
      <c r="AZ135" s="16">
        <v>0</v>
      </c>
      <c r="BA135" s="18">
        <f t="shared" si="45"/>
        <v>0</v>
      </c>
      <c r="BB135" s="15"/>
      <c r="BD135" s="14"/>
      <c r="BE135" s="18"/>
      <c r="BF135" s="16">
        <v>0</v>
      </c>
      <c r="BG135" s="18">
        <f t="shared" si="46"/>
        <v>0</v>
      </c>
      <c r="BH135" s="15"/>
      <c r="BJ135" s="86">
        <v>0</v>
      </c>
      <c r="BK135" s="90"/>
      <c r="BL135" s="24"/>
      <c r="BM135" s="24"/>
      <c r="BN135" s="24"/>
      <c r="BO135" s="24"/>
      <c r="BP135" s="24"/>
      <c r="BQ135" s="124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/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47"/>
        <v>933.92242999999996</v>
      </c>
      <c r="P136" s="18">
        <f t="shared" si="48"/>
        <v>50.862430000000003</v>
      </c>
      <c r="Q136" s="14"/>
      <c r="R136" s="18"/>
      <c r="S136" s="16">
        <v>0</v>
      </c>
      <c r="T136" s="18">
        <f t="shared" si="41"/>
        <v>28464.800000000003</v>
      </c>
      <c r="U136" s="15"/>
      <c r="W136" s="14"/>
      <c r="X136" s="18"/>
      <c r="Y136" s="16">
        <v>0</v>
      </c>
      <c r="Z136" s="18">
        <f t="shared" si="42"/>
        <v>38813.689999999988</v>
      </c>
      <c r="AA136" s="15"/>
      <c r="AB136" s="24"/>
      <c r="AC136" s="15"/>
      <c r="AD136" s="25"/>
      <c r="AE136" s="62"/>
      <c r="AF136" s="63"/>
      <c r="AG136" s="25"/>
      <c r="AH136" s="24"/>
      <c r="AI136" s="26"/>
      <c r="AJ136" s="25"/>
      <c r="AL136" s="14"/>
      <c r="AM136" s="18"/>
      <c r="AN136" s="16">
        <v>0</v>
      </c>
      <c r="AO136" s="18">
        <f t="shared" si="43"/>
        <v>0</v>
      </c>
      <c r="AP136" s="15"/>
      <c r="AR136" s="14"/>
      <c r="AS136" s="18"/>
      <c r="AT136" s="16">
        <v>0</v>
      </c>
      <c r="AU136" s="18">
        <f t="shared" si="44"/>
        <v>0</v>
      </c>
      <c r="AV136" s="15"/>
      <c r="AX136" s="14"/>
      <c r="AY136" s="18"/>
      <c r="AZ136" s="16">
        <v>0</v>
      </c>
      <c r="BA136" s="18">
        <f t="shared" si="45"/>
        <v>0</v>
      </c>
      <c r="BB136" s="15"/>
      <c r="BD136" s="14"/>
      <c r="BE136" s="18"/>
      <c r="BF136" s="16">
        <v>0</v>
      </c>
      <c r="BG136" s="18">
        <f t="shared" si="46"/>
        <v>0</v>
      </c>
      <c r="BH136" s="15"/>
      <c r="BJ136" s="86">
        <v>0</v>
      </c>
      <c r="BK136" s="90"/>
      <c r="BL136" s="24"/>
      <c r="BM136" s="24"/>
      <c r="BN136" s="24"/>
      <c r="BO136" s="24"/>
      <c r="BP136" s="24"/>
      <c r="BQ136" s="124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182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47"/>
        <v>7080.4452000000001</v>
      </c>
      <c r="P137" s="18">
        <f t="shared" si="48"/>
        <v>1592.2152000000001</v>
      </c>
      <c r="Q137" s="14"/>
      <c r="R137" s="18"/>
      <c r="S137" s="16">
        <v>0</v>
      </c>
      <c r="T137" s="18">
        <f t="shared" si="41"/>
        <v>28464.800000000003</v>
      </c>
      <c r="U137" s="15"/>
      <c r="W137" s="14"/>
      <c r="X137" s="18"/>
      <c r="Y137" s="16">
        <v>0</v>
      </c>
      <c r="Z137" s="18">
        <f t="shared" si="42"/>
        <v>38813.689999999988</v>
      </c>
      <c r="AA137" s="15" t="str">
        <f>C137</f>
        <v>Sinistro</v>
      </c>
      <c r="AB137" s="24"/>
      <c r="AC137" s="15"/>
      <c r="AD137" s="25"/>
      <c r="AE137" s="62"/>
      <c r="AF137" s="63"/>
      <c r="AG137" s="25"/>
      <c r="AH137" s="24"/>
      <c r="AI137" s="26"/>
      <c r="AJ137" s="25"/>
      <c r="AL137" s="14"/>
      <c r="AM137" s="18"/>
      <c r="AN137" s="16">
        <v>0</v>
      </c>
      <c r="AO137" s="18">
        <f t="shared" si="43"/>
        <v>0</v>
      </c>
      <c r="AP137" s="15"/>
      <c r="AR137" s="14"/>
      <c r="AS137" s="18"/>
      <c r="AT137" s="16">
        <v>0</v>
      </c>
      <c r="AU137" s="18">
        <f t="shared" si="44"/>
        <v>0</v>
      </c>
      <c r="AV137" s="15"/>
      <c r="AX137" s="14"/>
      <c r="AY137" s="18"/>
      <c r="AZ137" s="16">
        <v>0</v>
      </c>
      <c r="BA137" s="18">
        <f t="shared" si="45"/>
        <v>0</v>
      </c>
      <c r="BB137" s="15"/>
      <c r="BD137" s="14"/>
      <c r="BE137" s="18"/>
      <c r="BF137" s="16">
        <v>0</v>
      </c>
      <c r="BG137" s="18">
        <f t="shared" si="46"/>
        <v>0</v>
      </c>
      <c r="BH137" s="15"/>
      <c r="BJ137" s="86">
        <v>0</v>
      </c>
      <c r="BK137" s="90"/>
      <c r="BL137" s="24"/>
      <c r="BM137" s="24"/>
      <c r="BN137" s="24"/>
      <c r="BO137" s="24"/>
      <c r="BP137" s="24"/>
      <c r="BQ137" s="124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/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47"/>
        <v>2270.1887000000002</v>
      </c>
      <c r="P138" s="18">
        <f t="shared" si="48"/>
        <v>154.7987</v>
      </c>
      <c r="Q138" s="14"/>
      <c r="R138" s="18"/>
      <c r="S138" s="16">
        <v>0</v>
      </c>
      <c r="T138" s="18">
        <f t="shared" si="41"/>
        <v>28464.800000000003</v>
      </c>
      <c r="U138" s="15"/>
      <c r="W138" s="14"/>
      <c r="X138" s="18"/>
      <c r="Y138" s="16">
        <v>0</v>
      </c>
      <c r="Z138" s="18">
        <f t="shared" si="42"/>
        <v>38813.689999999988</v>
      </c>
      <c r="AA138" s="15"/>
      <c r="AB138" s="24"/>
      <c r="AC138" s="64" t="s">
        <v>134</v>
      </c>
      <c r="AD138" s="65"/>
      <c r="AE138" s="65">
        <f>H142</f>
        <v>0</v>
      </c>
      <c r="AF138" s="63">
        <f t="shared" ref="AF138:AF168" si="49">AE138+AF77</f>
        <v>0</v>
      </c>
      <c r="AG138" s="25"/>
      <c r="AH138" s="24"/>
      <c r="AI138" s="26"/>
      <c r="AJ138" s="25">
        <v>0</v>
      </c>
      <c r="AL138" s="14"/>
      <c r="AM138" s="18"/>
      <c r="AN138" s="16">
        <v>0</v>
      </c>
      <c r="AO138" s="18">
        <f t="shared" si="43"/>
        <v>0</v>
      </c>
      <c r="AP138" s="15"/>
      <c r="AR138" s="14"/>
      <c r="AS138" s="18"/>
      <c r="AT138" s="16">
        <v>0</v>
      </c>
      <c r="AU138" s="18">
        <f t="shared" si="44"/>
        <v>0</v>
      </c>
      <c r="AV138" s="15"/>
      <c r="AX138" s="14"/>
      <c r="AY138" s="18"/>
      <c r="AZ138" s="16">
        <v>0</v>
      </c>
      <c r="BA138" s="18">
        <f t="shared" si="45"/>
        <v>0</v>
      </c>
      <c r="BB138" s="15"/>
      <c r="BD138" s="14"/>
      <c r="BE138" s="18"/>
      <c r="BF138" s="16">
        <v>0</v>
      </c>
      <c r="BG138" s="18">
        <f t="shared" si="46"/>
        <v>0</v>
      </c>
      <c r="BH138" s="15"/>
      <c r="BJ138" s="86"/>
      <c r="BK138" s="86"/>
      <c r="BL138" s="24"/>
      <c r="BM138" s="24"/>
      <c r="BN138" s="24"/>
      <c r="BO138" s="24"/>
      <c r="BP138" s="24"/>
      <c r="BQ138" s="124"/>
    </row>
    <row r="139" spans="1:69" ht="16.8" customHeight="1" x14ac:dyDescent="0.35">
      <c r="A139" s="15"/>
      <c r="B139" s="15"/>
      <c r="C139" s="15" t="s">
        <v>58</v>
      </c>
      <c r="D139" s="16"/>
      <c r="E139" s="16"/>
      <c r="F139" s="16"/>
      <c r="G139" s="16">
        <v>0</v>
      </c>
      <c r="H139" s="16"/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7"/>
        <v>0</v>
      </c>
      <c r="P139" s="18">
        <f t="shared" si="48"/>
        <v>0</v>
      </c>
      <c r="Q139" s="14"/>
      <c r="R139" s="18"/>
      <c r="S139" s="16">
        <f>G139</f>
        <v>0</v>
      </c>
      <c r="T139" s="18">
        <f t="shared" si="41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2"/>
        <v>38813.689999999988</v>
      </c>
      <c r="AA139" s="15"/>
      <c r="AB139" s="24"/>
      <c r="AC139" s="15" t="str">
        <f t="shared" ref="AC139:AC152" si="50">C139</f>
        <v xml:space="preserve">Francobolli    </v>
      </c>
      <c r="AD139" s="25"/>
      <c r="AE139" s="62">
        <f>G139</f>
        <v>0</v>
      </c>
      <c r="AF139" s="63">
        <f t="shared" si="49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3"/>
        <v>0</v>
      </c>
      <c r="AP139" s="15"/>
      <c r="AR139" s="14"/>
      <c r="AS139" s="18"/>
      <c r="AT139" s="16"/>
      <c r="AU139" s="18">
        <f t="shared" si="44"/>
        <v>0</v>
      </c>
      <c r="AV139" s="15"/>
      <c r="AX139" s="14"/>
      <c r="AY139" s="18"/>
      <c r="AZ139" s="16"/>
      <c r="BA139" s="18">
        <f t="shared" si="45"/>
        <v>0</v>
      </c>
      <c r="BB139" s="15"/>
      <c r="BD139" s="14"/>
      <c r="BE139" s="18"/>
      <c r="BF139" s="16"/>
      <c r="BG139" s="18">
        <f t="shared" si="46"/>
        <v>0</v>
      </c>
      <c r="BH139" s="15"/>
      <c r="BJ139" s="86"/>
      <c r="BK139" s="86"/>
      <c r="BL139" s="24"/>
      <c r="BM139" s="24"/>
      <c r="BN139" s="24"/>
      <c r="BO139" s="24"/>
      <c r="BP139" s="24"/>
      <c r="BQ139" s="124"/>
    </row>
    <row r="140" spans="1:69" ht="16.8" customHeight="1" x14ac:dyDescent="0.35">
      <c r="A140" s="15"/>
      <c r="B140" s="15"/>
      <c r="C140" s="15" t="s">
        <v>135</v>
      </c>
      <c r="D140" s="16"/>
      <c r="E140" s="16"/>
      <c r="F140" s="16"/>
      <c r="G140" s="16">
        <v>0</v>
      </c>
      <c r="H140" s="16"/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47"/>
        <v>2172.1711300000002</v>
      </c>
      <c r="P140" s="18">
        <f t="shared" si="48"/>
        <v>205.66113000000001</v>
      </c>
      <c r="Q140" s="14"/>
      <c r="R140" s="18"/>
      <c r="S140" s="16">
        <f>G140</f>
        <v>0</v>
      </c>
      <c r="T140" s="18">
        <f t="shared" si="41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2"/>
        <v>38813.689999999988</v>
      </c>
      <c r="AA140" s="15"/>
      <c r="AB140" s="24"/>
      <c r="AC140" s="15" t="str">
        <f t="shared" si="50"/>
        <v xml:space="preserve">PAG. FATT. SOMMESE PETROLI </v>
      </c>
      <c r="AD140" s="25"/>
      <c r="AE140" s="62">
        <f>G140</f>
        <v>0</v>
      </c>
      <c r="AF140" s="63">
        <f t="shared" si="49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3"/>
        <v>0</v>
      </c>
      <c r="AP140" s="15"/>
      <c r="AR140" s="14"/>
      <c r="AS140" s="18"/>
      <c r="AT140" s="16">
        <v>0</v>
      </c>
      <c r="AU140" s="18">
        <f t="shared" si="44"/>
        <v>0</v>
      </c>
      <c r="AV140" s="15"/>
      <c r="AX140" s="14"/>
      <c r="AY140" s="18"/>
      <c r="AZ140" s="16">
        <v>0</v>
      </c>
      <c r="BA140" s="18">
        <f t="shared" si="45"/>
        <v>0</v>
      </c>
      <c r="BB140" s="15"/>
      <c r="BD140" s="14"/>
      <c r="BE140" s="18"/>
      <c r="BF140" s="16">
        <v>0</v>
      </c>
      <c r="BG140" s="18">
        <f t="shared" si="46"/>
        <v>0</v>
      </c>
      <c r="BH140" s="15"/>
      <c r="BJ140" s="86"/>
      <c r="BK140" s="86"/>
      <c r="BL140" s="24"/>
      <c r="BM140" s="24"/>
      <c r="BN140" s="24"/>
      <c r="BO140" s="24"/>
      <c r="BP140" s="24"/>
      <c r="BQ140" s="124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/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47"/>
        <v>1421.1793500000001</v>
      </c>
      <c r="P141" s="18">
        <f t="shared" si="48"/>
        <v>77.399349999999998</v>
      </c>
      <c r="Q141" s="14"/>
      <c r="R141" s="18"/>
      <c r="S141" s="16">
        <f>G141</f>
        <v>0</v>
      </c>
      <c r="T141" s="18">
        <f t="shared" si="41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2"/>
        <v>38813.689999999988</v>
      </c>
      <c r="AA141" s="15"/>
      <c r="AB141" s="24"/>
      <c r="AC141" s="15" t="str">
        <f t="shared" si="50"/>
        <v>Benzina auto papa'</v>
      </c>
      <c r="AD141" s="25"/>
      <c r="AE141" s="62">
        <f>G141</f>
        <v>0</v>
      </c>
      <c r="AF141" s="63">
        <f t="shared" si="49"/>
        <v>0</v>
      </c>
      <c r="AG141" s="25"/>
      <c r="AH141" s="24"/>
      <c r="AI141" s="26">
        <v>0</v>
      </c>
      <c r="AJ141" s="25"/>
      <c r="AL141" s="14"/>
      <c r="AM141" s="18"/>
      <c r="AN141" s="16">
        <v>0</v>
      </c>
      <c r="AO141" s="18">
        <f t="shared" si="43"/>
        <v>0</v>
      </c>
      <c r="AP141" s="15"/>
      <c r="AR141" s="14"/>
      <c r="AS141" s="18"/>
      <c r="AT141" s="16">
        <v>0</v>
      </c>
      <c r="AU141" s="18">
        <f t="shared" si="44"/>
        <v>0</v>
      </c>
      <c r="AV141" s="15"/>
      <c r="AX141" s="14"/>
      <c r="AY141" s="18"/>
      <c r="AZ141" s="16">
        <v>0</v>
      </c>
      <c r="BA141" s="18">
        <f t="shared" si="45"/>
        <v>0</v>
      </c>
      <c r="BB141" s="15"/>
      <c r="BD141" s="14"/>
      <c r="BE141" s="18"/>
      <c r="BF141" s="16">
        <v>0</v>
      </c>
      <c r="BG141" s="18">
        <f t="shared" si="46"/>
        <v>0</v>
      </c>
      <c r="BH141" s="15"/>
      <c r="BJ141" s="86"/>
      <c r="BK141" s="86"/>
      <c r="BL141" s="24"/>
      <c r="BM141" s="24"/>
      <c r="BN141" s="24"/>
      <c r="BO141" s="24"/>
      <c r="BP141" s="24"/>
      <c r="BQ141" s="124"/>
    </row>
    <row r="142" spans="1:69" ht="16.8" customHeight="1" x14ac:dyDescent="0.35">
      <c r="A142" s="15"/>
      <c r="B142" s="15"/>
      <c r="C142" s="28" t="s">
        <v>183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47"/>
        <v>16343.486809999999</v>
      </c>
      <c r="P142" s="18">
        <f t="shared" si="48"/>
        <v>2080.9368100000002</v>
      </c>
      <c r="Q142" s="14"/>
      <c r="R142" s="18"/>
      <c r="S142" s="16">
        <v>0</v>
      </c>
      <c r="T142" s="18">
        <f t="shared" si="41"/>
        <v>28464.800000000003</v>
      </c>
      <c r="U142" s="15"/>
      <c r="W142" s="14"/>
      <c r="X142" s="18"/>
      <c r="Y142" s="16">
        <f>G142</f>
        <v>0</v>
      </c>
      <c r="Z142" s="18">
        <f t="shared" si="42"/>
        <v>38813.689999999988</v>
      </c>
      <c r="AA142" s="15" t="str">
        <f>C142</f>
        <v>Spese Bancarie</v>
      </c>
      <c r="AB142" s="24"/>
      <c r="AC142" s="15" t="str">
        <f t="shared" si="50"/>
        <v>Spese Bancarie</v>
      </c>
      <c r="AD142" s="25"/>
      <c r="AE142" s="62">
        <v>0</v>
      </c>
      <c r="AF142" s="63">
        <f t="shared" si="49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3"/>
        <v>0</v>
      </c>
      <c r="AP142" s="15"/>
      <c r="AR142" s="14"/>
      <c r="AS142" s="18"/>
      <c r="AT142" s="16">
        <v>0</v>
      </c>
      <c r="AU142" s="18">
        <f t="shared" si="44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5"/>
        <v>0</v>
      </c>
      <c r="BB142" s="15"/>
      <c r="BD142" s="14"/>
      <c r="BE142" s="18"/>
      <c r="BF142" s="16">
        <v>0</v>
      </c>
      <c r="BG142" s="18">
        <f t="shared" si="46"/>
        <v>0</v>
      </c>
      <c r="BH142" s="15"/>
      <c r="BJ142" s="86"/>
      <c r="BK142" s="86"/>
      <c r="BL142" s="24"/>
      <c r="BM142" s="24"/>
      <c r="BN142" s="24">
        <v>0</v>
      </c>
      <c r="BO142" s="24"/>
      <c r="BP142" s="24"/>
      <c r="BQ142" s="124"/>
    </row>
    <row r="143" spans="1:69" ht="16.8" customHeight="1" x14ac:dyDescent="0.35">
      <c r="A143" s="15"/>
      <c r="B143" s="15"/>
      <c r="C143" s="15"/>
      <c r="D143" s="16"/>
      <c r="E143" s="16"/>
      <c r="F143" s="16"/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47"/>
        <v>25959.45681</v>
      </c>
      <c r="P143" s="18">
        <f t="shared" si="48"/>
        <v>2080.9368100000002</v>
      </c>
      <c r="Q143" s="14"/>
      <c r="R143" s="18"/>
      <c r="S143" s="16">
        <f>G143</f>
        <v>0</v>
      </c>
      <c r="T143" s="18">
        <f t="shared" si="41"/>
        <v>28464.800000000003</v>
      </c>
      <c r="U143" s="15">
        <f t="shared" ref="U143:U149" si="51">C143</f>
        <v>0</v>
      </c>
      <c r="W143" s="14"/>
      <c r="X143" s="18"/>
      <c r="Y143" s="16">
        <v>0</v>
      </c>
      <c r="Z143" s="18">
        <f t="shared" si="42"/>
        <v>38813.689999999988</v>
      </c>
      <c r="AA143" s="15"/>
      <c r="AB143" s="24"/>
      <c r="AC143" s="15">
        <f t="shared" si="50"/>
        <v>0</v>
      </c>
      <c r="AD143" s="25"/>
      <c r="AE143" s="62">
        <f t="shared" ref="AE143:AE168" si="52">G143</f>
        <v>0</v>
      </c>
      <c r="AF143" s="63">
        <f t="shared" si="49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3"/>
        <v>0</v>
      </c>
      <c r="AP143" s="15"/>
      <c r="AR143" s="14"/>
      <c r="AS143" s="18"/>
      <c r="AT143" s="16">
        <v>0</v>
      </c>
      <c r="AU143" s="18">
        <f t="shared" si="44"/>
        <v>0</v>
      </c>
      <c r="AV143" s="15"/>
      <c r="AX143" s="14"/>
      <c r="AY143" s="18"/>
      <c r="AZ143" s="16">
        <v>0</v>
      </c>
      <c r="BA143" s="18">
        <f t="shared" si="45"/>
        <v>0</v>
      </c>
      <c r="BB143" s="15"/>
      <c r="BD143" s="14"/>
      <c r="BE143" s="18"/>
      <c r="BF143" s="16">
        <v>0</v>
      </c>
      <c r="BG143" s="18">
        <f t="shared" si="46"/>
        <v>0</v>
      </c>
      <c r="BH143" s="15"/>
      <c r="BJ143" s="86"/>
      <c r="BK143" s="86"/>
      <c r="BL143" s="24"/>
      <c r="BM143" s="24"/>
      <c r="BN143" s="24"/>
      <c r="BO143" s="24"/>
      <c r="BP143" s="24"/>
      <c r="BQ143" s="124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47"/>
        <v>1015.13525</v>
      </c>
      <c r="P144" s="18">
        <f t="shared" si="48"/>
        <v>55.285249999999998</v>
      </c>
      <c r="Q144" s="14"/>
      <c r="R144" s="18"/>
      <c r="S144" s="16">
        <f>G144</f>
        <v>0</v>
      </c>
      <c r="T144" s="18">
        <f t="shared" si="41"/>
        <v>28464.800000000003</v>
      </c>
      <c r="U144" s="15" t="str">
        <f t="shared" si="51"/>
        <v>Materiale pulizia</v>
      </c>
      <c r="W144" s="14"/>
      <c r="X144" s="18"/>
      <c r="Y144" s="16">
        <v>0</v>
      </c>
      <c r="Z144" s="18">
        <f t="shared" si="42"/>
        <v>38813.689999999988</v>
      </c>
      <c r="AA144" s="15"/>
      <c r="AB144" s="24"/>
      <c r="AC144" s="15" t="str">
        <f t="shared" si="50"/>
        <v>Materiale pulizia</v>
      </c>
      <c r="AD144" s="25"/>
      <c r="AE144" s="62">
        <f t="shared" si="52"/>
        <v>0</v>
      </c>
      <c r="AF144" s="63">
        <f t="shared" si="49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3"/>
        <v>0</v>
      </c>
      <c r="AP144" s="15"/>
      <c r="AR144" s="14"/>
      <c r="AS144" s="18"/>
      <c r="AT144" s="16">
        <v>0</v>
      </c>
      <c r="AU144" s="18">
        <f t="shared" si="44"/>
        <v>0</v>
      </c>
      <c r="AV144" s="15"/>
      <c r="AX144" s="14"/>
      <c r="AY144" s="18"/>
      <c r="AZ144" s="16">
        <v>0</v>
      </c>
      <c r="BA144" s="18">
        <f t="shared" si="45"/>
        <v>0</v>
      </c>
      <c r="BB144" s="15"/>
      <c r="BD144" s="14"/>
      <c r="BE144" s="18"/>
      <c r="BF144" s="16">
        <v>0</v>
      </c>
      <c r="BG144" s="18">
        <f t="shared" si="46"/>
        <v>0</v>
      </c>
      <c r="BH144" s="15"/>
      <c r="BJ144" s="86"/>
      <c r="BK144" s="86"/>
      <c r="BL144" s="24"/>
      <c r="BM144" s="24"/>
      <c r="BN144" s="24"/>
      <c r="BO144" s="24"/>
      <c r="BP144" s="24"/>
      <c r="BQ144" s="124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47"/>
        <v>1015.13525</v>
      </c>
      <c r="P145" s="18">
        <f t="shared" si="48"/>
        <v>55.285249999999998</v>
      </c>
      <c r="Q145" s="14"/>
      <c r="R145" s="18"/>
      <c r="S145" s="16">
        <f>G145</f>
        <v>0</v>
      </c>
      <c r="T145" s="18">
        <f t="shared" si="41"/>
        <v>28464.800000000003</v>
      </c>
      <c r="U145" s="15" t="str">
        <f t="shared" si="51"/>
        <v xml:space="preserve">Assicurazioni </v>
      </c>
      <c r="W145" s="14"/>
      <c r="X145" s="18"/>
      <c r="Y145" s="16">
        <v>0</v>
      </c>
      <c r="Z145" s="18">
        <f t="shared" si="42"/>
        <v>38813.689999999988</v>
      </c>
      <c r="AA145" s="15"/>
      <c r="AB145" s="24"/>
      <c r="AC145" s="15" t="str">
        <f t="shared" si="50"/>
        <v xml:space="preserve">Assicurazioni </v>
      </c>
      <c r="AD145" s="25"/>
      <c r="AE145" s="62">
        <f t="shared" si="52"/>
        <v>0</v>
      </c>
      <c r="AF145" s="63">
        <f t="shared" si="49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3"/>
        <v>0</v>
      </c>
      <c r="AP145" s="15"/>
      <c r="AR145" s="14"/>
      <c r="AS145" s="18"/>
      <c r="AT145" s="16">
        <v>0</v>
      </c>
      <c r="AU145" s="18">
        <f t="shared" si="44"/>
        <v>0</v>
      </c>
      <c r="AV145" s="15"/>
      <c r="AX145" s="14"/>
      <c r="AY145" s="18"/>
      <c r="AZ145" s="16">
        <v>0</v>
      </c>
      <c r="BA145" s="18">
        <f t="shared" si="45"/>
        <v>0</v>
      </c>
      <c r="BB145" s="15"/>
      <c r="BD145" s="14"/>
      <c r="BE145" s="18"/>
      <c r="BF145" s="16">
        <v>0</v>
      </c>
      <c r="BG145" s="18">
        <f t="shared" si="46"/>
        <v>0</v>
      </c>
      <c r="BH145" s="15"/>
      <c r="BJ145" s="86"/>
      <c r="BK145" s="86"/>
      <c r="BL145" s="24"/>
      <c r="BM145" s="24"/>
      <c r="BN145" s="24"/>
      <c r="BO145" s="24"/>
      <c r="BP145" s="24"/>
      <c r="BQ145" s="124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47"/>
        <v>13.533559999999994</v>
      </c>
      <c r="P146" s="18">
        <f t="shared" si="48"/>
        <v>256.52355999999997</v>
      </c>
      <c r="Q146" s="14"/>
      <c r="R146" s="18"/>
      <c r="S146" s="16">
        <f>G146</f>
        <v>0</v>
      </c>
      <c r="T146" s="18">
        <f t="shared" si="41"/>
        <v>28464.800000000003</v>
      </c>
      <c r="U146" s="15" t="str">
        <f t="shared" si="51"/>
        <v>Telepass</v>
      </c>
      <c r="W146" s="14"/>
      <c r="X146" s="18"/>
      <c r="Y146" s="16">
        <v>0</v>
      </c>
      <c r="Z146" s="18">
        <f t="shared" si="42"/>
        <v>38813.689999999988</v>
      </c>
      <c r="AA146" s="15"/>
      <c r="AB146" s="24"/>
      <c r="AC146" s="15" t="str">
        <f t="shared" si="50"/>
        <v>Telepass</v>
      </c>
      <c r="AD146" s="25"/>
      <c r="AE146" s="62">
        <f t="shared" si="52"/>
        <v>0</v>
      </c>
      <c r="AF146" s="63">
        <f t="shared" si="49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3"/>
        <v>0</v>
      </c>
      <c r="AP146" s="15"/>
      <c r="AR146" s="14"/>
      <c r="AS146" s="18"/>
      <c r="AT146" s="16">
        <v>0</v>
      </c>
      <c r="AU146" s="18">
        <f t="shared" si="44"/>
        <v>0</v>
      </c>
      <c r="AV146" s="15"/>
      <c r="AX146" s="14"/>
      <c r="AY146" s="18"/>
      <c r="AZ146" s="16">
        <v>0</v>
      </c>
      <c r="BA146" s="18">
        <f t="shared" si="45"/>
        <v>0</v>
      </c>
      <c r="BB146" s="15"/>
      <c r="BD146" s="14"/>
      <c r="BE146" s="18"/>
      <c r="BF146" s="16">
        <v>0</v>
      </c>
      <c r="BG146" s="18">
        <f t="shared" si="46"/>
        <v>0</v>
      </c>
      <c r="BH146" s="15"/>
      <c r="BJ146" s="86"/>
      <c r="BK146" s="86"/>
      <c r="BL146" s="24"/>
      <c r="BM146" s="24"/>
      <c r="BN146" s="24"/>
      <c r="BO146" s="24"/>
      <c r="BP146" s="24"/>
      <c r="BQ146" s="124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/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1"/>
        <v>28464.800000000003</v>
      </c>
      <c r="U147" s="15" t="str">
        <f t="shared" si="51"/>
        <v>Pubblicità</v>
      </c>
      <c r="W147" s="14"/>
      <c r="X147" s="18"/>
      <c r="Y147" s="16">
        <v>0</v>
      </c>
      <c r="Z147" s="18">
        <f t="shared" si="42"/>
        <v>38813.689999999988</v>
      </c>
      <c r="AA147" s="15"/>
      <c r="AB147" s="24"/>
      <c r="AC147" s="15" t="str">
        <f t="shared" si="50"/>
        <v>Pubblicità</v>
      </c>
      <c r="AD147" s="25"/>
      <c r="AE147" s="62">
        <f t="shared" si="52"/>
        <v>0</v>
      </c>
      <c r="AF147" s="63">
        <f t="shared" si="49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3"/>
        <v>0</v>
      </c>
      <c r="AP147" s="15"/>
      <c r="AR147" s="14"/>
      <c r="AS147" s="18"/>
      <c r="AT147" s="16"/>
      <c r="AU147" s="18">
        <f t="shared" si="44"/>
        <v>0</v>
      </c>
      <c r="AV147" s="15"/>
      <c r="AX147" s="14"/>
      <c r="AY147" s="18"/>
      <c r="AZ147" s="16"/>
      <c r="BA147" s="18">
        <f t="shared" si="45"/>
        <v>0</v>
      </c>
      <c r="BB147" s="15"/>
      <c r="BD147" s="14"/>
      <c r="BE147" s="18"/>
      <c r="BF147" s="16"/>
      <c r="BG147" s="18">
        <f t="shared" si="46"/>
        <v>0</v>
      </c>
      <c r="BH147" s="15"/>
      <c r="BJ147" s="86"/>
      <c r="BK147" s="86"/>
      <c r="BL147" s="24"/>
      <c r="BM147" s="24"/>
      <c r="BN147" s="24"/>
      <c r="BO147" s="24"/>
      <c r="BP147" s="24"/>
      <c r="BQ147" s="124"/>
    </row>
    <row r="148" spans="1:69" ht="16.8" customHeight="1" x14ac:dyDescent="0.35">
      <c r="A148" s="15"/>
      <c r="B148" s="66"/>
      <c r="C148" s="15" t="s">
        <v>137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184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41"/>
        <v>28464.800000000003</v>
      </c>
      <c r="U148" s="15" t="str">
        <f t="shared" si="51"/>
        <v xml:space="preserve">PAG. STIP.           MARZIA </v>
      </c>
      <c r="W148" s="14"/>
      <c r="X148" s="18"/>
      <c r="Y148" s="16">
        <v>0</v>
      </c>
      <c r="Z148" s="18">
        <f t="shared" si="42"/>
        <v>38813.689999999988</v>
      </c>
      <c r="AA148" s="15"/>
      <c r="AB148" s="24"/>
      <c r="AC148" s="15" t="str">
        <f t="shared" si="50"/>
        <v xml:space="preserve">PAG. STIP.           MARZIA </v>
      </c>
      <c r="AD148" s="25"/>
      <c r="AE148" s="62">
        <f t="shared" si="52"/>
        <v>0</v>
      </c>
      <c r="AF148" s="63">
        <f t="shared" si="49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3"/>
        <v>0</v>
      </c>
      <c r="AP148" s="15"/>
      <c r="AR148" s="14"/>
      <c r="AS148" s="18"/>
      <c r="AT148" s="16">
        <v>0</v>
      </c>
      <c r="AU148" s="18">
        <f t="shared" si="44"/>
        <v>0</v>
      </c>
      <c r="AV148" s="15"/>
      <c r="AX148" s="14"/>
      <c r="AY148" s="18"/>
      <c r="AZ148" s="16">
        <v>0</v>
      </c>
      <c r="BA148" s="18">
        <f t="shared" si="45"/>
        <v>0</v>
      </c>
      <c r="BB148" s="15"/>
      <c r="BD148" s="14"/>
      <c r="BE148" s="18"/>
      <c r="BF148" s="16">
        <v>0</v>
      </c>
      <c r="BG148" s="18">
        <f t="shared" si="46"/>
        <v>0</v>
      </c>
      <c r="BH148" s="15"/>
      <c r="BJ148" s="86"/>
      <c r="BK148" s="86"/>
      <c r="BL148" s="24"/>
      <c r="BM148" s="24"/>
      <c r="BN148" s="24"/>
      <c r="BO148" s="24"/>
      <c r="BP148" s="24"/>
      <c r="BQ148" s="124"/>
    </row>
    <row r="149" spans="1:69" ht="16.8" customHeight="1" x14ac:dyDescent="0.35">
      <c r="A149" s="15"/>
      <c r="B149" s="15"/>
      <c r="C149" s="15" t="s">
        <v>139</v>
      </c>
      <c r="D149" s="16"/>
      <c r="E149" s="16">
        <v>0</v>
      </c>
      <c r="F149" s="16"/>
      <c r="G149" s="16">
        <v>0</v>
      </c>
      <c r="H149" s="16"/>
      <c r="I149" s="4"/>
      <c r="J149" s="14"/>
      <c r="K149" s="17"/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41"/>
        <v>28464.800000000003</v>
      </c>
      <c r="U149" s="15" t="str">
        <f t="shared" si="51"/>
        <v xml:space="preserve">PAG. STIP.           DEBORAH </v>
      </c>
      <c r="W149" s="14"/>
      <c r="X149" s="18"/>
      <c r="Y149" s="16">
        <v>0</v>
      </c>
      <c r="Z149" s="18">
        <f t="shared" si="42"/>
        <v>38813.689999999988</v>
      </c>
      <c r="AA149" s="15"/>
      <c r="AB149" s="24"/>
      <c r="AC149" s="15" t="str">
        <f t="shared" si="50"/>
        <v xml:space="preserve">PAG. STIP.           DEBORAH </v>
      </c>
      <c r="AD149" s="25"/>
      <c r="AE149" s="62">
        <f t="shared" si="52"/>
        <v>0</v>
      </c>
      <c r="AF149" s="63">
        <f t="shared" si="49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3"/>
        <v>0</v>
      </c>
      <c r="AP149" s="15"/>
      <c r="AR149" s="14"/>
      <c r="AS149" s="18"/>
      <c r="AT149" s="16">
        <v>0</v>
      </c>
      <c r="AU149" s="18">
        <f t="shared" si="44"/>
        <v>0</v>
      </c>
      <c r="AV149" s="15"/>
      <c r="AX149" s="14"/>
      <c r="AY149" s="18"/>
      <c r="AZ149" s="16">
        <v>0</v>
      </c>
      <c r="BA149" s="18">
        <f t="shared" si="45"/>
        <v>0</v>
      </c>
      <c r="BB149" s="15"/>
      <c r="BD149" s="14"/>
      <c r="BE149" s="18"/>
      <c r="BF149" s="16">
        <v>0</v>
      </c>
      <c r="BG149" s="18">
        <f t="shared" si="46"/>
        <v>0</v>
      </c>
      <c r="BH149" s="15"/>
      <c r="BJ149" s="86"/>
      <c r="BK149" s="86"/>
      <c r="BL149" s="24"/>
      <c r="BM149" s="24"/>
      <c r="BN149" s="24"/>
      <c r="BO149" s="24"/>
      <c r="BP149" s="24"/>
      <c r="BQ149" s="124"/>
    </row>
    <row r="150" spans="1:69" ht="16.8" customHeight="1" x14ac:dyDescent="0.35">
      <c r="A150" s="15"/>
      <c r="B150" s="15"/>
      <c r="C150" s="15" t="s">
        <v>141</v>
      </c>
      <c r="D150" s="16"/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41"/>
        <v>28464.800000000003</v>
      </c>
      <c r="U150" s="15"/>
      <c r="W150" s="14"/>
      <c r="X150" s="18"/>
      <c r="Y150" s="16"/>
      <c r="Z150" s="18">
        <f t="shared" si="42"/>
        <v>38813.689999999988</v>
      </c>
      <c r="AA150" s="15"/>
      <c r="AB150" s="24"/>
      <c r="AC150" s="15" t="str">
        <f t="shared" si="50"/>
        <v xml:space="preserve">PAG. STIP.           DORIANA BONIFICO </v>
      </c>
      <c r="AD150" s="25"/>
      <c r="AE150" s="62">
        <f t="shared" si="52"/>
        <v>0</v>
      </c>
      <c r="AF150" s="63">
        <f t="shared" si="49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3"/>
        <v>0</v>
      </c>
      <c r="AP150" s="15"/>
      <c r="AR150" s="14"/>
      <c r="AS150" s="18"/>
      <c r="AT150" s="16"/>
      <c r="AU150" s="18">
        <f t="shared" si="44"/>
        <v>0</v>
      </c>
      <c r="AV150" s="15"/>
      <c r="AX150" s="14"/>
      <c r="AY150" s="18"/>
      <c r="AZ150" s="16"/>
      <c r="BA150" s="18">
        <f t="shared" si="45"/>
        <v>0</v>
      </c>
      <c r="BB150" s="15"/>
      <c r="BD150" s="14"/>
      <c r="BE150" s="18"/>
      <c r="BF150" s="16"/>
      <c r="BG150" s="18">
        <f t="shared" si="46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4"/>
    </row>
    <row r="151" spans="1:69" ht="16.8" customHeight="1" x14ac:dyDescent="0.35">
      <c r="A151" s="15"/>
      <c r="B151" s="15"/>
      <c r="C151" s="15" t="s">
        <v>142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41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2"/>
        <v>38813.689999999988</v>
      </c>
      <c r="AA151" s="15"/>
      <c r="AB151" s="24"/>
      <c r="AC151" s="15" t="str">
        <f t="shared" si="50"/>
        <v xml:space="preserve">PAG. STIP.           STEFANIA  BONIFICO </v>
      </c>
      <c r="AD151" s="25"/>
      <c r="AE151" s="62">
        <f t="shared" si="52"/>
        <v>0</v>
      </c>
      <c r="AF151" s="63">
        <f t="shared" si="49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3"/>
        <v>0</v>
      </c>
      <c r="AP151" s="15"/>
      <c r="AR151" s="14"/>
      <c r="AS151" s="18"/>
      <c r="AT151" s="16">
        <v>0</v>
      </c>
      <c r="AU151" s="18">
        <f t="shared" si="44"/>
        <v>0</v>
      </c>
      <c r="AV151" s="15"/>
      <c r="AX151" s="14"/>
      <c r="AY151" s="18"/>
      <c r="AZ151" s="16">
        <v>0</v>
      </c>
      <c r="BA151" s="18">
        <f t="shared" si="45"/>
        <v>0</v>
      </c>
      <c r="BB151" s="15"/>
      <c r="BD151" s="14"/>
      <c r="BE151" s="18"/>
      <c r="BF151" s="16">
        <v>0</v>
      </c>
      <c r="BG151" s="18">
        <f t="shared" si="46"/>
        <v>0</v>
      </c>
      <c r="BH151" s="15"/>
      <c r="BJ151" s="86"/>
      <c r="BK151" s="86"/>
      <c r="BL151" s="24"/>
      <c r="BM151" s="24"/>
      <c r="BN151" s="24"/>
      <c r="BO151" s="24"/>
      <c r="BP151" s="24"/>
      <c r="BQ151" s="124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41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2"/>
        <v>38813.689999999988</v>
      </c>
      <c r="AA152" s="15"/>
      <c r="AB152" s="24"/>
      <c r="AC152" s="15" t="str">
        <f t="shared" si="50"/>
        <v>Pagamento contributi impiegate</v>
      </c>
      <c r="AD152" s="25"/>
      <c r="AE152" s="62">
        <f t="shared" si="52"/>
        <v>0</v>
      </c>
      <c r="AF152" s="63">
        <f t="shared" si="49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3"/>
        <v>0</v>
      </c>
      <c r="AP152" s="15"/>
      <c r="AR152" s="14"/>
      <c r="AS152" s="18"/>
      <c r="AT152" s="16">
        <v>0</v>
      </c>
      <c r="AU152" s="18">
        <f t="shared" si="44"/>
        <v>0</v>
      </c>
      <c r="AV152" s="15"/>
      <c r="AX152" s="14"/>
      <c r="AY152" s="18"/>
      <c r="AZ152" s="16">
        <v>0</v>
      </c>
      <c r="BA152" s="18">
        <f t="shared" si="45"/>
        <v>0</v>
      </c>
      <c r="BB152" s="15"/>
      <c r="BD152" s="14"/>
      <c r="BE152" s="18"/>
      <c r="BF152" s="16">
        <v>0</v>
      </c>
      <c r="BG152" s="18">
        <f t="shared" si="46"/>
        <v>0</v>
      </c>
      <c r="BH152" s="15"/>
      <c r="BJ152" s="86"/>
      <c r="BK152" s="86"/>
      <c r="BL152" s="24"/>
      <c r="BM152" s="24"/>
      <c r="BN152" s="24"/>
      <c r="BO152" s="24"/>
      <c r="BP152" s="24"/>
      <c r="BQ152" s="124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41"/>
        <v>28464.800000000003</v>
      </c>
      <c r="U153" s="15"/>
      <c r="W153" s="14"/>
      <c r="X153" s="18"/>
      <c r="Y153" s="16"/>
      <c r="Z153" s="18">
        <f t="shared" si="42"/>
        <v>38813.689999999988</v>
      </c>
      <c r="AA153" s="15"/>
      <c r="AB153" s="24"/>
      <c r="AC153" s="15"/>
      <c r="AD153" s="25"/>
      <c r="AE153" s="62">
        <f t="shared" si="52"/>
        <v>0</v>
      </c>
      <c r="AF153" s="63">
        <f t="shared" si="49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3"/>
        <v>0</v>
      </c>
      <c r="AP153" s="15"/>
      <c r="AR153" s="14"/>
      <c r="AS153" s="18"/>
      <c r="AT153" s="16"/>
      <c r="AU153" s="18">
        <f t="shared" si="44"/>
        <v>0</v>
      </c>
      <c r="AV153" s="15"/>
      <c r="AX153" s="14"/>
      <c r="AY153" s="18"/>
      <c r="AZ153" s="16"/>
      <c r="BA153" s="18">
        <f t="shared" si="45"/>
        <v>0</v>
      </c>
      <c r="BB153" s="15"/>
      <c r="BD153" s="14"/>
      <c r="BE153" s="18"/>
      <c r="BF153" s="16"/>
      <c r="BG153" s="18">
        <f t="shared" si="46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4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53">G154</f>
        <v>0</v>
      </c>
      <c r="T154" s="18">
        <f t="shared" si="41"/>
        <v>28464.800000000003</v>
      </c>
      <c r="U154" s="15" t="str">
        <f t="shared" ref="U154:U159" si="54">C154</f>
        <v>Pag. Bolletta Telecom  780820</v>
      </c>
      <c r="W154" s="14"/>
      <c r="X154" s="18"/>
      <c r="Y154" s="16">
        <v>0</v>
      </c>
      <c r="Z154" s="18">
        <f t="shared" si="42"/>
        <v>38813.689999999988</v>
      </c>
      <c r="AA154" s="15"/>
      <c r="AB154" s="24"/>
      <c r="AC154" s="15" t="str">
        <f t="shared" ref="AC154:AC164" si="55">C154</f>
        <v>Pag. Bolletta Telecom  780820</v>
      </c>
      <c r="AD154" s="25"/>
      <c r="AE154" s="62">
        <f t="shared" si="52"/>
        <v>0</v>
      </c>
      <c r="AF154" s="63">
        <f t="shared" si="49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3"/>
        <v>0</v>
      </c>
      <c r="AP154" s="15"/>
      <c r="AR154" s="14"/>
      <c r="AS154" s="18"/>
      <c r="AT154" s="16">
        <v>0</v>
      </c>
      <c r="AU154" s="18">
        <f t="shared" si="44"/>
        <v>0</v>
      </c>
      <c r="AV154" s="15"/>
      <c r="AX154" s="14"/>
      <c r="AY154" s="18"/>
      <c r="AZ154" s="16">
        <v>0</v>
      </c>
      <c r="BA154" s="18">
        <f t="shared" si="45"/>
        <v>0</v>
      </c>
      <c r="BB154" s="15"/>
      <c r="BD154" s="14"/>
      <c r="BE154" s="18"/>
      <c r="BF154" s="16">
        <v>0</v>
      </c>
      <c r="BG154" s="18">
        <f t="shared" si="46"/>
        <v>0</v>
      </c>
      <c r="BH154" s="15"/>
      <c r="BJ154" s="86"/>
      <c r="BK154" s="86"/>
      <c r="BL154" s="24"/>
      <c r="BM154" s="24"/>
      <c r="BN154" s="24"/>
      <c r="BO154" s="24"/>
      <c r="BP154" s="24"/>
      <c r="BQ154" s="124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53"/>
        <v>0</v>
      </c>
      <c r="T155" s="18">
        <f t="shared" si="41"/>
        <v>28464.800000000003</v>
      </c>
      <c r="U155" s="15" t="str">
        <f t="shared" si="54"/>
        <v>Pag. Bolletta Telecom 780344</v>
      </c>
      <c r="W155" s="14"/>
      <c r="X155" s="18"/>
      <c r="Y155" s="16">
        <v>0</v>
      </c>
      <c r="Z155" s="18">
        <f t="shared" si="42"/>
        <v>38813.689999999988</v>
      </c>
      <c r="AA155" s="15"/>
      <c r="AB155" s="24"/>
      <c r="AC155" s="15" t="str">
        <f t="shared" si="55"/>
        <v>Pag. Bolletta Telecom 780344</v>
      </c>
      <c r="AD155" s="25"/>
      <c r="AE155" s="62">
        <f t="shared" si="52"/>
        <v>0</v>
      </c>
      <c r="AF155" s="63">
        <f t="shared" si="49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3"/>
        <v>0</v>
      </c>
      <c r="AP155" s="15"/>
      <c r="AR155" s="14"/>
      <c r="AS155" s="18"/>
      <c r="AT155" s="16">
        <v>0</v>
      </c>
      <c r="AU155" s="18">
        <f t="shared" si="44"/>
        <v>0</v>
      </c>
      <c r="AV155" s="15"/>
      <c r="AX155" s="14"/>
      <c r="AY155" s="18"/>
      <c r="AZ155" s="16">
        <v>0</v>
      </c>
      <c r="BA155" s="18">
        <f t="shared" si="45"/>
        <v>0</v>
      </c>
      <c r="BB155" s="15"/>
      <c r="BD155" s="14"/>
      <c r="BE155" s="18"/>
      <c r="BF155" s="16">
        <v>0</v>
      </c>
      <c r="BG155" s="18">
        <f t="shared" si="46"/>
        <v>0</v>
      </c>
      <c r="BH155" s="15"/>
      <c r="BJ155" s="86"/>
      <c r="BK155" s="86"/>
      <c r="BL155" s="24"/>
      <c r="BM155" s="24"/>
      <c r="BN155" s="24"/>
      <c r="BO155" s="24"/>
      <c r="BP155" s="24"/>
      <c r="BQ155" s="124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3"/>
        <v>0</v>
      </c>
      <c r="T156" s="18">
        <f t="shared" si="41"/>
        <v>28464.800000000003</v>
      </c>
      <c r="U156" s="15" t="str">
        <f t="shared" si="54"/>
        <v>Pag. Bolletta Telecom</v>
      </c>
      <c r="W156" s="14"/>
      <c r="X156" s="18"/>
      <c r="Y156" s="16">
        <v>0</v>
      </c>
      <c r="Z156" s="18">
        <f t="shared" si="42"/>
        <v>38813.689999999988</v>
      </c>
      <c r="AA156" s="15"/>
      <c r="AB156" s="24"/>
      <c r="AC156" s="15" t="str">
        <f t="shared" si="55"/>
        <v>Pag. Bolletta Telecom</v>
      </c>
      <c r="AD156" s="25"/>
      <c r="AE156" s="62">
        <f t="shared" si="52"/>
        <v>0</v>
      </c>
      <c r="AF156" s="63">
        <f t="shared" si="49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3"/>
        <v>0</v>
      </c>
      <c r="AP156" s="15"/>
      <c r="AR156" s="14"/>
      <c r="AS156" s="18"/>
      <c r="AT156" s="16">
        <v>0</v>
      </c>
      <c r="AU156" s="18">
        <f t="shared" si="44"/>
        <v>0</v>
      </c>
      <c r="AV156" s="15"/>
      <c r="AX156" s="14"/>
      <c r="AY156" s="18"/>
      <c r="AZ156" s="16">
        <v>0</v>
      </c>
      <c r="BA156" s="18">
        <f t="shared" si="45"/>
        <v>0</v>
      </c>
      <c r="BB156" s="15"/>
      <c r="BD156" s="14"/>
      <c r="BE156" s="18"/>
      <c r="BF156" s="16">
        <v>0</v>
      </c>
      <c r="BG156" s="18">
        <f t="shared" si="46"/>
        <v>0</v>
      </c>
      <c r="BH156" s="15"/>
      <c r="BJ156" s="86"/>
      <c r="BK156" s="86"/>
      <c r="BL156" s="24"/>
      <c r="BM156" s="24"/>
      <c r="BN156" s="24"/>
      <c r="BO156" s="24"/>
      <c r="BP156" s="24"/>
      <c r="BQ156" s="124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3"/>
        <v>0</v>
      </c>
      <c r="T157" s="18">
        <f t="shared" ref="T157:T188" si="56">(R157-S157)+T156</f>
        <v>28464.800000000003</v>
      </c>
      <c r="U157" s="15" t="str">
        <f t="shared" si="54"/>
        <v xml:space="preserve">PAG. BOLLETTA ENEL  </v>
      </c>
      <c r="W157" s="14"/>
      <c r="X157" s="18">
        <v>0</v>
      </c>
      <c r="Y157" s="16">
        <v>0</v>
      </c>
      <c r="Z157" s="18">
        <f t="shared" ref="Z157:Z188" si="57">(X157-Y157)+Z156</f>
        <v>38813.689999999988</v>
      </c>
      <c r="AA157" s="15"/>
      <c r="AB157" s="24"/>
      <c r="AC157" s="15" t="str">
        <f t="shared" si="55"/>
        <v xml:space="preserve">PAG. BOLLETTA ENEL  </v>
      </c>
      <c r="AD157" s="25"/>
      <c r="AE157" s="62">
        <f t="shared" si="52"/>
        <v>0</v>
      </c>
      <c r="AF157" s="63">
        <f t="shared" si="49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8" si="58">(AM157-AN157)+AO156</f>
        <v>0</v>
      </c>
      <c r="AP157" s="15"/>
      <c r="AR157" s="14"/>
      <c r="AS157" s="18"/>
      <c r="AT157" s="16">
        <v>0</v>
      </c>
      <c r="AU157" s="18">
        <f t="shared" ref="AU157:AU188" si="59">(AS157-AT157)+AU156</f>
        <v>0</v>
      </c>
      <c r="AV157" s="15"/>
      <c r="AX157" s="14"/>
      <c r="AY157" s="18"/>
      <c r="AZ157" s="16">
        <v>0</v>
      </c>
      <c r="BA157" s="18">
        <f t="shared" ref="BA157:BA188" si="60">(AY157-AZ157)+BA156</f>
        <v>0</v>
      </c>
      <c r="BB157" s="15"/>
      <c r="BD157" s="14"/>
      <c r="BE157" s="18"/>
      <c r="BF157" s="16">
        <v>0</v>
      </c>
      <c r="BG157" s="18">
        <f t="shared" ref="BG157:BG188" si="61">(BE157-BF157)+BG156</f>
        <v>0</v>
      </c>
      <c r="BH157" s="15"/>
      <c r="BJ157" s="86"/>
      <c r="BK157" s="86"/>
      <c r="BL157" s="24"/>
      <c r="BM157" s="24"/>
      <c r="BN157" s="24"/>
      <c r="BO157" s="24"/>
      <c r="BP157" s="24"/>
      <c r="BQ157" s="124"/>
    </row>
    <row r="158" spans="1:69" ht="16.8" customHeight="1" x14ac:dyDescent="0.35">
      <c r="A158" s="15"/>
      <c r="B158" s="15"/>
      <c r="C158" s="15" t="s">
        <v>185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53"/>
        <v>1723.32</v>
      </c>
      <c r="T158" s="18">
        <f t="shared" si="56"/>
        <v>26741.480000000003</v>
      </c>
      <c r="U158" s="15" t="str">
        <f t="shared" si="54"/>
        <v xml:space="preserve">PAG. AFFITTO SOMMA  L. </v>
      </c>
      <c r="W158" s="14"/>
      <c r="X158" s="18"/>
      <c r="Y158" s="16">
        <v>0</v>
      </c>
      <c r="Z158" s="18">
        <f t="shared" si="57"/>
        <v>38813.689999999988</v>
      </c>
      <c r="AA158" s="15"/>
      <c r="AB158" s="24"/>
      <c r="AC158" s="15" t="str">
        <f t="shared" si="55"/>
        <v xml:space="preserve">PAG. AFFITTO SOMMA  L. </v>
      </c>
      <c r="AD158" s="25"/>
      <c r="AE158" s="62">
        <f t="shared" si="52"/>
        <v>1723.32</v>
      </c>
      <c r="AF158" s="63">
        <f t="shared" si="49"/>
        <v>3223.3199999999997</v>
      </c>
      <c r="AG158" s="25"/>
      <c r="AH158" s="24"/>
      <c r="AI158" s="26">
        <v>0</v>
      </c>
      <c r="AJ158" s="25"/>
      <c r="AL158" s="14"/>
      <c r="AM158" s="18"/>
      <c r="AN158" s="16">
        <v>0</v>
      </c>
      <c r="AO158" s="18">
        <f t="shared" si="58"/>
        <v>0</v>
      </c>
      <c r="AP158" s="15"/>
      <c r="AR158" s="14"/>
      <c r="AS158" s="18"/>
      <c r="AT158" s="16">
        <v>0</v>
      </c>
      <c r="AU158" s="18">
        <f t="shared" si="59"/>
        <v>0</v>
      </c>
      <c r="AV158" s="15"/>
      <c r="AX158" s="14"/>
      <c r="AY158" s="18"/>
      <c r="AZ158" s="16">
        <v>0</v>
      </c>
      <c r="BA158" s="18">
        <f t="shared" si="60"/>
        <v>0</v>
      </c>
      <c r="BB158" s="15"/>
      <c r="BD158" s="14"/>
      <c r="BE158" s="18"/>
      <c r="BF158" s="16">
        <v>0</v>
      </c>
      <c r="BG158" s="18">
        <f t="shared" si="61"/>
        <v>0</v>
      </c>
      <c r="BH158" s="15"/>
      <c r="BJ158" s="86"/>
      <c r="BK158" s="86"/>
      <c r="BL158" s="24"/>
      <c r="BM158" s="24"/>
      <c r="BN158" s="24"/>
      <c r="BO158" s="24"/>
      <c r="BP158" s="24"/>
      <c r="BQ158" s="124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53"/>
        <v>0</v>
      </c>
      <c r="T159" s="18">
        <f t="shared" si="56"/>
        <v>26741.480000000003</v>
      </c>
      <c r="U159" s="15" t="str">
        <f t="shared" si="54"/>
        <v>Spese condominiali</v>
      </c>
      <c r="W159" s="14"/>
      <c r="X159" s="18"/>
      <c r="Y159" s="16">
        <v>0</v>
      </c>
      <c r="Z159" s="18">
        <f t="shared" si="57"/>
        <v>38813.689999999988</v>
      </c>
      <c r="AA159" s="15"/>
      <c r="AB159" s="24"/>
      <c r="AC159" s="15" t="str">
        <f t="shared" si="55"/>
        <v>Spese condominiali</v>
      </c>
      <c r="AD159" s="25"/>
      <c r="AE159" s="62">
        <f t="shared" si="52"/>
        <v>0</v>
      </c>
      <c r="AF159" s="63">
        <f t="shared" si="49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8"/>
        <v>0</v>
      </c>
      <c r="AP159" s="15"/>
      <c r="AR159" s="14"/>
      <c r="AS159" s="18"/>
      <c r="AT159" s="16">
        <v>0</v>
      </c>
      <c r="AU159" s="18">
        <f t="shared" si="59"/>
        <v>0</v>
      </c>
      <c r="AV159" s="15"/>
      <c r="AX159" s="14"/>
      <c r="AY159" s="18"/>
      <c r="AZ159" s="16">
        <v>0</v>
      </c>
      <c r="BA159" s="18">
        <f t="shared" si="60"/>
        <v>0</v>
      </c>
      <c r="BB159" s="15"/>
      <c r="BD159" s="14"/>
      <c r="BE159" s="18"/>
      <c r="BF159" s="16">
        <v>0</v>
      </c>
      <c r="BG159" s="18">
        <f t="shared" si="61"/>
        <v>0</v>
      </c>
      <c r="BH159" s="15"/>
      <c r="BJ159" s="86"/>
      <c r="BK159" s="86"/>
      <c r="BL159" s="24"/>
      <c r="BM159" s="24"/>
      <c r="BN159" s="24"/>
      <c r="BO159" s="24"/>
      <c r="BP159" s="24"/>
      <c r="BQ159" s="124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144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6"/>
        <v>26741.480000000003</v>
      </c>
      <c r="U160" s="15"/>
      <c r="W160" s="14"/>
      <c r="X160" s="18"/>
      <c r="Y160" s="16"/>
      <c r="Z160" s="18">
        <f t="shared" si="57"/>
        <v>38813.689999999988</v>
      </c>
      <c r="AA160" s="15"/>
      <c r="AB160" s="24"/>
      <c r="AC160" s="15" t="str">
        <f t="shared" si="55"/>
        <v>TOT. SPESE AFFITTO  TEL. LUCE</v>
      </c>
      <c r="AD160" s="25"/>
      <c r="AE160" s="62">
        <f t="shared" si="52"/>
        <v>0</v>
      </c>
      <c r="AF160" s="63">
        <f t="shared" si="49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8"/>
        <v>0</v>
      </c>
      <c r="AP160" s="15"/>
      <c r="AR160" s="14"/>
      <c r="AS160" s="18"/>
      <c r="AT160" s="16"/>
      <c r="AU160" s="18">
        <f t="shared" si="59"/>
        <v>0</v>
      </c>
      <c r="AV160" s="15"/>
      <c r="AX160" s="14"/>
      <c r="AY160" s="18"/>
      <c r="AZ160" s="16"/>
      <c r="BA160" s="18">
        <f t="shared" si="60"/>
        <v>0</v>
      </c>
      <c r="BB160" s="15"/>
      <c r="BD160" s="14"/>
      <c r="BE160" s="18"/>
      <c r="BF160" s="16"/>
      <c r="BG160" s="18">
        <f t="shared" si="61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4"/>
    </row>
    <row r="161" spans="1:69" ht="16.8" customHeight="1" x14ac:dyDescent="0.35">
      <c r="A161" s="15"/>
      <c r="B161" s="15"/>
      <c r="C161" s="15" t="s">
        <v>95</v>
      </c>
      <c r="D161" s="16"/>
      <c r="E161" s="16"/>
      <c r="F161" s="16"/>
      <c r="G161" s="16">
        <v>0</v>
      </c>
      <c r="H161" s="16"/>
      <c r="I161" s="4"/>
      <c r="J161" s="14"/>
      <c r="K161" s="16"/>
      <c r="L161" s="16">
        <v>0</v>
      </c>
      <c r="M161" s="30" t="s">
        <v>145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56"/>
        <v>26741.480000000003</v>
      </c>
      <c r="U161" s="15"/>
      <c r="W161" s="14"/>
      <c r="X161" s="18">
        <v>0</v>
      </c>
      <c r="Y161" s="16">
        <v>0</v>
      </c>
      <c r="Z161" s="18">
        <f t="shared" si="57"/>
        <v>38813.689999999988</v>
      </c>
      <c r="AA161" s="15"/>
      <c r="AB161" s="24"/>
      <c r="AC161" s="15" t="str">
        <f t="shared" si="55"/>
        <v xml:space="preserve">RIVALSA </v>
      </c>
      <c r="AD161" s="25"/>
      <c r="AE161" s="62">
        <f t="shared" si="52"/>
        <v>0</v>
      </c>
      <c r="AF161" s="63">
        <f t="shared" si="49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8"/>
        <v>0</v>
      </c>
      <c r="AP161" s="15"/>
      <c r="AR161" s="14"/>
      <c r="AS161" s="18"/>
      <c r="AT161" s="16"/>
      <c r="AU161" s="18">
        <f t="shared" si="59"/>
        <v>0</v>
      </c>
      <c r="AV161" s="15"/>
      <c r="AX161" s="14"/>
      <c r="AY161" s="18"/>
      <c r="AZ161" s="16"/>
      <c r="BA161" s="18">
        <f t="shared" si="60"/>
        <v>0</v>
      </c>
      <c r="BB161" s="15"/>
      <c r="BD161" s="14"/>
      <c r="BE161" s="18"/>
      <c r="BF161" s="16"/>
      <c r="BG161" s="18">
        <f t="shared" si="61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4"/>
    </row>
    <row r="162" spans="1:69" ht="16.8" customHeight="1" x14ac:dyDescent="0.35">
      <c r="A162" s="15"/>
      <c r="B162" s="15"/>
      <c r="C162" s="15" t="s">
        <v>96</v>
      </c>
      <c r="D162" s="16"/>
      <c r="E162" s="16"/>
      <c r="F162" s="16"/>
      <c r="G162" s="16">
        <v>0</v>
      </c>
      <c r="H162" s="16"/>
      <c r="I162" s="4"/>
      <c r="J162" s="14"/>
      <c r="K162" s="25"/>
      <c r="L162" s="83">
        <v>0</v>
      </c>
      <c r="M162" s="16"/>
      <c r="N162" s="73">
        <v>0</v>
      </c>
      <c r="O162" s="16"/>
      <c r="P162" s="18"/>
      <c r="Q162" s="14"/>
      <c r="R162" s="18"/>
      <c r="S162" s="16">
        <f>G162</f>
        <v>0</v>
      </c>
      <c r="T162" s="18">
        <f t="shared" si="56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7"/>
        <v>38813.689999999988</v>
      </c>
      <c r="AA162" s="15"/>
      <c r="AB162" s="24"/>
      <c r="AC162" s="15" t="str">
        <f t="shared" si="55"/>
        <v>COMMERCIALISTA</v>
      </c>
      <c r="AD162" s="25"/>
      <c r="AE162" s="62">
        <f t="shared" si="52"/>
        <v>0</v>
      </c>
      <c r="AF162" s="63">
        <f t="shared" si="49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8"/>
        <v>0</v>
      </c>
      <c r="AP162" s="15"/>
      <c r="AR162" s="14"/>
      <c r="AS162" s="18"/>
      <c r="AT162" s="16">
        <v>0</v>
      </c>
      <c r="AU162" s="18">
        <f t="shared" si="59"/>
        <v>0</v>
      </c>
      <c r="AV162" s="15"/>
      <c r="AX162" s="14"/>
      <c r="AY162" s="18"/>
      <c r="AZ162" s="16">
        <v>0</v>
      </c>
      <c r="BA162" s="18">
        <f t="shared" si="60"/>
        <v>0</v>
      </c>
      <c r="BB162" s="15"/>
      <c r="BD162" s="14"/>
      <c r="BE162" s="18"/>
      <c r="BF162" s="16">
        <v>0</v>
      </c>
      <c r="BG162" s="18">
        <f t="shared" si="61"/>
        <v>0</v>
      </c>
      <c r="BH162" s="15"/>
      <c r="BJ162" s="86"/>
      <c r="BK162" s="86"/>
      <c r="BL162" s="24"/>
      <c r="BM162" s="24"/>
      <c r="BN162" s="24"/>
      <c r="BO162" s="24"/>
      <c r="BP162" s="24"/>
      <c r="BQ162" s="124"/>
    </row>
    <row r="163" spans="1:69" ht="16.8" customHeight="1" x14ac:dyDescent="0.35">
      <c r="A163" s="15"/>
      <c r="B163" s="15"/>
      <c r="C163" s="64" t="s">
        <v>147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/>
      <c r="L163" s="73">
        <v>0</v>
      </c>
      <c r="M163" s="16"/>
      <c r="N163" s="16">
        <v>0</v>
      </c>
      <c r="O163" s="16"/>
      <c r="P163" s="18"/>
      <c r="Q163" s="14"/>
      <c r="R163" s="18"/>
      <c r="S163" s="16">
        <f>G163</f>
        <v>0</v>
      </c>
      <c r="T163" s="18">
        <f t="shared" si="56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7"/>
        <v>38813.689999999988</v>
      </c>
      <c r="AA163" s="15"/>
      <c r="AB163" s="24"/>
      <c r="AC163" s="15" t="str">
        <f t="shared" si="55"/>
        <v>CASSA PREVIDENZA  AGENTI  + QUOTA GAA</v>
      </c>
      <c r="AD163" s="25"/>
      <c r="AE163" s="62">
        <f t="shared" si="52"/>
        <v>0</v>
      </c>
      <c r="AF163" s="63">
        <f t="shared" si="49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8"/>
        <v>0</v>
      </c>
      <c r="AP163" s="15"/>
      <c r="AR163" s="14"/>
      <c r="AS163" s="18"/>
      <c r="AT163" s="16">
        <v>0</v>
      </c>
      <c r="AU163" s="18">
        <f t="shared" si="59"/>
        <v>0</v>
      </c>
      <c r="AV163" s="15"/>
      <c r="AX163" s="14"/>
      <c r="AY163" s="18"/>
      <c r="AZ163" s="16">
        <v>0</v>
      </c>
      <c r="BA163" s="18">
        <f t="shared" si="60"/>
        <v>0</v>
      </c>
      <c r="BB163" s="15"/>
      <c r="BD163" s="14"/>
      <c r="BE163" s="18"/>
      <c r="BF163" s="16">
        <v>0</v>
      </c>
      <c r="BG163" s="18">
        <f t="shared" si="61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4"/>
    </row>
    <row r="164" spans="1:69" ht="16.8" customHeight="1" x14ac:dyDescent="0.35">
      <c r="A164" s="15"/>
      <c r="B164" s="15"/>
      <c r="C164" s="15" t="s">
        <v>98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148</v>
      </c>
      <c r="L164" s="73">
        <v>716</v>
      </c>
      <c r="M164" s="30"/>
      <c r="N164" s="30">
        <v>0</v>
      </c>
      <c r="O164" s="16"/>
      <c r="P164" s="18"/>
      <c r="Q164" s="14"/>
      <c r="R164" s="18">
        <f>F164</f>
        <v>14191.05</v>
      </c>
      <c r="S164" s="16">
        <v>0</v>
      </c>
      <c r="T164" s="18">
        <f t="shared" si="56"/>
        <v>40932.53</v>
      </c>
      <c r="U164" s="15"/>
      <c r="W164" s="14" t="s">
        <v>186</v>
      </c>
      <c r="X164" s="18">
        <v>0</v>
      </c>
      <c r="Y164" s="16"/>
      <c r="Z164" s="18">
        <f t="shared" si="57"/>
        <v>38813.689999999988</v>
      </c>
      <c r="AA164" s="15"/>
      <c r="AB164" s="24"/>
      <c r="AC164" s="15" t="str">
        <f t="shared" si="55"/>
        <v>GIROCONTO PROVV. GENERALI</v>
      </c>
      <c r="AD164" s="25"/>
      <c r="AE164" s="62">
        <f t="shared" si="52"/>
        <v>0</v>
      </c>
      <c r="AF164" s="63">
        <f t="shared" si="49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8"/>
        <v>0</v>
      </c>
      <c r="AP164" s="15"/>
      <c r="AR164" s="14"/>
      <c r="AS164" s="18"/>
      <c r="AT164" s="16"/>
      <c r="AU164" s="18">
        <f t="shared" si="59"/>
        <v>0</v>
      </c>
      <c r="AV164" s="15"/>
      <c r="AX164" s="14"/>
      <c r="AY164" s="18"/>
      <c r="AZ164" s="16"/>
      <c r="BA164" s="18">
        <f t="shared" si="60"/>
        <v>0</v>
      </c>
      <c r="BB164" s="15"/>
      <c r="BD164" s="14"/>
      <c r="BE164" s="18">
        <f>H164</f>
        <v>0</v>
      </c>
      <c r="BF164" s="16"/>
      <c r="BG164" s="18">
        <f t="shared" si="61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4"/>
    </row>
    <row r="165" spans="1:69" ht="16.8" customHeight="1" x14ac:dyDescent="0.35">
      <c r="A165" s="15"/>
      <c r="B165" s="15"/>
      <c r="C165" s="47" t="s">
        <v>149</v>
      </c>
      <c r="D165" s="16"/>
      <c r="E165" s="16"/>
      <c r="F165" s="1">
        <v>15099.79</v>
      </c>
      <c r="G165" s="16">
        <v>0</v>
      </c>
      <c r="H165" s="16"/>
      <c r="I165" s="4"/>
      <c r="J165" s="14"/>
      <c r="K165" s="30"/>
      <c r="L165" s="30">
        <v>0</v>
      </c>
      <c r="M165" s="16"/>
      <c r="N165" s="16">
        <v>0</v>
      </c>
      <c r="O165" s="16"/>
      <c r="P165" s="18"/>
      <c r="Q165" s="14"/>
      <c r="R165" s="49">
        <f>F165</f>
        <v>15099.79</v>
      </c>
      <c r="S165" s="16">
        <v>0</v>
      </c>
      <c r="T165" s="18">
        <f t="shared" si="56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7"/>
        <v>38813.689999999988</v>
      </c>
      <c r="AA165" s="15"/>
      <c r="AB165" s="24"/>
      <c r="AC165" s="64" t="s">
        <v>150</v>
      </c>
      <c r="AD165" s="65"/>
      <c r="AE165" s="65">
        <f t="shared" si="52"/>
        <v>0</v>
      </c>
      <c r="AF165" s="63">
        <f t="shared" si="49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8"/>
        <v>0</v>
      </c>
      <c r="AP165" s="15"/>
      <c r="AR165" s="14"/>
      <c r="AS165" s="18"/>
      <c r="AT165" s="16">
        <v>0</v>
      </c>
      <c r="AU165" s="18">
        <f t="shared" si="59"/>
        <v>0</v>
      </c>
      <c r="AV165" s="15"/>
      <c r="AX165" s="14"/>
      <c r="AY165" s="18"/>
      <c r="AZ165" s="16">
        <v>0</v>
      </c>
      <c r="BA165" s="18">
        <f t="shared" si="60"/>
        <v>0</v>
      </c>
      <c r="BB165" s="15"/>
      <c r="BD165" s="14"/>
      <c r="BE165" s="18"/>
      <c r="BF165" s="16">
        <v>0</v>
      </c>
      <c r="BG165" s="18">
        <f t="shared" si="61"/>
        <v>0</v>
      </c>
      <c r="BH165" s="15"/>
      <c r="BJ165" s="86"/>
      <c r="BK165" s="86"/>
      <c r="BL165" s="24"/>
      <c r="BM165" s="24"/>
      <c r="BN165" s="24"/>
      <c r="BO165" s="24"/>
      <c r="BP165" s="24"/>
      <c r="BQ165" s="124"/>
    </row>
    <row r="166" spans="1:69" ht="16.8" customHeight="1" x14ac:dyDescent="0.35">
      <c r="A166" s="15"/>
      <c r="B166" s="15"/>
      <c r="C166" s="15" t="s">
        <v>100</v>
      </c>
      <c r="D166" s="16"/>
      <c r="E166" s="16"/>
      <c r="F166" s="16"/>
      <c r="G166" s="16">
        <v>0</v>
      </c>
      <c r="H166" s="16"/>
      <c r="I166" s="4"/>
      <c r="J166" s="14"/>
      <c r="K166" s="30" t="s">
        <v>101</v>
      </c>
      <c r="L166" s="73">
        <v>7.0000000000000007E-2</v>
      </c>
      <c r="N166" s="50">
        <v>0</v>
      </c>
      <c r="O166" s="16"/>
      <c r="P166" s="18"/>
      <c r="Q166" s="14"/>
      <c r="R166" s="18"/>
      <c r="S166" s="16">
        <f>G166</f>
        <v>0</v>
      </c>
      <c r="T166" s="18">
        <f t="shared" si="56"/>
        <v>56032.32</v>
      </c>
      <c r="U166" s="15" t="s">
        <v>102</v>
      </c>
      <c r="W166" s="14"/>
      <c r="X166" s="18"/>
      <c r="Y166" s="16">
        <v>0</v>
      </c>
      <c r="Z166" s="18">
        <f t="shared" si="57"/>
        <v>38813.689999999988</v>
      </c>
      <c r="AA166" s="15"/>
      <c r="AB166" s="24"/>
      <c r="AC166" s="15" t="str">
        <f>C166</f>
        <v>TASSE</v>
      </c>
      <c r="AD166" s="25"/>
      <c r="AE166" s="62">
        <f t="shared" si="52"/>
        <v>0</v>
      </c>
      <c r="AF166" s="63">
        <f t="shared" si="49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8"/>
        <v>0</v>
      </c>
      <c r="AP166" s="15"/>
      <c r="AR166" s="14"/>
      <c r="AS166" s="18">
        <v>0</v>
      </c>
      <c r="AT166" s="16">
        <v>0</v>
      </c>
      <c r="AU166" s="18">
        <f t="shared" si="59"/>
        <v>0</v>
      </c>
      <c r="AV166" s="15"/>
      <c r="AX166" s="14"/>
      <c r="AY166" s="18">
        <v>0</v>
      </c>
      <c r="AZ166" s="16">
        <v>0</v>
      </c>
      <c r="BA166" s="18">
        <f t="shared" si="60"/>
        <v>0</v>
      </c>
      <c r="BB166" s="15"/>
      <c r="BD166" s="14"/>
      <c r="BE166" s="18">
        <v>0</v>
      </c>
      <c r="BF166" s="16">
        <v>0</v>
      </c>
      <c r="BG166" s="18">
        <f t="shared" si="61"/>
        <v>0</v>
      </c>
      <c r="BH166" s="15"/>
      <c r="BJ166" s="86"/>
      <c r="BK166" s="86"/>
      <c r="BL166" s="24"/>
      <c r="BM166" s="24"/>
      <c r="BN166" s="24"/>
      <c r="BO166" s="24"/>
      <c r="BP166" s="24"/>
      <c r="BQ166" s="124"/>
    </row>
    <row r="167" spans="1:69" ht="16.8" customHeight="1" x14ac:dyDescent="0.35">
      <c r="A167" s="15"/>
      <c r="B167" s="15"/>
      <c r="C167" s="15" t="s">
        <v>103</v>
      </c>
      <c r="D167" s="16"/>
      <c r="E167" s="16"/>
      <c r="F167" s="16">
        <v>0</v>
      </c>
      <c r="G167" s="16">
        <v>0</v>
      </c>
      <c r="H167" s="16"/>
      <c r="I167" s="4"/>
      <c r="J167" s="14"/>
      <c r="K167" s="16"/>
      <c r="L167" s="16">
        <v>0</v>
      </c>
      <c r="M167" s="16"/>
      <c r="N167" s="16">
        <v>0</v>
      </c>
      <c r="O167" s="16"/>
      <c r="P167" s="18"/>
      <c r="Q167" s="14"/>
      <c r="R167" s="18"/>
      <c r="S167" s="16">
        <f>G167</f>
        <v>0</v>
      </c>
      <c r="T167" s="18">
        <f t="shared" si="56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7"/>
        <v>38813.689999999988</v>
      </c>
      <c r="AA167" s="15"/>
      <c r="AB167" s="24"/>
      <c r="AC167" s="15" t="str">
        <f>C167</f>
        <v>PREL.  ACC. PER AMM-  GIGI</v>
      </c>
      <c r="AD167" s="25"/>
      <c r="AE167" s="62">
        <f t="shared" si="52"/>
        <v>0</v>
      </c>
      <c r="AF167" s="63">
        <f t="shared" si="49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8"/>
        <v>0</v>
      </c>
      <c r="AP167" s="15"/>
      <c r="AR167" s="14"/>
      <c r="AS167" s="18">
        <v>0</v>
      </c>
      <c r="AT167" s="16">
        <v>0</v>
      </c>
      <c r="AU167" s="18">
        <f t="shared" si="59"/>
        <v>0</v>
      </c>
      <c r="AV167" s="15"/>
      <c r="AX167" s="14"/>
      <c r="AY167" s="18">
        <v>0</v>
      </c>
      <c r="AZ167" s="16">
        <v>0</v>
      </c>
      <c r="BA167" s="18">
        <f t="shared" si="60"/>
        <v>0</v>
      </c>
      <c r="BB167" s="15"/>
      <c r="BD167" s="14"/>
      <c r="BE167" s="18">
        <v>0</v>
      </c>
      <c r="BF167" s="16">
        <v>0</v>
      </c>
      <c r="BG167" s="18">
        <f t="shared" si="61"/>
        <v>0</v>
      </c>
      <c r="BH167" s="15"/>
      <c r="BJ167" s="86"/>
      <c r="BK167" s="86"/>
      <c r="BL167" s="24"/>
      <c r="BM167" s="24"/>
      <c r="BN167" s="24"/>
      <c r="BO167" s="24"/>
      <c r="BP167" s="24"/>
      <c r="BQ167" s="124"/>
    </row>
    <row r="168" spans="1:69" ht="16.8" customHeight="1" x14ac:dyDescent="0.35">
      <c r="A168" s="15"/>
      <c r="B168" s="15"/>
      <c r="C168" s="15" t="s">
        <v>105</v>
      </c>
      <c r="D168" s="16"/>
      <c r="E168" s="16"/>
      <c r="F168" s="16">
        <v>0</v>
      </c>
      <c r="G168" s="16">
        <v>0</v>
      </c>
      <c r="H168" s="16"/>
      <c r="I168" s="4"/>
      <c r="J168" s="14"/>
      <c r="K168" s="16" t="s">
        <v>187</v>
      </c>
      <c r="L168" s="16">
        <v>296</v>
      </c>
      <c r="M168" s="16"/>
      <c r="N168" s="16">
        <v>0</v>
      </c>
      <c r="O168" s="16"/>
      <c r="P168" s="18"/>
      <c r="Q168" s="14"/>
      <c r="R168" s="18">
        <v>0</v>
      </c>
      <c r="S168" s="16">
        <f>G168</f>
        <v>0</v>
      </c>
      <c r="T168" s="18">
        <f t="shared" si="56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7"/>
        <v>38813.689999999988</v>
      </c>
      <c r="AA168" s="15"/>
      <c r="AB168" s="24"/>
      <c r="AC168" s="15" t="str">
        <f>C168</f>
        <v>PREL.  ACC. PER AMM-. RENZO</v>
      </c>
      <c r="AD168" s="25"/>
      <c r="AE168" s="62">
        <f t="shared" si="52"/>
        <v>0</v>
      </c>
      <c r="AF168" s="63">
        <f t="shared" si="49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8"/>
        <v>0</v>
      </c>
      <c r="AP168" s="15"/>
      <c r="AR168" s="14"/>
      <c r="AS168" s="18">
        <v>0</v>
      </c>
      <c r="AT168" s="16"/>
      <c r="AU168" s="18">
        <f t="shared" si="59"/>
        <v>0</v>
      </c>
      <c r="AV168" s="15"/>
      <c r="AX168" s="14"/>
      <c r="AY168" s="18">
        <v>0</v>
      </c>
      <c r="AZ168" s="16"/>
      <c r="BA168" s="18">
        <f t="shared" si="60"/>
        <v>0</v>
      </c>
      <c r="BB168" s="15"/>
      <c r="BD168" s="14"/>
      <c r="BE168" s="18">
        <v>0</v>
      </c>
      <c r="BF168" s="16"/>
      <c r="BG168" s="18">
        <f t="shared" si="61"/>
        <v>0</v>
      </c>
      <c r="BH168" s="15"/>
      <c r="BJ168" s="86"/>
      <c r="BK168" s="86"/>
      <c r="BL168" s="24"/>
      <c r="BM168" s="24"/>
      <c r="BN168" s="24"/>
      <c r="BO168" s="24"/>
      <c r="BP168" s="24"/>
      <c r="BQ168" s="124"/>
    </row>
    <row r="169" spans="1:69" ht="16.8" customHeight="1" x14ac:dyDescent="0.35">
      <c r="A169" s="15"/>
      <c r="B169" s="15"/>
      <c r="C169" s="15" t="s">
        <v>188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106</v>
      </c>
      <c r="L169" s="16">
        <v>100</v>
      </c>
      <c r="M169" s="16"/>
      <c r="N169" s="16">
        <v>0</v>
      </c>
      <c r="O169" s="16"/>
      <c r="P169" s="18"/>
      <c r="Q169" s="14"/>
      <c r="R169" s="18">
        <v>0</v>
      </c>
      <c r="S169" s="16">
        <v>0</v>
      </c>
      <c r="T169" s="18">
        <f t="shared" si="56"/>
        <v>56032.32</v>
      </c>
      <c r="U169" s="15"/>
      <c r="W169" s="14"/>
      <c r="X169" s="18">
        <f>F169</f>
        <v>1277.45</v>
      </c>
      <c r="Y169" s="16">
        <v>0</v>
      </c>
      <c r="Z169" s="18">
        <f t="shared" si="57"/>
        <v>40091.139999999985</v>
      </c>
      <c r="AA169" s="15" t="str">
        <f>C169</f>
        <v>BONIFICO C/ANTICIPI BESOZZI</v>
      </c>
      <c r="AB169" s="24"/>
      <c r="AC169" s="15"/>
      <c r="AD169" s="25"/>
      <c r="AE169" s="62"/>
      <c r="AF169" s="63"/>
      <c r="AG169" s="25"/>
      <c r="AH169" s="24"/>
      <c r="AI169" s="26"/>
      <c r="AJ169" s="25"/>
      <c r="AL169" s="14"/>
      <c r="AM169" s="18">
        <v>0</v>
      </c>
      <c r="AN169" s="16"/>
      <c r="AO169" s="18">
        <f t="shared" si="58"/>
        <v>0</v>
      </c>
      <c r="AP169" s="15"/>
      <c r="AR169" s="14"/>
      <c r="AS169" s="18">
        <v>0</v>
      </c>
      <c r="AT169" s="16"/>
      <c r="AU169" s="18">
        <f t="shared" si="59"/>
        <v>0</v>
      </c>
      <c r="AV169" s="15"/>
      <c r="AX169" s="14"/>
      <c r="AY169" s="18">
        <v>0</v>
      </c>
      <c r="AZ169" s="16"/>
      <c r="BA169" s="18">
        <f t="shared" si="60"/>
        <v>0</v>
      </c>
      <c r="BB169" s="15"/>
      <c r="BD169" s="14"/>
      <c r="BE169" s="18">
        <v>0</v>
      </c>
      <c r="BF169" s="16"/>
      <c r="BG169" s="18">
        <f t="shared" si="61"/>
        <v>0</v>
      </c>
      <c r="BH169" s="15"/>
      <c r="BJ169" s="86"/>
      <c r="BK169" s="86"/>
      <c r="BL169" s="24"/>
      <c r="BM169" s="24"/>
      <c r="BN169" s="24"/>
      <c r="BO169" s="24"/>
      <c r="BP169" s="24"/>
      <c r="BQ169" s="124"/>
    </row>
    <row r="170" spans="1:69" ht="16.8" customHeight="1" x14ac:dyDescent="0.35">
      <c r="A170" s="15"/>
      <c r="B170" s="15"/>
      <c r="C170" s="15" t="s">
        <v>107</v>
      </c>
      <c r="D170" s="16"/>
      <c r="E170" s="16"/>
      <c r="F170" s="16">
        <v>0</v>
      </c>
      <c r="G170" s="16"/>
      <c r="H170" s="16">
        <v>0</v>
      </c>
      <c r="I170" s="4"/>
      <c r="J170" s="14"/>
      <c r="K170" s="3" t="s">
        <v>108</v>
      </c>
      <c r="L170" s="16">
        <v>100</v>
      </c>
      <c r="M170" s="16"/>
      <c r="N170" s="16">
        <v>0</v>
      </c>
      <c r="O170" s="16"/>
      <c r="P170" s="18"/>
      <c r="Q170" s="14"/>
      <c r="R170" s="18">
        <v>0</v>
      </c>
      <c r="S170" s="16">
        <v>0</v>
      </c>
      <c r="T170" s="18">
        <f t="shared" si="56"/>
        <v>56032.32</v>
      </c>
      <c r="U170" s="15"/>
      <c r="W170" s="14"/>
      <c r="X170" s="18">
        <f>F170</f>
        <v>0</v>
      </c>
      <c r="Y170" s="16"/>
      <c r="Z170" s="18">
        <f t="shared" si="57"/>
        <v>40091.139999999985</v>
      </c>
      <c r="AA170" s="15"/>
      <c r="AB170" s="24"/>
      <c r="AC170" s="15"/>
      <c r="AD170" s="25"/>
      <c r="AE170" s="62"/>
      <c r="AF170" s="63"/>
      <c r="AG170" s="25"/>
      <c r="AH170" s="24"/>
      <c r="AI170" s="26"/>
      <c r="AJ170" s="25"/>
      <c r="AL170" s="14"/>
      <c r="AM170" s="18">
        <v>0</v>
      </c>
      <c r="AN170" s="16"/>
      <c r="AO170" s="18">
        <f t="shared" si="58"/>
        <v>0</v>
      </c>
      <c r="AP170" s="15"/>
      <c r="AR170" s="14"/>
      <c r="AS170" s="18">
        <v>0</v>
      </c>
      <c r="AT170" s="16"/>
      <c r="AU170" s="18">
        <f t="shared" si="59"/>
        <v>0</v>
      </c>
      <c r="AV170" s="15"/>
      <c r="AX170" s="14"/>
      <c r="AY170" s="18">
        <v>0</v>
      </c>
      <c r="AZ170" s="16"/>
      <c r="BA170" s="18">
        <f t="shared" si="60"/>
        <v>0</v>
      </c>
      <c r="BB170" s="15"/>
      <c r="BD170" s="14"/>
      <c r="BE170" s="18">
        <v>0</v>
      </c>
      <c r="BF170" s="16"/>
      <c r="BG170" s="18">
        <f t="shared" si="61"/>
        <v>0</v>
      </c>
      <c r="BH170" s="15"/>
      <c r="BJ170" s="86"/>
      <c r="BK170" s="86"/>
      <c r="BL170" s="24"/>
      <c r="BM170" s="24"/>
      <c r="BN170" s="24"/>
      <c r="BO170" s="24"/>
      <c r="BP170" s="24"/>
      <c r="BQ170" s="124"/>
    </row>
    <row r="171" spans="1:69" ht="16.8" customHeight="1" x14ac:dyDescent="0.35">
      <c r="A171" s="15"/>
      <c r="B171" s="15"/>
      <c r="C171" s="15" t="s">
        <v>107</v>
      </c>
      <c r="D171" s="16"/>
      <c r="E171" s="16"/>
      <c r="F171" s="16">
        <v>0</v>
      </c>
      <c r="G171" s="16"/>
      <c r="H171" s="16"/>
      <c r="I171" s="4"/>
      <c r="J171" s="14"/>
      <c r="K171" s="16" t="s">
        <v>110</v>
      </c>
      <c r="L171" s="16">
        <v>-9</v>
      </c>
      <c r="M171" s="16"/>
      <c r="N171" s="16">
        <v>0</v>
      </c>
      <c r="O171" s="16"/>
      <c r="P171" s="18"/>
      <c r="Q171" s="14"/>
      <c r="R171" s="18">
        <v>0</v>
      </c>
      <c r="S171" s="16">
        <v>0</v>
      </c>
      <c r="T171" s="18">
        <f t="shared" si="56"/>
        <v>56032.32</v>
      </c>
      <c r="U171" s="15"/>
      <c r="W171" s="14"/>
      <c r="X171" s="18">
        <f>F171</f>
        <v>0</v>
      </c>
      <c r="Y171" s="16"/>
      <c r="Z171" s="18">
        <f t="shared" si="57"/>
        <v>40091.139999999985</v>
      </c>
      <c r="AA171" s="15"/>
      <c r="AB171" s="24"/>
      <c r="AC171" s="15"/>
      <c r="AD171" s="25"/>
      <c r="AE171" s="62"/>
      <c r="AF171" s="63"/>
      <c r="AG171" s="25"/>
      <c r="AH171" s="24"/>
      <c r="AI171" s="26"/>
      <c r="AJ171" s="25"/>
      <c r="AL171" s="14"/>
      <c r="AM171" s="18">
        <v>0</v>
      </c>
      <c r="AN171" s="16"/>
      <c r="AO171" s="18">
        <f t="shared" si="58"/>
        <v>0</v>
      </c>
      <c r="AP171" s="15"/>
      <c r="AR171" s="14"/>
      <c r="AS171" s="18">
        <v>0</v>
      </c>
      <c r="AT171" s="16"/>
      <c r="AU171" s="18">
        <f t="shared" si="59"/>
        <v>0</v>
      </c>
      <c r="AV171" s="15"/>
      <c r="AX171" s="14"/>
      <c r="AY171" s="18">
        <v>0</v>
      </c>
      <c r="AZ171" s="16"/>
      <c r="BA171" s="18">
        <f t="shared" si="60"/>
        <v>0</v>
      </c>
      <c r="BB171" s="15"/>
      <c r="BD171" s="14"/>
      <c r="BE171" s="18">
        <v>0</v>
      </c>
      <c r="BF171" s="16"/>
      <c r="BG171" s="18">
        <f t="shared" si="61"/>
        <v>0</v>
      </c>
      <c r="BH171" s="15"/>
      <c r="BJ171" s="86"/>
      <c r="BK171" s="86"/>
      <c r="BL171" s="24"/>
      <c r="BM171" s="24"/>
      <c r="BN171" s="24"/>
      <c r="BO171" s="24"/>
      <c r="BP171" s="24"/>
      <c r="BQ171" s="124"/>
    </row>
    <row r="172" spans="1:69" ht="16.8" customHeight="1" x14ac:dyDescent="0.35">
      <c r="A172" s="15"/>
      <c r="B172" s="15"/>
      <c r="C172" s="15" t="s">
        <v>107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/>
      <c r="Q172" s="14"/>
      <c r="R172" s="18">
        <v>0</v>
      </c>
      <c r="S172" s="16">
        <v>0</v>
      </c>
      <c r="T172" s="18">
        <f t="shared" si="56"/>
        <v>56032.32</v>
      </c>
      <c r="U172" s="15"/>
      <c r="W172" s="14"/>
      <c r="X172" s="18">
        <f>F172</f>
        <v>0</v>
      </c>
      <c r="Y172" s="16">
        <v>0</v>
      </c>
      <c r="Z172" s="18">
        <f t="shared" si="57"/>
        <v>40091.139999999985</v>
      </c>
      <c r="AA172" s="15" t="str">
        <f>C172</f>
        <v>VERSAMENTO</v>
      </c>
      <c r="AB172" s="24"/>
      <c r="AC172" s="15"/>
      <c r="AD172" s="25"/>
      <c r="AE172" s="62"/>
      <c r="AF172" s="63"/>
      <c r="AG172" s="25"/>
      <c r="AH172" s="24"/>
      <c r="AI172" s="26"/>
      <c r="AJ172" s="25"/>
      <c r="AL172" s="14"/>
      <c r="AM172" s="18">
        <v>0</v>
      </c>
      <c r="AN172" s="16"/>
      <c r="AO172" s="18">
        <f t="shared" si="58"/>
        <v>0</v>
      </c>
      <c r="AP172" s="15"/>
      <c r="AR172" s="14"/>
      <c r="AS172" s="18">
        <v>0</v>
      </c>
      <c r="AT172" s="16"/>
      <c r="AU172" s="18">
        <f t="shared" si="59"/>
        <v>0</v>
      </c>
      <c r="AV172" s="15"/>
      <c r="AX172" s="14"/>
      <c r="AY172" s="18">
        <v>0</v>
      </c>
      <c r="AZ172" s="16"/>
      <c r="BA172" s="18">
        <f t="shared" si="60"/>
        <v>0</v>
      </c>
      <c r="BB172" s="15"/>
      <c r="BD172" s="14"/>
      <c r="BE172" s="18">
        <v>0</v>
      </c>
      <c r="BF172" s="16"/>
      <c r="BG172" s="18">
        <f t="shared" si="61"/>
        <v>0</v>
      </c>
      <c r="BH172" s="15"/>
      <c r="BJ172" s="86"/>
      <c r="BK172" s="86"/>
      <c r="BL172" s="24"/>
      <c r="BM172" s="24"/>
      <c r="BN172" s="24"/>
      <c r="BO172" s="24"/>
      <c r="BP172" s="24"/>
      <c r="BQ172" s="124"/>
    </row>
    <row r="173" spans="1:69" ht="16.8" customHeight="1" x14ac:dyDescent="0.35">
      <c r="A173" s="15"/>
      <c r="B173" s="15"/>
      <c r="C173" s="68" t="s">
        <v>107</v>
      </c>
      <c r="D173" s="16"/>
      <c r="E173" s="16"/>
      <c r="F173" s="16">
        <v>0</v>
      </c>
      <c r="G173" s="16"/>
      <c r="H173" s="16"/>
      <c r="I173" s="4"/>
      <c r="J173" s="14"/>
      <c r="K173" s="17" t="s">
        <v>111</v>
      </c>
      <c r="L173" s="16">
        <f>SUM(L160:L172)</f>
        <v>1317.5700000000002</v>
      </c>
      <c r="M173" s="16"/>
      <c r="N173" s="16">
        <v>0</v>
      </c>
      <c r="O173" s="16"/>
      <c r="P173" s="18"/>
      <c r="Q173" s="14"/>
      <c r="R173" s="18">
        <v>0</v>
      </c>
      <c r="S173" s="16"/>
      <c r="T173" s="18">
        <f t="shared" si="56"/>
        <v>56032.32</v>
      </c>
      <c r="U173" s="15"/>
      <c r="W173" s="14"/>
      <c r="X173" s="18">
        <v>0</v>
      </c>
      <c r="Y173" s="16"/>
      <c r="Z173" s="18">
        <f t="shared" si="57"/>
        <v>40091.139999999985</v>
      </c>
      <c r="AA173" s="15" t="str">
        <f>C173</f>
        <v>VERSAMENTO</v>
      </c>
      <c r="AB173" s="24"/>
      <c r="AC173" s="15"/>
      <c r="AD173" s="25"/>
      <c r="AE173" s="62"/>
      <c r="AF173" s="63"/>
      <c r="AG173" s="25"/>
      <c r="AH173" s="24"/>
      <c r="AI173" s="26"/>
      <c r="AJ173" s="25"/>
      <c r="AL173" s="14"/>
      <c r="AM173" s="18">
        <v>0</v>
      </c>
      <c r="AN173" s="16"/>
      <c r="AO173" s="18">
        <f t="shared" si="58"/>
        <v>0</v>
      </c>
      <c r="AP173" s="15"/>
      <c r="AR173" s="14"/>
      <c r="AS173" s="18">
        <v>0</v>
      </c>
      <c r="AT173" s="16"/>
      <c r="AU173" s="18">
        <f t="shared" si="59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60"/>
        <v>0</v>
      </c>
      <c r="BB173" s="15"/>
      <c r="BD173" s="14"/>
      <c r="BE173" s="18">
        <v>0</v>
      </c>
      <c r="BF173" s="16"/>
      <c r="BG173" s="18">
        <f t="shared" si="61"/>
        <v>0</v>
      </c>
      <c r="BH173" s="15"/>
      <c r="BJ173" s="86"/>
      <c r="BK173" s="86"/>
      <c r="BL173" s="24"/>
      <c r="BM173" s="24"/>
      <c r="BN173" s="24"/>
      <c r="BO173" s="24"/>
      <c r="BP173" s="24"/>
      <c r="BQ173" s="124"/>
    </row>
    <row r="174" spans="1:69" ht="16.8" customHeight="1" x14ac:dyDescent="0.35">
      <c r="A174" s="15"/>
      <c r="B174" s="15"/>
      <c r="C174" s="15" t="s">
        <v>169</v>
      </c>
      <c r="D174" s="16"/>
      <c r="E174" s="16"/>
      <c r="F174" s="16">
        <v>25539.11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/>
      <c r="N174" s="16">
        <v>0</v>
      </c>
      <c r="O174" s="16"/>
      <c r="P174" s="18"/>
      <c r="Q174" s="14"/>
      <c r="R174" s="18">
        <v>0</v>
      </c>
      <c r="S174" s="16"/>
      <c r="T174" s="18">
        <f t="shared" si="56"/>
        <v>56032.32</v>
      </c>
      <c r="U174" s="15"/>
      <c r="W174" s="14"/>
      <c r="X174" s="18">
        <f>F174</f>
        <v>25539.11</v>
      </c>
      <c r="Y174" s="16">
        <f>G174</f>
        <v>14191.05</v>
      </c>
      <c r="Z174" s="18">
        <f t="shared" si="57"/>
        <v>51439.199999999983</v>
      </c>
      <c r="AA174" s="15" t="str">
        <f>C174</f>
        <v>BONIFICI</v>
      </c>
      <c r="AB174" s="24"/>
      <c r="AC174" s="15"/>
      <c r="AD174" s="25"/>
      <c r="AE174" s="62"/>
      <c r="AF174" s="63"/>
      <c r="AG174" s="25"/>
      <c r="AH174" s="24"/>
      <c r="AI174" s="26"/>
      <c r="AJ174" s="25"/>
      <c r="AL174" s="14"/>
      <c r="AM174" s="18">
        <v>0</v>
      </c>
      <c r="AN174" s="16"/>
      <c r="AO174" s="18">
        <f t="shared" si="58"/>
        <v>0</v>
      </c>
      <c r="AP174" s="15"/>
      <c r="AR174" s="14"/>
      <c r="AS174" s="18">
        <v>0</v>
      </c>
      <c r="AT174" s="16"/>
      <c r="AU174" s="18">
        <f t="shared" si="59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0"/>
        <v>0</v>
      </c>
      <c r="BB174" s="15"/>
      <c r="BD174" s="14"/>
      <c r="BE174" s="18">
        <v>0</v>
      </c>
      <c r="BF174" s="16"/>
      <c r="BG174" s="18">
        <f t="shared" si="61"/>
        <v>0</v>
      </c>
      <c r="BH174" s="15"/>
      <c r="BJ174" s="86"/>
      <c r="BK174" s="86"/>
      <c r="BL174" s="24"/>
      <c r="BM174" s="24"/>
      <c r="BN174" s="24"/>
      <c r="BO174" s="24"/>
      <c r="BP174" s="24"/>
      <c r="BQ174" s="124"/>
    </row>
    <row r="175" spans="1:69" ht="16.8" customHeight="1" x14ac:dyDescent="0.35">
      <c r="A175" s="15"/>
      <c r="B175" s="15"/>
      <c r="C175" s="47" t="s">
        <v>112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/>
      <c r="N175" s="3"/>
      <c r="O175" s="16"/>
      <c r="P175" s="18"/>
      <c r="Q175" s="14"/>
      <c r="R175" s="18"/>
      <c r="S175" s="16"/>
      <c r="T175" s="18">
        <f t="shared" si="56"/>
        <v>56032.32</v>
      </c>
      <c r="U175" s="15"/>
      <c r="W175" s="14"/>
      <c r="X175" s="18"/>
      <c r="Y175" s="1">
        <f>G175</f>
        <v>15099.79</v>
      </c>
      <c r="Z175" s="18">
        <f t="shared" si="57"/>
        <v>36339.409999999982</v>
      </c>
      <c r="AA175" s="15" t="str">
        <f>C175</f>
        <v>PREL .PROVVIGIONI MATURATE</v>
      </c>
      <c r="AB175" s="24"/>
      <c r="AC175" s="15" t="s">
        <v>157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8"/>
        <v>0</v>
      </c>
      <c r="AP175" s="15"/>
      <c r="AR175" s="14"/>
      <c r="AS175" s="18"/>
      <c r="AT175" s="25">
        <v>0</v>
      </c>
      <c r="AU175" s="18">
        <f t="shared" si="59"/>
        <v>0</v>
      </c>
      <c r="AV175" s="15"/>
      <c r="AX175" s="14"/>
      <c r="AY175" s="18"/>
      <c r="AZ175" s="25">
        <v>0</v>
      </c>
      <c r="BA175" s="18">
        <f t="shared" si="60"/>
        <v>0</v>
      </c>
      <c r="BB175" s="15"/>
      <c r="BD175" s="14"/>
      <c r="BE175" s="18"/>
      <c r="BF175" s="25">
        <v>0</v>
      </c>
      <c r="BG175" s="18">
        <f t="shared" si="61"/>
        <v>0</v>
      </c>
      <c r="BH175" s="15"/>
      <c r="BJ175" s="86"/>
      <c r="BK175" s="86"/>
      <c r="BL175" s="24"/>
      <c r="BM175" s="24"/>
      <c r="BN175" s="24"/>
      <c r="BO175" s="24"/>
      <c r="BP175" s="24"/>
      <c r="BQ175" s="124"/>
    </row>
    <row r="176" spans="1:69" ht="16.8" customHeight="1" x14ac:dyDescent="0.35">
      <c r="A176" s="15"/>
      <c r="B176" s="15"/>
      <c r="C176" s="15" t="s">
        <v>113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/>
      <c r="N176" s="16"/>
      <c r="O176" s="16"/>
      <c r="P176" s="18"/>
      <c r="Q176" s="14"/>
      <c r="R176" s="18"/>
      <c r="S176" s="16">
        <f>G176</f>
        <v>0</v>
      </c>
      <c r="T176" s="18">
        <f t="shared" si="56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7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8"/>
        <v>0</v>
      </c>
      <c r="AP176" s="15"/>
      <c r="AR176" s="14"/>
      <c r="AS176" s="18"/>
      <c r="AT176" s="16"/>
      <c r="AU176" s="18">
        <f t="shared" si="59"/>
        <v>0</v>
      </c>
      <c r="AV176" s="15"/>
      <c r="AX176" s="14"/>
      <c r="AY176" s="18"/>
      <c r="AZ176" s="16"/>
      <c r="BA176" s="18">
        <f t="shared" si="60"/>
        <v>0</v>
      </c>
      <c r="BB176" s="15"/>
      <c r="BD176" s="14"/>
      <c r="BE176" s="18"/>
      <c r="BF176" s="16"/>
      <c r="BG176" s="18">
        <f t="shared" si="61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4"/>
    </row>
    <row r="177" spans="1:69" ht="16.8" customHeight="1" x14ac:dyDescent="0.35">
      <c r="A177" s="15"/>
      <c r="B177" s="15"/>
      <c r="C177" s="15" t="s">
        <v>114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6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7"/>
        <v>36339.409999999982</v>
      </c>
      <c r="AA177" s="15"/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8"/>
        <v>0</v>
      </c>
      <c r="AP177" s="15"/>
      <c r="AR177" s="14"/>
      <c r="AS177" s="18"/>
      <c r="AT177" s="16">
        <v>0</v>
      </c>
      <c r="AU177" s="18">
        <f t="shared" si="59"/>
        <v>0</v>
      </c>
      <c r="AV177" s="15"/>
      <c r="AX177" s="14"/>
      <c r="AY177" s="18"/>
      <c r="AZ177" s="16">
        <v>0</v>
      </c>
      <c r="BA177" s="18">
        <f t="shared" si="60"/>
        <v>0</v>
      </c>
      <c r="BB177" s="15"/>
      <c r="BD177" s="14"/>
      <c r="BE177" s="18"/>
      <c r="BF177" s="16">
        <v>0</v>
      </c>
      <c r="BG177" s="18">
        <f t="shared" si="61"/>
        <v>0</v>
      </c>
      <c r="BH177" s="15"/>
      <c r="BJ177" s="86"/>
      <c r="BK177" s="86"/>
      <c r="BL177" s="24"/>
      <c r="BM177" s="24"/>
      <c r="BN177" s="24"/>
      <c r="BO177" s="24"/>
      <c r="BP177" s="24"/>
      <c r="BQ177" s="124"/>
    </row>
    <row r="178" spans="1:69" ht="16.8" customHeight="1" x14ac:dyDescent="0.35">
      <c r="A178" s="15"/>
      <c r="B178" s="15"/>
      <c r="C178" s="15"/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115</v>
      </c>
      <c r="L178" s="3">
        <f>SUM(L158:L172)+N157+L174+L175</f>
        <v>138118.66999999998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56"/>
        <v>56032.32</v>
      </c>
      <c r="U178" s="15"/>
      <c r="W178" s="14"/>
      <c r="X178" s="18">
        <v>0</v>
      </c>
      <c r="Y178" s="16">
        <v>0</v>
      </c>
      <c r="Z178" s="18">
        <f t="shared" si="57"/>
        <v>36339.409999999982</v>
      </c>
      <c r="AA178" s="15"/>
      <c r="AB178" s="24"/>
      <c r="AC178" s="15">
        <f>C178</f>
        <v>0</v>
      </c>
      <c r="AD178" s="25"/>
      <c r="AE178" s="62">
        <f>G178</f>
        <v>0</v>
      </c>
      <c r="AF178" s="63">
        <f>AE178+AF117</f>
        <v>0</v>
      </c>
      <c r="AG178" s="25"/>
      <c r="AH178" s="24" t="s">
        <v>111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8"/>
        <v>0</v>
      </c>
      <c r="AP178" s="15"/>
      <c r="AR178" s="14"/>
      <c r="AS178" s="18"/>
      <c r="AT178" s="16">
        <v>0</v>
      </c>
      <c r="AU178" s="18">
        <f t="shared" si="59"/>
        <v>0</v>
      </c>
      <c r="AV178" s="16"/>
      <c r="AX178" s="14"/>
      <c r="AY178" s="18"/>
      <c r="AZ178" s="16">
        <v>0</v>
      </c>
      <c r="BA178" s="18">
        <f t="shared" si="60"/>
        <v>0</v>
      </c>
      <c r="BB178" s="15"/>
      <c r="BD178" s="14"/>
      <c r="BE178" s="18"/>
      <c r="BF178" s="16">
        <v>0</v>
      </c>
      <c r="BG178" s="18">
        <f t="shared" si="61"/>
        <v>0</v>
      </c>
      <c r="BH178" s="15"/>
      <c r="BJ178" s="86"/>
      <c r="BK178" s="86"/>
      <c r="BL178" s="24"/>
      <c r="BM178" s="24"/>
      <c r="BN178" s="24"/>
      <c r="BO178" s="24"/>
      <c r="BP178" s="24"/>
      <c r="BQ178" s="124"/>
    </row>
    <row r="179" spans="1:69" ht="16.8" customHeight="1" x14ac:dyDescent="0.35">
      <c r="A179" s="15"/>
      <c r="B179" s="15"/>
      <c r="C179" s="64" t="s">
        <v>189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/>
      <c r="K179" s="6" t="s">
        <v>116</v>
      </c>
      <c r="L179" s="3">
        <f>L178-M178</f>
        <v>67453.789999999979</v>
      </c>
      <c r="M179" s="16"/>
      <c r="N179" s="16"/>
      <c r="O179" s="16"/>
      <c r="P179" s="18"/>
      <c r="Q179" s="14"/>
      <c r="R179" s="18"/>
      <c r="S179" s="16">
        <v>0</v>
      </c>
      <c r="T179" s="18">
        <f t="shared" si="56"/>
        <v>56032.32</v>
      </c>
      <c r="U179" s="15"/>
      <c r="W179" s="14"/>
      <c r="X179" s="18"/>
      <c r="Y179" s="16">
        <f>G179</f>
        <v>5553.86</v>
      </c>
      <c r="Z179" s="18">
        <f t="shared" si="57"/>
        <v>30785.549999999981</v>
      </c>
      <c r="AA179" s="15" t="str">
        <f>C179</f>
        <v>BONIFICO TUTELA LEGALE</v>
      </c>
      <c r="AB179" s="24"/>
      <c r="AC179" s="71" t="s">
        <v>190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117</v>
      </c>
      <c r="AI179" s="26"/>
      <c r="AJ179" s="25">
        <f>SUM(AJ125:AJ178)</f>
        <v>0</v>
      </c>
      <c r="AL179" s="14"/>
      <c r="AM179" s="18"/>
      <c r="AN179" s="16"/>
      <c r="AO179" s="18">
        <f t="shared" si="58"/>
        <v>0</v>
      </c>
      <c r="AP179" s="15"/>
      <c r="AR179" s="14"/>
      <c r="AS179" s="18"/>
      <c r="AT179" s="16">
        <v>0</v>
      </c>
      <c r="AU179" s="18">
        <f t="shared" si="59"/>
        <v>0</v>
      </c>
      <c r="AV179" s="15"/>
      <c r="AX179" s="14"/>
      <c r="AY179" s="18"/>
      <c r="AZ179" s="16"/>
      <c r="BA179" s="18">
        <f t="shared" si="60"/>
        <v>0</v>
      </c>
      <c r="BB179" s="15"/>
      <c r="BD179" s="14"/>
      <c r="BE179" s="18"/>
      <c r="BF179" s="16"/>
      <c r="BG179" s="18">
        <f t="shared" si="61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4"/>
    </row>
    <row r="180" spans="1:69" ht="16.8" customHeight="1" x14ac:dyDescent="0.35">
      <c r="A180" s="15"/>
      <c r="B180" s="15"/>
      <c r="C180" s="64" t="s">
        <v>140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/>
      <c r="P180" s="18"/>
      <c r="Q180" s="14"/>
      <c r="R180" s="18"/>
      <c r="S180" s="16">
        <v>0</v>
      </c>
      <c r="T180" s="18">
        <f t="shared" si="56"/>
        <v>56032.32</v>
      </c>
      <c r="U180" s="15"/>
      <c r="W180" s="14"/>
      <c r="X180" s="18"/>
      <c r="Y180" s="16">
        <f>G180</f>
        <v>0</v>
      </c>
      <c r="Z180" s="18">
        <f t="shared" si="57"/>
        <v>30785.549999999981</v>
      </c>
      <c r="AA180" s="15" t="str">
        <f>C180</f>
        <v>BONIFICO GENERALI</v>
      </c>
      <c r="AB180" s="24"/>
      <c r="AC180" s="71" t="s">
        <v>161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58"/>
        <v>0</v>
      </c>
      <c r="AP180" s="15"/>
      <c r="AR180" s="14"/>
      <c r="AS180" s="18"/>
      <c r="AT180" s="16"/>
      <c r="AU180" s="18">
        <f t="shared" si="59"/>
        <v>0</v>
      </c>
      <c r="AV180" s="15"/>
      <c r="AX180" s="14"/>
      <c r="AY180" s="18"/>
      <c r="AZ180" s="16"/>
      <c r="BA180" s="18">
        <f t="shared" si="60"/>
        <v>0</v>
      </c>
      <c r="BB180" s="15"/>
      <c r="BD180" s="14"/>
      <c r="BE180" s="18"/>
      <c r="BF180" s="16"/>
      <c r="BG180" s="18">
        <f t="shared" si="61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4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119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120</v>
      </c>
      <c r="L181" s="3">
        <f>L179-L180</f>
        <v>0</v>
      </c>
      <c r="M181" s="27" t="s">
        <v>162</v>
      </c>
      <c r="N181" s="27">
        <f>O181-L180</f>
        <v>-15692.850000000035</v>
      </c>
      <c r="O181" s="44">
        <f>Z181+AU181+N157+SUM(L160:L171)+SUM(N161:N171)+L175-D127-D130-D126+E128</f>
        <v>51760.939999999973</v>
      </c>
      <c r="P181" s="18"/>
      <c r="Q181" s="58"/>
      <c r="R181" s="59"/>
      <c r="S181" s="44"/>
      <c r="T181" s="59">
        <f t="shared" si="56"/>
        <v>56032.32</v>
      </c>
      <c r="U181" s="57"/>
      <c r="W181" s="58"/>
      <c r="X181" s="59"/>
      <c r="Y181" s="44"/>
      <c r="Z181" s="59">
        <f t="shared" si="57"/>
        <v>30785.549999999981</v>
      </c>
      <c r="AA181" s="57"/>
      <c r="AB181" s="60"/>
      <c r="AC181" s="60" t="s">
        <v>121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163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8"/>
        <v>0</v>
      </c>
      <c r="AP181" s="57"/>
      <c r="AR181" s="58"/>
      <c r="AS181" s="59"/>
      <c r="AT181" s="44"/>
      <c r="AU181" s="59">
        <f t="shared" si="59"/>
        <v>0</v>
      </c>
      <c r="AV181" s="57"/>
      <c r="AX181" s="58"/>
      <c r="AY181" s="59"/>
      <c r="AZ181" s="44"/>
      <c r="BA181" s="59">
        <f t="shared" si="60"/>
        <v>0</v>
      </c>
      <c r="BB181" s="57"/>
      <c r="BD181" s="58"/>
      <c r="BE181" s="59"/>
      <c r="BF181" s="44"/>
      <c r="BG181" s="59">
        <f t="shared" si="61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191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3" spans="1:69" ht="16.8" customHeight="1" x14ac:dyDescent="0.25">
      <c r="A183" s="50"/>
    </row>
    <row r="184" spans="1:69" ht="16.8" customHeight="1" x14ac:dyDescent="0.35">
      <c r="A184" s="2" t="s">
        <v>0</v>
      </c>
      <c r="B184" s="2"/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122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164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165</v>
      </c>
      <c r="BP184" s="8" t="s">
        <v>0</v>
      </c>
      <c r="BQ184" s="9" t="s">
        <v>166</v>
      </c>
    </row>
    <row r="185" spans="1:69" ht="16.8" customHeight="1" x14ac:dyDescent="0.35">
      <c r="A185" s="14">
        <v>45295</v>
      </c>
      <c r="B185" s="15" t="s">
        <v>167</v>
      </c>
      <c r="C185" s="15" t="s">
        <v>168</v>
      </c>
      <c r="D185" s="16">
        <v>2130</v>
      </c>
      <c r="E185" s="16">
        <v>830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169</v>
      </c>
      <c r="BM185" s="88">
        <f>BK185</f>
        <v>45295</v>
      </c>
      <c r="BN185" s="24" t="s">
        <v>169</v>
      </c>
      <c r="BO185" s="24"/>
      <c r="BP185" s="88">
        <f>BK185</f>
        <v>45295</v>
      </c>
      <c r="BQ185" s="124"/>
    </row>
    <row r="186" spans="1:69" ht="16.8" customHeight="1" x14ac:dyDescent="0.35">
      <c r="A186" s="15"/>
      <c r="B186" s="15"/>
      <c r="C186" s="15" t="s">
        <v>170</v>
      </c>
      <c r="D186" s="16">
        <v>0</v>
      </c>
      <c r="E186" s="16"/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2">(R186-S186)+T185</f>
        <v>56032.32</v>
      </c>
      <c r="U186" s="15"/>
      <c r="W186" s="14"/>
      <c r="X186" s="18"/>
      <c r="Y186" s="16"/>
      <c r="Z186" s="18">
        <f t="shared" ref="Z186:Z217" si="63">(X186-Y186)+Z185</f>
        <v>30785.549999999981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4">(AM186-AN186)+AO185</f>
        <v>0</v>
      </c>
      <c r="AP186" s="15"/>
      <c r="AR186" s="14"/>
      <c r="AS186" s="18"/>
      <c r="AT186" s="16"/>
      <c r="AU186" s="18">
        <f t="shared" ref="AU186:AU217" si="65">(AS186-AT186)+AU185</f>
        <v>0</v>
      </c>
      <c r="AV186" s="15"/>
      <c r="AX186" s="14"/>
      <c r="AY186" s="18"/>
      <c r="AZ186" s="16"/>
      <c r="BA186" s="18">
        <f t="shared" ref="BA186:BA217" si="66">(AY186-AZ186)+BA185</f>
        <v>0</v>
      </c>
      <c r="BB186" s="15"/>
      <c r="BD186" s="14"/>
      <c r="BE186" s="18"/>
      <c r="BF186" s="16"/>
      <c r="BG186" s="18">
        <f t="shared" ref="BG186:BG217" si="67">(BE186-BF186)+BG185</f>
        <v>0</v>
      </c>
      <c r="BH186" s="15"/>
      <c r="BJ186" s="86">
        <v>0</v>
      </c>
      <c r="BK186" s="90"/>
      <c r="BL186" s="24">
        <v>0</v>
      </c>
      <c r="BM186" s="91"/>
      <c r="BN186" s="24">
        <v>0</v>
      </c>
      <c r="BO186" s="24">
        <v>0</v>
      </c>
      <c r="BP186" s="91"/>
      <c r="BQ186" s="124"/>
    </row>
    <row r="187" spans="1:69" ht="16.8" customHeight="1" x14ac:dyDescent="0.35">
      <c r="A187" s="15"/>
      <c r="B187" s="15"/>
      <c r="C187" s="15" t="s">
        <v>171</v>
      </c>
      <c r="D187" s="16">
        <v>7227.11</v>
      </c>
      <c r="E187" s="16">
        <v>392</v>
      </c>
      <c r="F187" s="16"/>
      <c r="G187" s="16"/>
      <c r="H187" s="103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2"/>
        <v>56032.32</v>
      </c>
      <c r="U187" s="15"/>
      <c r="W187" s="14"/>
      <c r="X187" s="18"/>
      <c r="Y187" s="16"/>
      <c r="Z187" s="18">
        <f t="shared" si="63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4"/>
        <v>0</v>
      </c>
      <c r="AP187" s="15"/>
      <c r="AR187" s="14"/>
      <c r="AS187" s="18"/>
      <c r="AT187" s="16"/>
      <c r="AU187" s="18">
        <f t="shared" si="65"/>
        <v>0</v>
      </c>
      <c r="AV187" s="15"/>
      <c r="AX187" s="14"/>
      <c r="AY187" s="18"/>
      <c r="AZ187" s="16"/>
      <c r="BA187" s="18">
        <f t="shared" si="66"/>
        <v>0</v>
      </c>
      <c r="BB187" s="15"/>
      <c r="BD187" s="14"/>
      <c r="BE187" s="18"/>
      <c r="BF187" s="16"/>
      <c r="BG187" s="18">
        <f t="shared" si="67"/>
        <v>0</v>
      </c>
      <c r="BH187" s="15"/>
      <c r="BJ187" s="86">
        <v>0</v>
      </c>
      <c r="BK187" s="90"/>
      <c r="BL187" s="24">
        <v>0</v>
      </c>
      <c r="BM187" s="91"/>
      <c r="BN187" s="24">
        <v>0</v>
      </c>
      <c r="BO187" s="24">
        <v>0</v>
      </c>
      <c r="BP187" s="91"/>
      <c r="BQ187" s="124"/>
    </row>
    <row r="188" spans="1:69" ht="16.8" customHeight="1" x14ac:dyDescent="0.35">
      <c r="A188" s="15"/>
      <c r="B188" s="15">
        <v>0</v>
      </c>
      <c r="C188" s="15" t="s">
        <v>172</v>
      </c>
      <c r="D188" s="16">
        <v>38.450000000000003</v>
      </c>
      <c r="E188" s="16"/>
      <c r="F188" s="16"/>
      <c r="G188" s="16"/>
      <c r="H188" s="103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 t="shared" ref="O188:O207" si="68">O127+M188-N188</f>
        <v>20088.871000000003</v>
      </c>
      <c r="P188" s="18">
        <f t="shared" ref="P188:P207" si="69">P127+M188</f>
        <v>1219.971</v>
      </c>
      <c r="Q188" s="14"/>
      <c r="R188" s="18"/>
      <c r="S188" s="16"/>
      <c r="T188" s="18">
        <f t="shared" si="62"/>
        <v>56032.32</v>
      </c>
      <c r="U188" s="15"/>
      <c r="W188" s="14"/>
      <c r="X188" s="18"/>
      <c r="Y188" s="16"/>
      <c r="Z188" s="18">
        <f t="shared" si="63"/>
        <v>30785.549999999981</v>
      </c>
      <c r="AA188" s="15"/>
      <c r="AB188" s="24"/>
      <c r="AC188" s="24"/>
      <c r="AD188" s="25"/>
      <c r="AE188" s="25"/>
      <c r="AF188" s="25"/>
      <c r="AG188" s="25"/>
      <c r="AH188" s="17"/>
      <c r="AI188" s="16">
        <v>0</v>
      </c>
      <c r="AJ188" s="25"/>
      <c r="AL188" s="14"/>
      <c r="AM188" s="18"/>
      <c r="AN188" s="16"/>
      <c r="AO188" s="18">
        <f t="shared" si="64"/>
        <v>0</v>
      </c>
      <c r="AP188" s="15"/>
      <c r="AR188" s="14"/>
      <c r="AS188" s="18"/>
      <c r="AT188" s="16"/>
      <c r="AU188" s="18">
        <f t="shared" si="65"/>
        <v>0</v>
      </c>
      <c r="AV188" s="15"/>
      <c r="AX188" s="14"/>
      <c r="AY188" s="18"/>
      <c r="AZ188" s="16"/>
      <c r="BA188" s="18">
        <f t="shared" si="66"/>
        <v>0</v>
      </c>
      <c r="BB188" s="15"/>
      <c r="BD188" s="14"/>
      <c r="BE188" s="18"/>
      <c r="BF188" s="16"/>
      <c r="BG188" s="18">
        <f t="shared" si="67"/>
        <v>0</v>
      </c>
      <c r="BH188" s="15"/>
      <c r="BJ188" s="86">
        <v>0</v>
      </c>
      <c r="BK188" s="90"/>
      <c r="BL188" s="24">
        <v>0</v>
      </c>
      <c r="BM188" s="91"/>
      <c r="BN188" s="24">
        <v>0</v>
      </c>
      <c r="BO188" s="24">
        <v>0</v>
      </c>
      <c r="BP188" s="91"/>
      <c r="BQ188" s="124"/>
    </row>
    <row r="189" spans="1:69" ht="16.8" customHeight="1" x14ac:dyDescent="0.35">
      <c r="A189" s="15"/>
      <c r="B189" s="16">
        <f>B188+B128</f>
        <v>2777.71</v>
      </c>
      <c r="C189" s="15" t="s">
        <v>173</v>
      </c>
      <c r="D189" s="16">
        <v>1104.21</v>
      </c>
      <c r="E189" s="16">
        <v>0</v>
      </c>
      <c r="F189" s="16"/>
      <c r="G189" s="16"/>
      <c r="H189" s="103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si="68"/>
        <v>-20446.214273000001</v>
      </c>
      <c r="P189" s="18">
        <f t="shared" si="69"/>
        <v>1021.115727</v>
      </c>
      <c r="Q189" s="14"/>
      <c r="R189" s="18"/>
      <c r="S189" s="16"/>
      <c r="T189" s="18">
        <f t="shared" si="62"/>
        <v>56032.32</v>
      </c>
      <c r="U189" s="15"/>
      <c r="W189" s="14"/>
      <c r="X189" s="18"/>
      <c r="Y189" s="16"/>
      <c r="Z189" s="18">
        <f t="shared" si="63"/>
        <v>30785.549999999981</v>
      </c>
      <c r="AA189" s="15"/>
      <c r="AB189" s="24"/>
      <c r="AC189" s="17"/>
      <c r="AD189" s="25"/>
      <c r="AE189" s="25"/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4"/>
        <v>0</v>
      </c>
      <c r="AP189" s="15"/>
      <c r="AR189" s="14"/>
      <c r="AS189" s="18"/>
      <c r="AT189" s="16"/>
      <c r="AU189" s="18">
        <f t="shared" si="65"/>
        <v>0</v>
      </c>
      <c r="AV189" s="15"/>
      <c r="AX189" s="14"/>
      <c r="AY189" s="18"/>
      <c r="AZ189" s="16"/>
      <c r="BA189" s="18">
        <f t="shared" si="66"/>
        <v>0</v>
      </c>
      <c r="BB189" s="15"/>
      <c r="BD189" s="14"/>
      <c r="BE189" s="18"/>
      <c r="BF189" s="16"/>
      <c r="BG189" s="18">
        <f t="shared" si="67"/>
        <v>0</v>
      </c>
      <c r="BH189" s="15"/>
      <c r="BJ189" s="86">
        <v>0</v>
      </c>
      <c r="BK189" s="90"/>
      <c r="BL189" s="24">
        <v>0</v>
      </c>
      <c r="BM189" s="91"/>
      <c r="BN189" s="24">
        <v>0</v>
      </c>
      <c r="BO189" s="24"/>
      <c r="BP189" s="24"/>
      <c r="BQ189" s="124"/>
    </row>
    <row r="190" spans="1:69" ht="16.8" customHeight="1" x14ac:dyDescent="0.35">
      <c r="A190" s="15"/>
      <c r="B190" s="15"/>
      <c r="C190" s="15" t="s">
        <v>174</v>
      </c>
      <c r="D190" s="16">
        <v>0</v>
      </c>
      <c r="E190" s="16">
        <v>0</v>
      </c>
      <c r="F190" s="16"/>
      <c r="G190" s="16"/>
      <c r="H190" s="103" t="s">
        <v>44</v>
      </c>
      <c r="I190" s="77" t="s">
        <v>175</v>
      </c>
      <c r="J190" s="14"/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68"/>
        <v>-4851.3345150000005</v>
      </c>
      <c r="P190" s="18">
        <f t="shared" si="69"/>
        <v>1872.655485</v>
      </c>
      <c r="Q190" s="14"/>
      <c r="R190" s="18"/>
      <c r="S190" s="16"/>
      <c r="T190" s="18">
        <f t="shared" si="62"/>
        <v>56032.32</v>
      </c>
      <c r="U190" s="15"/>
      <c r="W190" s="14"/>
      <c r="X190" s="18"/>
      <c r="Y190" s="16"/>
      <c r="Z190" s="18">
        <f t="shared" si="63"/>
        <v>30785.549999999981</v>
      </c>
      <c r="AA190" s="15"/>
      <c r="AB190" s="24"/>
      <c r="AC190" s="17"/>
      <c r="AD190" s="25"/>
      <c r="AE190" s="25"/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4"/>
        <v>0</v>
      </c>
      <c r="AP190" s="15"/>
      <c r="AR190" s="14"/>
      <c r="AS190" s="18"/>
      <c r="AT190" s="16"/>
      <c r="AU190" s="18">
        <f t="shared" si="65"/>
        <v>0</v>
      </c>
      <c r="AV190" s="15"/>
      <c r="AX190" s="14"/>
      <c r="AY190" s="18"/>
      <c r="AZ190" s="16"/>
      <c r="BA190" s="18">
        <f t="shared" si="66"/>
        <v>0</v>
      </c>
      <c r="BB190" s="15"/>
      <c r="BD190" s="14"/>
      <c r="BE190" s="18"/>
      <c r="BF190" s="16"/>
      <c r="BG190" s="18">
        <f t="shared" si="67"/>
        <v>0</v>
      </c>
      <c r="BH190" s="15"/>
      <c r="BJ190" s="86">
        <v>0</v>
      </c>
      <c r="BK190" s="90"/>
      <c r="BL190" s="24">
        <v>0</v>
      </c>
      <c r="BM190" s="91"/>
      <c r="BN190" s="24">
        <v>0</v>
      </c>
      <c r="BO190" s="24"/>
      <c r="BP190" s="24"/>
      <c r="BQ190" s="124"/>
    </row>
    <row r="191" spans="1:69" ht="16.8" customHeight="1" x14ac:dyDescent="0.35">
      <c r="A191" s="15"/>
      <c r="B191" s="15" t="s">
        <v>42</v>
      </c>
      <c r="C191" s="15" t="s">
        <v>176</v>
      </c>
      <c r="D191" s="16">
        <v>0</v>
      </c>
      <c r="E191" s="16"/>
      <c r="F191" s="16"/>
      <c r="G191" s="16"/>
      <c r="H191" s="103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68"/>
        <v>5308.39246</v>
      </c>
      <c r="P191" s="18">
        <f t="shared" si="69"/>
        <v>317.19246000000004</v>
      </c>
      <c r="Q191" s="14"/>
      <c r="R191" s="18"/>
      <c r="S191" s="16"/>
      <c r="T191" s="18">
        <f t="shared" si="62"/>
        <v>56032.32</v>
      </c>
      <c r="U191" s="15"/>
      <c r="W191" s="14"/>
      <c r="X191" s="18"/>
      <c r="Y191" s="16"/>
      <c r="Z191" s="18">
        <f t="shared" si="63"/>
        <v>30785.549999999981</v>
      </c>
      <c r="AA191" s="15"/>
      <c r="AB191" s="24"/>
      <c r="AC191" s="17"/>
      <c r="AD191" s="25"/>
      <c r="AE191" s="25"/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4"/>
        <v>0</v>
      </c>
      <c r="AP191" s="15"/>
      <c r="AR191" s="14"/>
      <c r="AS191" s="18"/>
      <c r="AT191" s="16"/>
      <c r="AU191" s="18">
        <f t="shared" si="65"/>
        <v>0</v>
      </c>
      <c r="AV191" s="15"/>
      <c r="AX191" s="14"/>
      <c r="AY191" s="18"/>
      <c r="AZ191" s="16"/>
      <c r="BA191" s="18">
        <f t="shared" si="66"/>
        <v>0</v>
      </c>
      <c r="BB191" s="15"/>
      <c r="BD191" s="14"/>
      <c r="BE191" s="18"/>
      <c r="BF191" s="16"/>
      <c r="BG191" s="18">
        <f t="shared" si="67"/>
        <v>0</v>
      </c>
      <c r="BH191" s="15"/>
      <c r="BJ191" s="86">
        <v>0</v>
      </c>
      <c r="BK191" s="90"/>
      <c r="BL191" s="24">
        <v>0</v>
      </c>
      <c r="BM191" s="91"/>
      <c r="BN191" s="24">
        <v>0</v>
      </c>
      <c r="BO191" s="24"/>
      <c r="BP191" s="24"/>
      <c r="BQ191" s="124"/>
    </row>
    <row r="192" spans="1:69" ht="16.8" customHeight="1" x14ac:dyDescent="0.35">
      <c r="A192" s="15"/>
      <c r="B192" s="15"/>
      <c r="C192" s="15" t="s">
        <v>177</v>
      </c>
      <c r="D192" s="16"/>
      <c r="E192" s="16"/>
      <c r="F192" s="16"/>
      <c r="G192" s="16">
        <v>0</v>
      </c>
      <c r="H192" s="103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68"/>
        <v>5136.1024600000001</v>
      </c>
      <c r="P192" s="18">
        <f t="shared" si="69"/>
        <v>317.19246000000004</v>
      </c>
      <c r="Q192" s="14"/>
      <c r="R192" s="18"/>
      <c r="S192" s="16">
        <f>G192</f>
        <v>0</v>
      </c>
      <c r="T192" s="18">
        <f t="shared" si="62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63"/>
        <v>30785.549999999981</v>
      </c>
      <c r="AA192" s="15"/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/>
      <c r="AI192" s="16">
        <v>0</v>
      </c>
      <c r="AJ192" s="25"/>
      <c r="AL192" s="14"/>
      <c r="AM192" s="18"/>
      <c r="AN192" s="16">
        <v>0</v>
      </c>
      <c r="AO192" s="18">
        <f t="shared" si="64"/>
        <v>0</v>
      </c>
      <c r="AP192" s="15"/>
      <c r="AR192" s="14"/>
      <c r="AS192" s="18"/>
      <c r="AT192" s="16">
        <v>0</v>
      </c>
      <c r="AU192" s="18">
        <f t="shared" si="65"/>
        <v>0</v>
      </c>
      <c r="AV192" s="15"/>
      <c r="AX192" s="14"/>
      <c r="AY192" s="18"/>
      <c r="AZ192" s="16">
        <v>0</v>
      </c>
      <c r="BA192" s="18">
        <f t="shared" si="66"/>
        <v>0</v>
      </c>
      <c r="BB192" s="15"/>
      <c r="BD192" s="14"/>
      <c r="BE192" s="18"/>
      <c r="BF192" s="16">
        <v>0</v>
      </c>
      <c r="BG192" s="18">
        <f t="shared" si="67"/>
        <v>0</v>
      </c>
      <c r="BH192" s="15"/>
      <c r="BJ192" s="86">
        <v>0</v>
      </c>
      <c r="BK192" s="90"/>
      <c r="BL192" s="24">
        <v>0</v>
      </c>
      <c r="BM192" s="91"/>
      <c r="BN192" s="24">
        <v>0</v>
      </c>
      <c r="BO192" s="24"/>
      <c r="BP192" s="24"/>
      <c r="BQ192" s="124"/>
    </row>
    <row r="193" spans="1:69" ht="16.8" customHeight="1" x14ac:dyDescent="0.35">
      <c r="A193" s="15"/>
      <c r="B193" s="15"/>
      <c r="C193" s="15" t="s">
        <v>178</v>
      </c>
      <c r="D193" s="16"/>
      <c r="E193" s="16"/>
      <c r="F193" s="16"/>
      <c r="G193" s="16">
        <v>0</v>
      </c>
      <c r="H193" s="103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68"/>
        <v>939.17866599999991</v>
      </c>
      <c r="P193" s="18">
        <f t="shared" si="69"/>
        <v>56.118666000000005</v>
      </c>
      <c r="Q193" s="14"/>
      <c r="R193" s="18"/>
      <c r="S193" s="16">
        <f>G193</f>
        <v>0</v>
      </c>
      <c r="T193" s="18">
        <f t="shared" si="62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3"/>
        <v>30785.549999999981</v>
      </c>
      <c r="AA193" s="15"/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/>
      <c r="AI193" s="16">
        <v>0</v>
      </c>
      <c r="AJ193" s="25"/>
      <c r="AL193" s="14"/>
      <c r="AM193" s="18">
        <v>0</v>
      </c>
      <c r="AN193" s="16">
        <v>0</v>
      </c>
      <c r="AO193" s="18">
        <f t="shared" si="64"/>
        <v>0</v>
      </c>
      <c r="AP193" s="15"/>
      <c r="AR193" s="14"/>
      <c r="AS193" s="18">
        <v>0</v>
      </c>
      <c r="AT193" s="16">
        <v>0</v>
      </c>
      <c r="AU193" s="18">
        <f t="shared" si="65"/>
        <v>0</v>
      </c>
      <c r="AV193" s="15"/>
      <c r="AX193" s="14"/>
      <c r="AY193" s="18">
        <v>0</v>
      </c>
      <c r="AZ193" s="16">
        <v>0</v>
      </c>
      <c r="BA193" s="18">
        <f t="shared" si="66"/>
        <v>0</v>
      </c>
      <c r="BB193" s="15"/>
      <c r="BD193" s="14"/>
      <c r="BE193" s="18">
        <v>0</v>
      </c>
      <c r="BF193" s="16">
        <v>0</v>
      </c>
      <c r="BG193" s="18">
        <f t="shared" si="67"/>
        <v>0</v>
      </c>
      <c r="BH193" s="15"/>
      <c r="BJ193" s="86">
        <v>0</v>
      </c>
      <c r="BK193" s="90"/>
      <c r="BL193" s="24">
        <v>0</v>
      </c>
      <c r="BM193" s="91"/>
      <c r="BN193" s="24">
        <v>0</v>
      </c>
      <c r="BO193" s="24"/>
      <c r="BP193" s="24"/>
      <c r="BQ193" s="124"/>
    </row>
    <row r="194" spans="1:69" ht="16.8" customHeight="1" x14ac:dyDescent="0.35">
      <c r="A194" s="15"/>
      <c r="B194" s="15"/>
      <c r="C194" s="15" t="s">
        <v>179</v>
      </c>
      <c r="D194" s="16"/>
      <c r="E194" s="16"/>
      <c r="F194" s="16"/>
      <c r="G194" s="16">
        <v>0</v>
      </c>
      <c r="H194" s="103"/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68"/>
        <v>571.66918799999996</v>
      </c>
      <c r="P194" s="18">
        <f t="shared" si="69"/>
        <v>34.159188</v>
      </c>
      <c r="Q194" s="14"/>
      <c r="R194" s="18"/>
      <c r="S194" s="16">
        <f>G194</f>
        <v>0</v>
      </c>
      <c r="T194" s="18">
        <f t="shared" si="62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3"/>
        <v>30785.549999999981</v>
      </c>
      <c r="AA194" s="15"/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4"/>
        <v>0</v>
      </c>
      <c r="AP194" s="15"/>
      <c r="AR194" s="14"/>
      <c r="AS194" s="18"/>
      <c r="AT194" s="16">
        <v>0</v>
      </c>
      <c r="AU194" s="18">
        <f t="shared" si="65"/>
        <v>0</v>
      </c>
      <c r="AV194" s="15"/>
      <c r="AX194" s="14"/>
      <c r="AY194" s="18"/>
      <c r="AZ194" s="16">
        <v>0</v>
      </c>
      <c r="BA194" s="18">
        <f t="shared" si="66"/>
        <v>0</v>
      </c>
      <c r="BB194" s="15"/>
      <c r="BD194" s="14"/>
      <c r="BE194" s="18"/>
      <c r="BF194" s="16">
        <v>0</v>
      </c>
      <c r="BG194" s="18">
        <f t="shared" si="67"/>
        <v>0</v>
      </c>
      <c r="BH194" s="15"/>
      <c r="BJ194" s="86">
        <v>0</v>
      </c>
      <c r="BK194" s="90"/>
      <c r="BL194" s="24">
        <v>0</v>
      </c>
      <c r="BM194" s="24"/>
      <c r="BN194" s="24"/>
      <c r="BO194" s="24"/>
      <c r="BP194" s="24"/>
      <c r="BQ194" s="124"/>
    </row>
    <row r="195" spans="1:69" ht="16.8" customHeight="1" x14ac:dyDescent="0.35">
      <c r="A195" s="15"/>
      <c r="B195" s="15"/>
      <c r="C195" s="15" t="s">
        <v>192</v>
      </c>
      <c r="D195" s="16"/>
      <c r="E195" s="16"/>
      <c r="F195" s="16"/>
      <c r="G195" s="16">
        <v>3725.55</v>
      </c>
      <c r="H195" s="103"/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68"/>
        <v>571.66918799999996</v>
      </c>
      <c r="P195" s="18">
        <f t="shared" si="69"/>
        <v>34.159188</v>
      </c>
      <c r="Q195" s="14"/>
      <c r="R195" s="18"/>
      <c r="S195" s="16">
        <f>G195</f>
        <v>3725.55</v>
      </c>
      <c r="T195" s="18">
        <f t="shared" si="62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3"/>
        <v>30785.549999999981</v>
      </c>
      <c r="AA195" s="15"/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4"/>
        <v>0</v>
      </c>
      <c r="AP195" s="15"/>
      <c r="AR195" s="14"/>
      <c r="AS195" s="18"/>
      <c r="AT195" s="16">
        <v>0</v>
      </c>
      <c r="AU195" s="18">
        <f t="shared" si="65"/>
        <v>0</v>
      </c>
      <c r="AV195" s="15"/>
      <c r="AX195" s="14"/>
      <c r="AY195" s="18"/>
      <c r="AZ195" s="16">
        <v>0</v>
      </c>
      <c r="BA195" s="18">
        <f t="shared" si="66"/>
        <v>0</v>
      </c>
      <c r="BB195" s="15"/>
      <c r="BD195" s="14"/>
      <c r="BE195" s="18"/>
      <c r="BF195" s="16">
        <v>0</v>
      </c>
      <c r="BG195" s="18">
        <f t="shared" si="67"/>
        <v>0</v>
      </c>
      <c r="BH195" s="15"/>
      <c r="BJ195" s="86">
        <v>0</v>
      </c>
      <c r="BK195" s="90"/>
      <c r="BL195" s="24"/>
      <c r="BM195" s="24"/>
      <c r="BN195" s="24"/>
      <c r="BO195" s="24"/>
      <c r="BP195" s="24"/>
      <c r="BQ195" s="124"/>
    </row>
    <row r="196" spans="1:69" ht="16.8" customHeight="1" x14ac:dyDescent="0.35">
      <c r="A196" s="15"/>
      <c r="B196" s="15"/>
      <c r="C196" s="15" t="s">
        <v>181</v>
      </c>
      <c r="D196" s="16"/>
      <c r="E196" s="16"/>
      <c r="F196" s="16"/>
      <c r="G196" s="16">
        <v>0</v>
      </c>
      <c r="H196" s="16"/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68"/>
        <v>571.66918799999996</v>
      </c>
      <c r="P196" s="18">
        <f t="shared" si="69"/>
        <v>34.159188</v>
      </c>
      <c r="Q196" s="14"/>
      <c r="R196" s="18"/>
      <c r="S196" s="16">
        <f>G196</f>
        <v>0</v>
      </c>
      <c r="T196" s="18">
        <f t="shared" si="62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3"/>
        <v>30785.549999999981</v>
      </c>
      <c r="AA196" s="15"/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4"/>
        <v>0</v>
      </c>
      <c r="AP196" s="15"/>
      <c r="AR196" s="14"/>
      <c r="AS196" s="18"/>
      <c r="AT196" s="16">
        <v>0</v>
      </c>
      <c r="AU196" s="18">
        <f t="shared" si="65"/>
        <v>0</v>
      </c>
      <c r="AV196" s="15"/>
      <c r="AX196" s="14"/>
      <c r="AY196" s="18"/>
      <c r="AZ196" s="16">
        <v>0</v>
      </c>
      <c r="BA196" s="18">
        <f t="shared" si="66"/>
        <v>0</v>
      </c>
      <c r="BB196" s="15"/>
      <c r="BD196" s="14"/>
      <c r="BE196" s="18"/>
      <c r="BF196" s="16">
        <v>0</v>
      </c>
      <c r="BG196" s="18">
        <f t="shared" si="67"/>
        <v>0</v>
      </c>
      <c r="BH196" s="15"/>
      <c r="BJ196" s="86">
        <v>0</v>
      </c>
      <c r="BK196" s="90"/>
      <c r="BL196" s="24"/>
      <c r="BM196" s="24"/>
      <c r="BN196" s="24"/>
      <c r="BO196" s="24"/>
      <c r="BP196" s="24"/>
      <c r="BQ196" s="124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/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68"/>
        <v>939.17866599999991</v>
      </c>
      <c r="P197" s="18">
        <f t="shared" si="69"/>
        <v>56.118666000000005</v>
      </c>
      <c r="Q197" s="14"/>
      <c r="R197" s="18"/>
      <c r="S197" s="16">
        <v>0</v>
      </c>
      <c r="T197" s="18">
        <f t="shared" si="62"/>
        <v>52306.77</v>
      </c>
      <c r="U197" s="15"/>
      <c r="W197" s="14"/>
      <c r="X197" s="18"/>
      <c r="Y197" s="16">
        <v>0</v>
      </c>
      <c r="Z197" s="18">
        <f t="shared" si="63"/>
        <v>30785.549999999981</v>
      </c>
      <c r="AA197" s="15"/>
      <c r="AB197" s="24"/>
      <c r="AC197" s="15"/>
      <c r="AD197" s="25"/>
      <c r="AE197" s="62"/>
      <c r="AF197" s="63"/>
      <c r="AG197" s="25"/>
      <c r="AH197" s="24"/>
      <c r="AI197" s="26"/>
      <c r="AJ197" s="25"/>
      <c r="AL197" s="14"/>
      <c r="AM197" s="18"/>
      <c r="AN197" s="16">
        <v>0</v>
      </c>
      <c r="AO197" s="18">
        <f t="shared" si="64"/>
        <v>0</v>
      </c>
      <c r="AP197" s="15"/>
      <c r="AR197" s="14"/>
      <c r="AS197" s="18"/>
      <c r="AT197" s="16">
        <v>0</v>
      </c>
      <c r="AU197" s="18">
        <f t="shared" si="65"/>
        <v>0</v>
      </c>
      <c r="AV197" s="15"/>
      <c r="AX197" s="14"/>
      <c r="AY197" s="18"/>
      <c r="AZ197" s="16">
        <v>0</v>
      </c>
      <c r="BA197" s="18">
        <f t="shared" si="66"/>
        <v>0</v>
      </c>
      <c r="BB197" s="15"/>
      <c r="BD197" s="14"/>
      <c r="BE197" s="18"/>
      <c r="BF197" s="16">
        <v>0</v>
      </c>
      <c r="BG197" s="18">
        <f t="shared" si="67"/>
        <v>0</v>
      </c>
      <c r="BH197" s="15"/>
      <c r="BJ197" s="86">
        <v>0</v>
      </c>
      <c r="BK197" s="90"/>
      <c r="BL197" s="24"/>
      <c r="BM197" s="24"/>
      <c r="BN197" s="24"/>
      <c r="BO197" s="24"/>
      <c r="BP197" s="24"/>
      <c r="BQ197" s="124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182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68"/>
        <v>7244.9882399999997</v>
      </c>
      <c r="P198" s="18">
        <f t="shared" si="69"/>
        <v>1756.7582400000001</v>
      </c>
      <c r="Q198" s="14"/>
      <c r="R198" s="18"/>
      <c r="S198" s="16">
        <v>0</v>
      </c>
      <c r="T198" s="18">
        <f t="shared" si="62"/>
        <v>52306.77</v>
      </c>
      <c r="U198" s="15"/>
      <c r="W198" s="14"/>
      <c r="X198" s="18"/>
      <c r="Y198" s="16">
        <v>0</v>
      </c>
      <c r="Z198" s="18">
        <f t="shared" si="63"/>
        <v>30785.549999999981</v>
      </c>
      <c r="AA198" s="15" t="str">
        <f>C198</f>
        <v>Sinistro</v>
      </c>
      <c r="AB198" s="24"/>
      <c r="AC198" s="15"/>
      <c r="AD198" s="25"/>
      <c r="AE198" s="62"/>
      <c r="AF198" s="63"/>
      <c r="AG198" s="25"/>
      <c r="AH198" s="24"/>
      <c r="AI198" s="26"/>
      <c r="AJ198" s="25"/>
      <c r="AL198" s="14"/>
      <c r="AM198" s="18"/>
      <c r="AN198" s="16">
        <v>0</v>
      </c>
      <c r="AO198" s="18">
        <f t="shared" si="64"/>
        <v>0</v>
      </c>
      <c r="AP198" s="15"/>
      <c r="AR198" s="14"/>
      <c r="AS198" s="18"/>
      <c r="AT198" s="16">
        <v>0</v>
      </c>
      <c r="AU198" s="18">
        <f t="shared" si="65"/>
        <v>0</v>
      </c>
      <c r="AV198" s="15"/>
      <c r="AX198" s="14"/>
      <c r="AY198" s="18"/>
      <c r="AZ198" s="16">
        <v>0</v>
      </c>
      <c r="BA198" s="18">
        <f t="shared" si="66"/>
        <v>0</v>
      </c>
      <c r="BB198" s="15"/>
      <c r="BD198" s="14"/>
      <c r="BE198" s="18"/>
      <c r="BF198" s="16">
        <v>0</v>
      </c>
      <c r="BG198" s="18">
        <f t="shared" si="67"/>
        <v>0</v>
      </c>
      <c r="BH198" s="15"/>
      <c r="BJ198" s="86">
        <v>0</v>
      </c>
      <c r="BK198" s="90"/>
      <c r="BL198" s="24"/>
      <c r="BM198" s="24"/>
      <c r="BN198" s="24"/>
      <c r="BO198" s="24"/>
      <c r="BP198" s="24"/>
      <c r="BQ198" s="124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/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68"/>
        <v>2286.1859400000003</v>
      </c>
      <c r="P199" s="18">
        <f t="shared" si="69"/>
        <v>170.79594</v>
      </c>
      <c r="Q199" s="14"/>
      <c r="R199" s="18"/>
      <c r="S199" s="16">
        <v>0</v>
      </c>
      <c r="T199" s="18">
        <f t="shared" si="62"/>
        <v>52306.77</v>
      </c>
      <c r="U199" s="15"/>
      <c r="W199" s="14"/>
      <c r="X199" s="18"/>
      <c r="Y199" s="16">
        <v>0</v>
      </c>
      <c r="Z199" s="18">
        <f t="shared" si="63"/>
        <v>30785.549999999981</v>
      </c>
      <c r="AA199" s="15"/>
      <c r="AB199" s="24"/>
      <c r="AC199" s="64" t="s">
        <v>134</v>
      </c>
      <c r="AD199" s="65"/>
      <c r="AE199" s="65">
        <f>H203</f>
        <v>0</v>
      </c>
      <c r="AF199" s="63">
        <f t="shared" ref="AF199:AF229" si="70">AE199+AF138</f>
        <v>0</v>
      </c>
      <c r="AG199" s="25"/>
      <c r="AH199" s="24"/>
      <c r="AI199" s="26"/>
      <c r="AJ199" s="25">
        <v>0</v>
      </c>
      <c r="AL199" s="14"/>
      <c r="AM199" s="18"/>
      <c r="AN199" s="16">
        <v>0</v>
      </c>
      <c r="AO199" s="18">
        <f t="shared" si="64"/>
        <v>0</v>
      </c>
      <c r="AP199" s="15"/>
      <c r="AR199" s="14"/>
      <c r="AS199" s="18"/>
      <c r="AT199" s="16">
        <v>0</v>
      </c>
      <c r="AU199" s="18">
        <f t="shared" si="65"/>
        <v>0</v>
      </c>
      <c r="AV199" s="15"/>
      <c r="AX199" s="14"/>
      <c r="AY199" s="18"/>
      <c r="AZ199" s="16">
        <v>0</v>
      </c>
      <c r="BA199" s="18">
        <f t="shared" si="66"/>
        <v>0</v>
      </c>
      <c r="BB199" s="15"/>
      <c r="BD199" s="14"/>
      <c r="BE199" s="18"/>
      <c r="BF199" s="16">
        <v>0</v>
      </c>
      <c r="BG199" s="18">
        <f t="shared" si="67"/>
        <v>0</v>
      </c>
      <c r="BH199" s="15"/>
      <c r="BJ199" s="86"/>
      <c r="BK199" s="86"/>
      <c r="BL199" s="24"/>
      <c r="BM199" s="24"/>
      <c r="BN199" s="24"/>
      <c r="BO199" s="24"/>
      <c r="BP199" s="24"/>
      <c r="BQ199" s="124"/>
    </row>
    <row r="200" spans="1:69" ht="16.8" customHeight="1" x14ac:dyDescent="0.35">
      <c r="A200" s="15"/>
      <c r="B200" s="15"/>
      <c r="C200" s="15" t="s">
        <v>58</v>
      </c>
      <c r="D200" s="16"/>
      <c r="E200" s="16"/>
      <c r="F200" s="16"/>
      <c r="G200" s="16">
        <v>0</v>
      </c>
      <c r="H200" s="16"/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8"/>
        <v>0</v>
      </c>
      <c r="P200" s="18">
        <f t="shared" si="69"/>
        <v>0</v>
      </c>
      <c r="Q200" s="14"/>
      <c r="R200" s="18"/>
      <c r="S200" s="16">
        <f t="shared" ref="S200:S207" si="71">G200</f>
        <v>0</v>
      </c>
      <c r="T200" s="18">
        <f t="shared" si="62"/>
        <v>52306.77</v>
      </c>
      <c r="U200" s="15" t="str">
        <f t="shared" ref="U200:U210" si="72">C200</f>
        <v xml:space="preserve">Francobolli    </v>
      </c>
      <c r="W200" s="14"/>
      <c r="X200" s="18"/>
      <c r="Y200" s="16"/>
      <c r="Z200" s="18">
        <f t="shared" si="63"/>
        <v>30785.549999999981</v>
      </c>
      <c r="AA200" s="15"/>
      <c r="AB200" s="24"/>
      <c r="AC200" s="15" t="str">
        <f t="shared" ref="AC200:AC213" si="73">C200</f>
        <v xml:space="preserve">Francobolli    </v>
      </c>
      <c r="AD200" s="25"/>
      <c r="AE200" s="62">
        <f>G200</f>
        <v>0</v>
      </c>
      <c r="AF200" s="63">
        <f t="shared" si="70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4"/>
        <v>0</v>
      </c>
      <c r="AP200" s="15"/>
      <c r="AR200" s="14"/>
      <c r="AS200" s="18"/>
      <c r="AT200" s="16"/>
      <c r="AU200" s="18">
        <f t="shared" si="65"/>
        <v>0</v>
      </c>
      <c r="AV200" s="15"/>
      <c r="AX200" s="14"/>
      <c r="AY200" s="18"/>
      <c r="AZ200" s="16"/>
      <c r="BA200" s="18">
        <f t="shared" si="66"/>
        <v>0</v>
      </c>
      <c r="BB200" s="15"/>
      <c r="BD200" s="14"/>
      <c r="BE200" s="18"/>
      <c r="BF200" s="16"/>
      <c r="BG200" s="18">
        <f t="shared" si="67"/>
        <v>0</v>
      </c>
      <c r="BH200" s="15"/>
      <c r="BJ200" s="86"/>
      <c r="BK200" s="86"/>
      <c r="BL200" s="24"/>
      <c r="BM200" s="24"/>
      <c r="BN200" s="24"/>
      <c r="BO200" s="24"/>
      <c r="BP200" s="24"/>
      <c r="BQ200" s="124"/>
    </row>
    <row r="201" spans="1:69" ht="16.8" customHeight="1" x14ac:dyDescent="0.35">
      <c r="A201" s="15"/>
      <c r="B201" s="15"/>
      <c r="C201" s="15" t="s">
        <v>135</v>
      </c>
      <c r="D201" s="16"/>
      <c r="E201" s="16"/>
      <c r="F201" s="16"/>
      <c r="G201" s="16">
        <v>0</v>
      </c>
      <c r="H201" s="16"/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68"/>
        <v>1669.7646060000002</v>
      </c>
      <c r="P201" s="18">
        <f t="shared" si="69"/>
        <v>226.91460600000002</v>
      </c>
      <c r="Q201" s="14"/>
      <c r="R201" s="18"/>
      <c r="S201" s="16">
        <f t="shared" si="71"/>
        <v>0</v>
      </c>
      <c r="T201" s="18">
        <f t="shared" si="62"/>
        <v>52306.77</v>
      </c>
      <c r="U201" s="15" t="str">
        <f t="shared" si="72"/>
        <v xml:space="preserve">PAG. FATT. SOMMESE PETROLI </v>
      </c>
      <c r="W201" s="14"/>
      <c r="X201" s="18"/>
      <c r="Y201" s="16">
        <v>0</v>
      </c>
      <c r="Z201" s="18">
        <f t="shared" si="63"/>
        <v>30785.549999999981</v>
      </c>
      <c r="AA201" s="15"/>
      <c r="AB201" s="24"/>
      <c r="AC201" s="15" t="str">
        <f t="shared" si="73"/>
        <v xml:space="preserve">PAG. FATT. SOMMESE PETROLI </v>
      </c>
      <c r="AD201" s="25"/>
      <c r="AE201" s="62">
        <f>G201</f>
        <v>0</v>
      </c>
      <c r="AF201" s="63">
        <f t="shared" si="70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4"/>
        <v>0</v>
      </c>
      <c r="AP201" s="15"/>
      <c r="AR201" s="14"/>
      <c r="AS201" s="18"/>
      <c r="AT201" s="16">
        <v>0</v>
      </c>
      <c r="AU201" s="18">
        <f t="shared" si="65"/>
        <v>0</v>
      </c>
      <c r="AV201" s="15"/>
      <c r="AX201" s="14"/>
      <c r="AY201" s="18"/>
      <c r="AZ201" s="16">
        <v>0</v>
      </c>
      <c r="BA201" s="18">
        <f t="shared" si="66"/>
        <v>0</v>
      </c>
      <c r="BB201" s="15"/>
      <c r="BD201" s="14"/>
      <c r="BE201" s="18"/>
      <c r="BF201" s="16">
        <v>0</v>
      </c>
      <c r="BG201" s="18">
        <f t="shared" si="67"/>
        <v>0</v>
      </c>
      <c r="BH201" s="15"/>
      <c r="BJ201" s="86"/>
      <c r="BK201" s="86"/>
      <c r="BL201" s="24"/>
      <c r="BM201" s="24"/>
      <c r="BN201" s="24"/>
      <c r="BO201" s="24"/>
      <c r="BP201" s="24"/>
      <c r="BQ201" s="124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/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68"/>
        <v>1429.1779700000002</v>
      </c>
      <c r="P202" s="18">
        <f t="shared" si="69"/>
        <v>85.397970000000001</v>
      </c>
      <c r="Q202" s="14"/>
      <c r="R202" s="18"/>
      <c r="S202" s="16">
        <f t="shared" si="71"/>
        <v>0</v>
      </c>
      <c r="T202" s="18">
        <f t="shared" si="62"/>
        <v>52306.77</v>
      </c>
      <c r="U202" s="15" t="str">
        <f t="shared" si="72"/>
        <v>Benzina auto papa'</v>
      </c>
      <c r="W202" s="14"/>
      <c r="X202" s="18"/>
      <c r="Y202" s="16">
        <v>0</v>
      </c>
      <c r="Z202" s="18">
        <f t="shared" si="63"/>
        <v>30785.549999999981</v>
      </c>
      <c r="AA202" s="15"/>
      <c r="AB202" s="24"/>
      <c r="AC202" s="15" t="str">
        <f t="shared" si="73"/>
        <v>Benzina auto papa'</v>
      </c>
      <c r="AD202" s="25"/>
      <c r="AE202" s="62">
        <f>G202</f>
        <v>0</v>
      </c>
      <c r="AF202" s="63">
        <f t="shared" si="70"/>
        <v>0</v>
      </c>
      <c r="AG202" s="25"/>
      <c r="AH202" s="24"/>
      <c r="AI202" s="26">
        <v>0</v>
      </c>
      <c r="AJ202" s="25"/>
      <c r="AL202" s="14"/>
      <c r="AM202" s="18"/>
      <c r="AN202" s="16">
        <v>0</v>
      </c>
      <c r="AO202" s="18">
        <f t="shared" si="64"/>
        <v>0</v>
      </c>
      <c r="AP202" s="15"/>
      <c r="AR202" s="14"/>
      <c r="AS202" s="18"/>
      <c r="AT202" s="16">
        <v>0</v>
      </c>
      <c r="AU202" s="18">
        <f t="shared" si="65"/>
        <v>0</v>
      </c>
      <c r="AV202" s="15"/>
      <c r="AX202" s="14"/>
      <c r="AY202" s="18"/>
      <c r="AZ202" s="16">
        <v>0</v>
      </c>
      <c r="BA202" s="18">
        <f t="shared" si="66"/>
        <v>0</v>
      </c>
      <c r="BB202" s="15"/>
      <c r="BD202" s="14"/>
      <c r="BE202" s="18"/>
      <c r="BF202" s="16">
        <v>0</v>
      </c>
      <c r="BG202" s="18">
        <f t="shared" si="67"/>
        <v>0</v>
      </c>
      <c r="BH202" s="15"/>
      <c r="BJ202" s="86"/>
      <c r="BK202" s="86"/>
      <c r="BL202" s="24"/>
      <c r="BM202" s="24"/>
      <c r="BN202" s="24"/>
      <c r="BO202" s="24"/>
      <c r="BP202" s="24"/>
      <c r="BQ202" s="124"/>
    </row>
    <row r="203" spans="1:69" ht="16.8" customHeight="1" x14ac:dyDescent="0.35">
      <c r="A203" s="15"/>
      <c r="B203" s="15"/>
      <c r="C203" s="28" t="s">
        <v>193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68"/>
        <v>16558.535421999997</v>
      </c>
      <c r="P203" s="18">
        <f t="shared" si="69"/>
        <v>2295.9854220000002</v>
      </c>
      <c r="Q203" s="14"/>
      <c r="R203" s="18"/>
      <c r="S203" s="16">
        <f t="shared" si="71"/>
        <v>6.8</v>
      </c>
      <c r="T203" s="18">
        <f t="shared" si="62"/>
        <v>52299.969999999994</v>
      </c>
      <c r="U203" s="15" t="str">
        <f t="shared" si="72"/>
        <v>COMMISSIONI BPM 10223</v>
      </c>
      <c r="W203" s="14"/>
      <c r="X203" s="18"/>
      <c r="Y203" s="16">
        <v>0</v>
      </c>
      <c r="Z203" s="18">
        <f t="shared" si="63"/>
        <v>30785.549999999981</v>
      </c>
      <c r="AA203" s="15" t="str">
        <f>C203</f>
        <v>COMMISSIONI BPM 10223</v>
      </c>
      <c r="AB203" s="24"/>
      <c r="AC203" s="15" t="str">
        <f t="shared" si="73"/>
        <v>COMMISSIONI BPM 10223</v>
      </c>
      <c r="AD203" s="25"/>
      <c r="AE203" s="62">
        <v>0</v>
      </c>
      <c r="AF203" s="63">
        <f t="shared" si="70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4"/>
        <v>0</v>
      </c>
      <c r="AP203" s="15"/>
      <c r="AR203" s="14"/>
      <c r="AS203" s="18"/>
      <c r="AT203" s="16">
        <v>0</v>
      </c>
      <c r="AU203" s="18">
        <f t="shared" si="65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6"/>
        <v>0</v>
      </c>
      <c r="BB203" s="15"/>
      <c r="BD203" s="14"/>
      <c r="BE203" s="18"/>
      <c r="BF203" s="16">
        <v>0</v>
      </c>
      <c r="BG203" s="18">
        <f t="shared" si="67"/>
        <v>0</v>
      </c>
      <c r="BH203" s="15"/>
      <c r="BJ203" s="86"/>
      <c r="BK203" s="86"/>
      <c r="BL203" s="24"/>
      <c r="BM203" s="24"/>
      <c r="BN203" s="24"/>
      <c r="BO203" s="24"/>
      <c r="BP203" s="24"/>
      <c r="BQ203" s="124"/>
    </row>
    <row r="204" spans="1:69" ht="16.8" customHeight="1" x14ac:dyDescent="0.35">
      <c r="A204" s="15"/>
      <c r="B204" s="15"/>
      <c r="C204" s="15"/>
      <c r="D204" s="16"/>
      <c r="E204" s="16"/>
      <c r="F204" s="16"/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68"/>
        <v>26174.505421999998</v>
      </c>
      <c r="P204" s="18">
        <f t="shared" si="69"/>
        <v>2295.9854220000002</v>
      </c>
      <c r="Q204" s="14"/>
      <c r="R204" s="18"/>
      <c r="S204" s="16">
        <f t="shared" si="71"/>
        <v>0</v>
      </c>
      <c r="T204" s="18">
        <f t="shared" si="62"/>
        <v>52299.969999999994</v>
      </c>
      <c r="U204" s="15">
        <f t="shared" si="72"/>
        <v>0</v>
      </c>
      <c r="W204" s="14"/>
      <c r="X204" s="18"/>
      <c r="Y204" s="16">
        <v>0</v>
      </c>
      <c r="Z204" s="18">
        <f t="shared" si="63"/>
        <v>30785.549999999981</v>
      </c>
      <c r="AA204" s="15"/>
      <c r="AB204" s="24"/>
      <c r="AC204" s="15">
        <f t="shared" si="73"/>
        <v>0</v>
      </c>
      <c r="AD204" s="25"/>
      <c r="AE204" s="62">
        <f t="shared" ref="AE204:AE229" si="74">G204</f>
        <v>0</v>
      </c>
      <c r="AF204" s="63">
        <f t="shared" si="70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4"/>
        <v>0</v>
      </c>
      <c r="AP204" s="15"/>
      <c r="AR204" s="14"/>
      <c r="AS204" s="18"/>
      <c r="AT204" s="16">
        <v>0</v>
      </c>
      <c r="AU204" s="18">
        <f t="shared" si="65"/>
        <v>0</v>
      </c>
      <c r="AV204" s="15"/>
      <c r="AX204" s="14"/>
      <c r="AY204" s="18"/>
      <c r="AZ204" s="16">
        <v>0</v>
      </c>
      <c r="BA204" s="18">
        <f t="shared" si="66"/>
        <v>0</v>
      </c>
      <c r="BB204" s="15"/>
      <c r="BD204" s="14"/>
      <c r="BE204" s="18"/>
      <c r="BF204" s="16">
        <v>0</v>
      </c>
      <c r="BG204" s="18">
        <f t="shared" si="67"/>
        <v>0</v>
      </c>
      <c r="BH204" s="15"/>
      <c r="BJ204" s="86"/>
      <c r="BK204" s="86"/>
      <c r="BL204" s="24"/>
      <c r="BM204" s="24"/>
      <c r="BN204" s="24"/>
      <c r="BO204" s="24"/>
      <c r="BP204" s="24"/>
      <c r="BQ204" s="124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68"/>
        <v>1020.84855</v>
      </c>
      <c r="P205" s="18">
        <f t="shared" si="69"/>
        <v>60.998549999999994</v>
      </c>
      <c r="Q205" s="14"/>
      <c r="R205" s="18"/>
      <c r="S205" s="16">
        <f t="shared" si="71"/>
        <v>0</v>
      </c>
      <c r="T205" s="18">
        <f t="shared" si="62"/>
        <v>52299.969999999994</v>
      </c>
      <c r="U205" s="15" t="str">
        <f t="shared" si="72"/>
        <v>Materiale pulizia</v>
      </c>
      <c r="W205" s="14"/>
      <c r="X205" s="18"/>
      <c r="Y205" s="16">
        <v>0</v>
      </c>
      <c r="Z205" s="18">
        <f t="shared" si="63"/>
        <v>30785.549999999981</v>
      </c>
      <c r="AA205" s="15"/>
      <c r="AB205" s="24"/>
      <c r="AC205" s="15" t="str">
        <f t="shared" si="73"/>
        <v>Materiale pulizia</v>
      </c>
      <c r="AD205" s="25"/>
      <c r="AE205" s="62">
        <f t="shared" si="74"/>
        <v>0</v>
      </c>
      <c r="AF205" s="63">
        <f t="shared" si="70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4"/>
        <v>0</v>
      </c>
      <c r="AP205" s="15"/>
      <c r="AR205" s="14"/>
      <c r="AS205" s="18"/>
      <c r="AT205" s="16">
        <v>0</v>
      </c>
      <c r="AU205" s="18">
        <f t="shared" si="65"/>
        <v>0</v>
      </c>
      <c r="AV205" s="15"/>
      <c r="AX205" s="14"/>
      <c r="AY205" s="18"/>
      <c r="AZ205" s="16">
        <v>0</v>
      </c>
      <c r="BA205" s="18">
        <f t="shared" si="66"/>
        <v>0</v>
      </c>
      <c r="BB205" s="15"/>
      <c r="BD205" s="14"/>
      <c r="BE205" s="18"/>
      <c r="BF205" s="16">
        <v>0</v>
      </c>
      <c r="BG205" s="18">
        <f t="shared" si="67"/>
        <v>0</v>
      </c>
      <c r="BH205" s="15"/>
      <c r="BJ205" s="86"/>
      <c r="BK205" s="86"/>
      <c r="BL205" s="24"/>
      <c r="BM205" s="24"/>
      <c r="BN205" s="24"/>
      <c r="BO205" s="24"/>
      <c r="BP205" s="24"/>
      <c r="BQ205" s="124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68"/>
        <v>1020.84855</v>
      </c>
      <c r="P206" s="18">
        <f t="shared" si="69"/>
        <v>60.998549999999994</v>
      </c>
      <c r="Q206" s="14"/>
      <c r="R206" s="18"/>
      <c r="S206" s="16">
        <f t="shared" si="71"/>
        <v>0</v>
      </c>
      <c r="T206" s="18">
        <f t="shared" si="62"/>
        <v>52299.969999999994</v>
      </c>
      <c r="U206" s="15" t="str">
        <f t="shared" si="72"/>
        <v xml:space="preserve">Assicurazioni </v>
      </c>
      <c r="W206" s="14"/>
      <c r="X206" s="18"/>
      <c r="Y206" s="16">
        <v>0</v>
      </c>
      <c r="Z206" s="18">
        <f t="shared" si="63"/>
        <v>30785.549999999981</v>
      </c>
      <c r="AA206" s="15"/>
      <c r="AB206" s="24"/>
      <c r="AC206" s="15" t="str">
        <f t="shared" si="73"/>
        <v xml:space="preserve">Assicurazioni </v>
      </c>
      <c r="AD206" s="25"/>
      <c r="AE206" s="62">
        <f t="shared" si="74"/>
        <v>0</v>
      </c>
      <c r="AF206" s="63">
        <f t="shared" si="70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4"/>
        <v>0</v>
      </c>
      <c r="AP206" s="15"/>
      <c r="AR206" s="14"/>
      <c r="AS206" s="18"/>
      <c r="AT206" s="16">
        <v>0</v>
      </c>
      <c r="AU206" s="18">
        <f t="shared" si="65"/>
        <v>0</v>
      </c>
      <c r="AV206" s="15"/>
      <c r="AX206" s="14"/>
      <c r="AY206" s="18"/>
      <c r="AZ206" s="16">
        <v>0</v>
      </c>
      <c r="BA206" s="18">
        <f t="shared" si="66"/>
        <v>0</v>
      </c>
      <c r="BB206" s="15"/>
      <c r="BD206" s="14"/>
      <c r="BE206" s="18"/>
      <c r="BF206" s="16">
        <v>0</v>
      </c>
      <c r="BG206" s="18">
        <f t="shared" si="67"/>
        <v>0</v>
      </c>
      <c r="BH206" s="15"/>
      <c r="BJ206" s="86"/>
      <c r="BK206" s="86"/>
      <c r="BL206" s="24"/>
      <c r="BM206" s="24"/>
      <c r="BN206" s="24"/>
      <c r="BO206" s="24"/>
      <c r="BP206" s="24"/>
      <c r="BQ206" s="124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68"/>
        <v>40.043271999999995</v>
      </c>
      <c r="P207" s="18">
        <f t="shared" si="69"/>
        <v>283.03327199999995</v>
      </c>
      <c r="Q207" s="14"/>
      <c r="R207" s="18"/>
      <c r="S207" s="16">
        <f t="shared" si="71"/>
        <v>0</v>
      </c>
      <c r="T207" s="18">
        <f t="shared" si="62"/>
        <v>52299.969999999994</v>
      </c>
      <c r="U207" s="15" t="str">
        <f t="shared" si="72"/>
        <v>Telepass</v>
      </c>
      <c r="W207" s="14"/>
      <c r="X207" s="18"/>
      <c r="Y207" s="16">
        <v>0</v>
      </c>
      <c r="Z207" s="18">
        <f t="shared" si="63"/>
        <v>30785.549999999981</v>
      </c>
      <c r="AA207" s="15"/>
      <c r="AB207" s="24"/>
      <c r="AC207" s="15" t="str">
        <f t="shared" si="73"/>
        <v>Telepass</v>
      </c>
      <c r="AD207" s="25"/>
      <c r="AE207" s="62">
        <f t="shared" si="74"/>
        <v>0</v>
      </c>
      <c r="AF207" s="63">
        <f t="shared" si="70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4"/>
        <v>0</v>
      </c>
      <c r="AP207" s="15"/>
      <c r="AR207" s="14"/>
      <c r="AS207" s="18"/>
      <c r="AT207" s="16">
        <v>0</v>
      </c>
      <c r="AU207" s="18">
        <f t="shared" si="65"/>
        <v>0</v>
      </c>
      <c r="AV207" s="15"/>
      <c r="AX207" s="14"/>
      <c r="AY207" s="18"/>
      <c r="AZ207" s="16">
        <v>0</v>
      </c>
      <c r="BA207" s="18">
        <f t="shared" si="66"/>
        <v>0</v>
      </c>
      <c r="BB207" s="15"/>
      <c r="BD207" s="14"/>
      <c r="BE207" s="18"/>
      <c r="BF207" s="16">
        <v>0</v>
      </c>
      <c r="BG207" s="18">
        <f t="shared" si="67"/>
        <v>0</v>
      </c>
      <c r="BH207" s="15"/>
      <c r="BJ207" s="86"/>
      <c r="BK207" s="86"/>
      <c r="BL207" s="24"/>
      <c r="BM207" s="24"/>
      <c r="BN207" s="24"/>
      <c r="BO207" s="24"/>
      <c r="BP207" s="24"/>
      <c r="BQ207" s="124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/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2"/>
        <v>52299.969999999994</v>
      </c>
      <c r="U208" s="15" t="str">
        <f t="shared" si="72"/>
        <v>Pubblicità</v>
      </c>
      <c r="W208" s="14"/>
      <c r="X208" s="18"/>
      <c r="Y208" s="16">
        <v>0</v>
      </c>
      <c r="Z208" s="18">
        <f t="shared" si="63"/>
        <v>30785.549999999981</v>
      </c>
      <c r="AA208" s="15"/>
      <c r="AB208" s="24"/>
      <c r="AC208" s="15" t="str">
        <f t="shared" si="73"/>
        <v>Pubblicità</v>
      </c>
      <c r="AD208" s="25"/>
      <c r="AE208" s="62">
        <f t="shared" si="74"/>
        <v>0</v>
      </c>
      <c r="AF208" s="63">
        <f t="shared" si="70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4"/>
        <v>0</v>
      </c>
      <c r="AP208" s="15"/>
      <c r="AR208" s="14"/>
      <c r="AS208" s="18"/>
      <c r="AT208" s="16"/>
      <c r="AU208" s="18">
        <f t="shared" si="65"/>
        <v>0</v>
      </c>
      <c r="AV208" s="15"/>
      <c r="AX208" s="14"/>
      <c r="AY208" s="18"/>
      <c r="AZ208" s="16"/>
      <c r="BA208" s="18">
        <f t="shared" si="66"/>
        <v>0</v>
      </c>
      <c r="BB208" s="15"/>
      <c r="BD208" s="14"/>
      <c r="BE208" s="18"/>
      <c r="BF208" s="16"/>
      <c r="BG208" s="18">
        <f t="shared" si="67"/>
        <v>0</v>
      </c>
      <c r="BH208" s="15"/>
      <c r="BJ208" s="86"/>
      <c r="BK208" s="86"/>
      <c r="BL208" s="24"/>
      <c r="BM208" s="24"/>
      <c r="BN208" s="24"/>
      <c r="BO208" s="24"/>
      <c r="BP208" s="24"/>
      <c r="BQ208" s="124"/>
    </row>
    <row r="209" spans="1:69" ht="16.8" customHeight="1" x14ac:dyDescent="0.35">
      <c r="A209" s="15"/>
      <c r="B209" s="66"/>
      <c r="C209" s="15" t="s">
        <v>137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194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62"/>
        <v>52299.969999999994</v>
      </c>
      <c r="U209" s="15" t="str">
        <f t="shared" si="72"/>
        <v xml:space="preserve">PAG. STIP.           MARZIA </v>
      </c>
      <c r="W209" s="14"/>
      <c r="X209" s="18"/>
      <c r="Y209" s="16">
        <v>0</v>
      </c>
      <c r="Z209" s="18">
        <f t="shared" si="63"/>
        <v>30785.549999999981</v>
      </c>
      <c r="AA209" s="15"/>
      <c r="AB209" s="24"/>
      <c r="AC209" s="15" t="str">
        <f t="shared" si="73"/>
        <v xml:space="preserve">PAG. STIP.           MARZIA </v>
      </c>
      <c r="AD209" s="25"/>
      <c r="AE209" s="62">
        <f t="shared" si="74"/>
        <v>0</v>
      </c>
      <c r="AF209" s="63">
        <f t="shared" si="70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4"/>
        <v>0</v>
      </c>
      <c r="AP209" s="15"/>
      <c r="AR209" s="14"/>
      <c r="AS209" s="18"/>
      <c r="AT209" s="16">
        <v>0</v>
      </c>
      <c r="AU209" s="18">
        <f t="shared" si="65"/>
        <v>0</v>
      </c>
      <c r="AV209" s="15"/>
      <c r="AX209" s="14"/>
      <c r="AY209" s="18"/>
      <c r="AZ209" s="16">
        <v>0</v>
      </c>
      <c r="BA209" s="18">
        <f t="shared" si="66"/>
        <v>0</v>
      </c>
      <c r="BB209" s="15"/>
      <c r="BD209" s="14"/>
      <c r="BE209" s="18"/>
      <c r="BF209" s="16">
        <v>0</v>
      </c>
      <c r="BG209" s="18">
        <f t="shared" si="67"/>
        <v>0</v>
      </c>
      <c r="BH209" s="15"/>
      <c r="BJ209" s="86"/>
      <c r="BK209" s="86"/>
      <c r="BL209" s="24"/>
      <c r="BM209" s="24"/>
      <c r="BN209" s="24"/>
      <c r="BO209" s="24"/>
      <c r="BP209" s="24"/>
      <c r="BQ209" s="124"/>
    </row>
    <row r="210" spans="1:69" ht="16.8" customHeight="1" x14ac:dyDescent="0.35">
      <c r="A210" s="15"/>
      <c r="B210" s="15"/>
      <c r="C210" s="15" t="s">
        <v>139</v>
      </c>
      <c r="D210" s="16"/>
      <c r="E210" s="16">
        <v>0</v>
      </c>
      <c r="F210" s="16"/>
      <c r="G210" s="16">
        <v>0</v>
      </c>
      <c r="H210" s="16"/>
      <c r="I210" s="4"/>
      <c r="J210" s="14"/>
      <c r="K210" s="17"/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62"/>
        <v>52299.969999999994</v>
      </c>
      <c r="U210" s="15" t="str">
        <f t="shared" si="72"/>
        <v xml:space="preserve">PAG. STIP.           DEBORAH </v>
      </c>
      <c r="W210" s="14"/>
      <c r="X210" s="18"/>
      <c r="Y210" s="16">
        <v>0</v>
      </c>
      <c r="Z210" s="18">
        <f t="shared" si="63"/>
        <v>30785.549999999981</v>
      </c>
      <c r="AA210" s="15"/>
      <c r="AB210" s="24"/>
      <c r="AC210" s="15" t="str">
        <f t="shared" si="73"/>
        <v xml:space="preserve">PAG. STIP.           DEBORAH </v>
      </c>
      <c r="AD210" s="25"/>
      <c r="AE210" s="62">
        <f t="shared" si="74"/>
        <v>0</v>
      </c>
      <c r="AF210" s="63">
        <f t="shared" si="70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4"/>
        <v>0</v>
      </c>
      <c r="AP210" s="15"/>
      <c r="AR210" s="14"/>
      <c r="AS210" s="18"/>
      <c r="AT210" s="16">
        <v>0</v>
      </c>
      <c r="AU210" s="18">
        <f t="shared" si="65"/>
        <v>0</v>
      </c>
      <c r="AV210" s="15"/>
      <c r="AX210" s="14"/>
      <c r="AY210" s="18"/>
      <c r="AZ210" s="16">
        <v>0</v>
      </c>
      <c r="BA210" s="18">
        <f t="shared" si="66"/>
        <v>0</v>
      </c>
      <c r="BB210" s="15"/>
      <c r="BD210" s="14"/>
      <c r="BE210" s="18"/>
      <c r="BF210" s="16">
        <v>0</v>
      </c>
      <c r="BG210" s="18">
        <f t="shared" si="67"/>
        <v>0</v>
      </c>
      <c r="BH210" s="15"/>
      <c r="BJ210" s="86"/>
      <c r="BK210" s="86"/>
      <c r="BL210" s="24"/>
      <c r="BM210" s="24"/>
      <c r="BN210" s="24"/>
      <c r="BO210" s="24"/>
      <c r="BP210" s="24"/>
      <c r="BQ210" s="124"/>
    </row>
    <row r="211" spans="1:69" ht="16.8" customHeight="1" x14ac:dyDescent="0.35">
      <c r="A211" s="15"/>
      <c r="B211" s="15"/>
      <c r="C211" s="15" t="s">
        <v>141</v>
      </c>
      <c r="D211" s="16"/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62"/>
        <v>52299.969999999994</v>
      </c>
      <c r="U211" s="15"/>
      <c r="W211" s="14"/>
      <c r="X211" s="18"/>
      <c r="Y211" s="16"/>
      <c r="Z211" s="18">
        <f t="shared" si="63"/>
        <v>30785.549999999981</v>
      </c>
      <c r="AA211" s="15"/>
      <c r="AB211" s="24"/>
      <c r="AC211" s="15" t="str">
        <f t="shared" si="73"/>
        <v xml:space="preserve">PAG. STIP.           DORIANA BONIFICO </v>
      </c>
      <c r="AD211" s="25"/>
      <c r="AE211" s="62">
        <f t="shared" si="74"/>
        <v>0</v>
      </c>
      <c r="AF211" s="63">
        <f t="shared" si="70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4"/>
        <v>0</v>
      </c>
      <c r="AP211" s="15"/>
      <c r="AR211" s="14"/>
      <c r="AS211" s="18"/>
      <c r="AT211" s="16"/>
      <c r="AU211" s="18">
        <f t="shared" si="65"/>
        <v>0</v>
      </c>
      <c r="AV211" s="15"/>
      <c r="AX211" s="14"/>
      <c r="AY211" s="18"/>
      <c r="AZ211" s="16"/>
      <c r="BA211" s="18">
        <f t="shared" si="66"/>
        <v>0</v>
      </c>
      <c r="BB211" s="15"/>
      <c r="BD211" s="14"/>
      <c r="BE211" s="18"/>
      <c r="BF211" s="16"/>
      <c r="BG211" s="18">
        <f t="shared" si="67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4"/>
    </row>
    <row r="212" spans="1:69" ht="16.8" customHeight="1" x14ac:dyDescent="0.35">
      <c r="A212" s="15"/>
      <c r="B212" s="15"/>
      <c r="C212" s="15" t="s">
        <v>142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62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3"/>
        <v>30785.549999999981</v>
      </c>
      <c r="AA212" s="15"/>
      <c r="AB212" s="24"/>
      <c r="AC212" s="15" t="str">
        <f t="shared" si="73"/>
        <v xml:space="preserve">PAG. STIP.           STEFANIA  BONIFICO </v>
      </c>
      <c r="AD212" s="25"/>
      <c r="AE212" s="62">
        <f t="shared" si="74"/>
        <v>0</v>
      </c>
      <c r="AF212" s="63">
        <f t="shared" si="70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4"/>
        <v>0</v>
      </c>
      <c r="AP212" s="15"/>
      <c r="AR212" s="14"/>
      <c r="AS212" s="18"/>
      <c r="AT212" s="16">
        <v>0</v>
      </c>
      <c r="AU212" s="18">
        <f t="shared" si="65"/>
        <v>0</v>
      </c>
      <c r="AV212" s="15"/>
      <c r="AX212" s="14"/>
      <c r="AY212" s="18"/>
      <c r="AZ212" s="16">
        <v>0</v>
      </c>
      <c r="BA212" s="18">
        <f t="shared" si="66"/>
        <v>0</v>
      </c>
      <c r="BB212" s="15"/>
      <c r="BD212" s="14"/>
      <c r="BE212" s="18"/>
      <c r="BF212" s="16">
        <v>0</v>
      </c>
      <c r="BG212" s="18">
        <f t="shared" si="67"/>
        <v>0</v>
      </c>
      <c r="BH212" s="15"/>
      <c r="BJ212" s="86"/>
      <c r="BK212" s="86"/>
      <c r="BL212" s="24"/>
      <c r="BM212" s="24"/>
      <c r="BN212" s="24"/>
      <c r="BO212" s="24"/>
      <c r="BP212" s="24"/>
      <c r="BQ212" s="124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62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3"/>
        <v>30785.549999999981</v>
      </c>
      <c r="AA213" s="15"/>
      <c r="AB213" s="24"/>
      <c r="AC213" s="15" t="str">
        <f t="shared" si="73"/>
        <v>Pagamento contributi impiegate</v>
      </c>
      <c r="AD213" s="25"/>
      <c r="AE213" s="62">
        <f t="shared" si="74"/>
        <v>0</v>
      </c>
      <c r="AF213" s="63">
        <f t="shared" si="70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4"/>
        <v>0</v>
      </c>
      <c r="AP213" s="15"/>
      <c r="AR213" s="14"/>
      <c r="AS213" s="18"/>
      <c r="AT213" s="16">
        <v>0</v>
      </c>
      <c r="AU213" s="18">
        <f t="shared" si="65"/>
        <v>0</v>
      </c>
      <c r="AV213" s="15"/>
      <c r="AX213" s="14"/>
      <c r="AY213" s="18"/>
      <c r="AZ213" s="16">
        <v>0</v>
      </c>
      <c r="BA213" s="18">
        <f t="shared" si="66"/>
        <v>0</v>
      </c>
      <c r="BB213" s="15"/>
      <c r="BD213" s="14"/>
      <c r="BE213" s="18"/>
      <c r="BF213" s="16">
        <v>0</v>
      </c>
      <c r="BG213" s="18">
        <f t="shared" si="67"/>
        <v>0</v>
      </c>
      <c r="BH213" s="15"/>
      <c r="BJ213" s="86"/>
      <c r="BK213" s="86"/>
      <c r="BL213" s="24"/>
      <c r="BM213" s="24"/>
      <c r="BN213" s="24"/>
      <c r="BO213" s="24"/>
      <c r="BP213" s="24"/>
      <c r="BQ213" s="124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62"/>
        <v>52299.969999999994</v>
      </c>
      <c r="U214" s="15"/>
      <c r="W214" s="14"/>
      <c r="X214" s="18"/>
      <c r="Y214" s="16"/>
      <c r="Z214" s="18">
        <f t="shared" si="63"/>
        <v>30785.549999999981</v>
      </c>
      <c r="AA214" s="15"/>
      <c r="AB214" s="24"/>
      <c r="AC214" s="15"/>
      <c r="AD214" s="25"/>
      <c r="AE214" s="62">
        <f t="shared" si="74"/>
        <v>0</v>
      </c>
      <c r="AF214" s="63">
        <f t="shared" si="70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4"/>
        <v>0</v>
      </c>
      <c r="AP214" s="15"/>
      <c r="AR214" s="14"/>
      <c r="AS214" s="18"/>
      <c r="AT214" s="16"/>
      <c r="AU214" s="18">
        <f t="shared" si="65"/>
        <v>0</v>
      </c>
      <c r="AV214" s="15"/>
      <c r="AX214" s="14"/>
      <c r="AY214" s="18"/>
      <c r="AZ214" s="16"/>
      <c r="BA214" s="18">
        <f t="shared" si="66"/>
        <v>0</v>
      </c>
      <c r="BB214" s="15"/>
      <c r="BD214" s="14"/>
      <c r="BE214" s="18"/>
      <c r="BF214" s="16"/>
      <c r="BG214" s="18">
        <f t="shared" si="67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4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75">G215</f>
        <v>0</v>
      </c>
      <c r="T215" s="18">
        <f t="shared" si="62"/>
        <v>52299.969999999994</v>
      </c>
      <c r="U215" s="15" t="str">
        <f t="shared" ref="U215:U220" si="76">C215</f>
        <v>Pag. Bolletta Telecom  780820</v>
      </c>
      <c r="W215" s="14"/>
      <c r="X215" s="18"/>
      <c r="Y215" s="16">
        <v>0</v>
      </c>
      <c r="Z215" s="18">
        <f t="shared" si="63"/>
        <v>30785.549999999981</v>
      </c>
      <c r="AA215" s="15"/>
      <c r="AB215" s="24"/>
      <c r="AC215" s="15" t="str">
        <f t="shared" ref="AC215:AC225" si="77">C215</f>
        <v>Pag. Bolletta Telecom  780820</v>
      </c>
      <c r="AD215" s="25"/>
      <c r="AE215" s="62">
        <f t="shared" si="74"/>
        <v>0</v>
      </c>
      <c r="AF215" s="63">
        <f t="shared" si="70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4"/>
        <v>0</v>
      </c>
      <c r="AP215" s="15"/>
      <c r="AR215" s="14"/>
      <c r="AS215" s="18"/>
      <c r="AT215" s="16">
        <v>0</v>
      </c>
      <c r="AU215" s="18">
        <f t="shared" si="65"/>
        <v>0</v>
      </c>
      <c r="AV215" s="15"/>
      <c r="AX215" s="14"/>
      <c r="AY215" s="18"/>
      <c r="AZ215" s="16">
        <v>0</v>
      </c>
      <c r="BA215" s="18">
        <f t="shared" si="66"/>
        <v>0</v>
      </c>
      <c r="BB215" s="15"/>
      <c r="BD215" s="14"/>
      <c r="BE215" s="18"/>
      <c r="BF215" s="16">
        <v>0</v>
      </c>
      <c r="BG215" s="18">
        <f t="shared" si="67"/>
        <v>0</v>
      </c>
      <c r="BH215" s="15"/>
      <c r="BJ215" s="86"/>
      <c r="BK215" s="86"/>
      <c r="BL215" s="24"/>
      <c r="BM215" s="24"/>
      <c r="BN215" s="24"/>
      <c r="BO215" s="24"/>
      <c r="BP215" s="24"/>
      <c r="BQ215" s="124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75"/>
        <v>0</v>
      </c>
      <c r="T216" s="18">
        <f t="shared" si="62"/>
        <v>52299.969999999994</v>
      </c>
      <c r="U216" s="15" t="str">
        <f t="shared" si="76"/>
        <v>Pag. Bolletta Telecom 780344</v>
      </c>
      <c r="W216" s="14"/>
      <c r="X216" s="18"/>
      <c r="Y216" s="16">
        <v>0</v>
      </c>
      <c r="Z216" s="18">
        <f t="shared" si="63"/>
        <v>30785.549999999981</v>
      </c>
      <c r="AA216" s="15"/>
      <c r="AB216" s="24"/>
      <c r="AC216" s="15" t="str">
        <f t="shared" si="77"/>
        <v>Pag. Bolletta Telecom 780344</v>
      </c>
      <c r="AD216" s="25"/>
      <c r="AE216" s="62">
        <f t="shared" si="74"/>
        <v>0</v>
      </c>
      <c r="AF216" s="63">
        <f t="shared" si="70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4"/>
        <v>0</v>
      </c>
      <c r="AP216" s="15"/>
      <c r="AR216" s="14"/>
      <c r="AS216" s="18"/>
      <c r="AT216" s="16">
        <v>0</v>
      </c>
      <c r="AU216" s="18">
        <f t="shared" si="65"/>
        <v>0</v>
      </c>
      <c r="AV216" s="15"/>
      <c r="AX216" s="14"/>
      <c r="AY216" s="18"/>
      <c r="AZ216" s="16">
        <v>0</v>
      </c>
      <c r="BA216" s="18">
        <f t="shared" si="66"/>
        <v>0</v>
      </c>
      <c r="BB216" s="15"/>
      <c r="BD216" s="14"/>
      <c r="BE216" s="18"/>
      <c r="BF216" s="16">
        <v>0</v>
      </c>
      <c r="BG216" s="18">
        <f t="shared" si="67"/>
        <v>0</v>
      </c>
      <c r="BH216" s="15"/>
      <c r="BJ216" s="86"/>
      <c r="BK216" s="86"/>
      <c r="BL216" s="24"/>
      <c r="BM216" s="24"/>
      <c r="BN216" s="24"/>
      <c r="BO216" s="24"/>
      <c r="BP216" s="24"/>
      <c r="BQ216" s="124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5"/>
        <v>0</v>
      </c>
      <c r="T217" s="18">
        <f t="shared" si="62"/>
        <v>52299.969999999994</v>
      </c>
      <c r="U217" s="15" t="str">
        <f t="shared" si="76"/>
        <v>Pag. Bolletta Telecom</v>
      </c>
      <c r="W217" s="14"/>
      <c r="X217" s="18"/>
      <c r="Y217" s="16">
        <v>0</v>
      </c>
      <c r="Z217" s="18">
        <f t="shared" si="63"/>
        <v>30785.549999999981</v>
      </c>
      <c r="AA217" s="15"/>
      <c r="AB217" s="24"/>
      <c r="AC217" s="15" t="str">
        <f t="shared" si="77"/>
        <v>Pag. Bolletta Telecom</v>
      </c>
      <c r="AD217" s="25"/>
      <c r="AE217" s="62">
        <f t="shared" si="74"/>
        <v>0</v>
      </c>
      <c r="AF217" s="63">
        <f t="shared" si="70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4"/>
        <v>0</v>
      </c>
      <c r="AP217" s="15"/>
      <c r="AR217" s="14"/>
      <c r="AS217" s="18"/>
      <c r="AT217" s="16">
        <v>0</v>
      </c>
      <c r="AU217" s="18">
        <f t="shared" si="65"/>
        <v>0</v>
      </c>
      <c r="AV217" s="15"/>
      <c r="AX217" s="14"/>
      <c r="AY217" s="18"/>
      <c r="AZ217" s="16">
        <v>0</v>
      </c>
      <c r="BA217" s="18">
        <f t="shared" si="66"/>
        <v>0</v>
      </c>
      <c r="BB217" s="15"/>
      <c r="BD217" s="14"/>
      <c r="BE217" s="18"/>
      <c r="BF217" s="16">
        <v>0</v>
      </c>
      <c r="BG217" s="18">
        <f t="shared" si="67"/>
        <v>0</v>
      </c>
      <c r="BH217" s="15"/>
      <c r="BJ217" s="86"/>
      <c r="BK217" s="86"/>
      <c r="BL217" s="24"/>
      <c r="BM217" s="24"/>
      <c r="BN217" s="24"/>
      <c r="BO217" s="24"/>
      <c r="BP217" s="24"/>
      <c r="BQ217" s="124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5"/>
        <v>0</v>
      </c>
      <c r="T218" s="18">
        <f t="shared" ref="T218:T249" si="78">(R218-S218)+T217</f>
        <v>52299.969999999994</v>
      </c>
      <c r="U218" s="15" t="str">
        <f t="shared" si="76"/>
        <v xml:space="preserve">PAG. BOLLETTA ENEL  </v>
      </c>
      <c r="W218" s="14"/>
      <c r="X218" s="18">
        <v>0</v>
      </c>
      <c r="Y218" s="16">
        <v>0</v>
      </c>
      <c r="Z218" s="18">
        <f t="shared" ref="Z218:Z249" si="79">(X218-Y218)+Z217</f>
        <v>30785.549999999981</v>
      </c>
      <c r="AA218" s="15"/>
      <c r="AB218" s="24"/>
      <c r="AC218" s="15" t="str">
        <f t="shared" si="77"/>
        <v xml:space="preserve">PAG. BOLLETTA ENEL  </v>
      </c>
      <c r="AD218" s="25"/>
      <c r="AE218" s="62">
        <f t="shared" si="74"/>
        <v>0</v>
      </c>
      <c r="AF218" s="63">
        <f t="shared" si="70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9" si="80">(AM218-AN218)+AO217</f>
        <v>0</v>
      </c>
      <c r="AP218" s="15"/>
      <c r="AR218" s="14"/>
      <c r="AS218" s="18"/>
      <c r="AT218" s="16">
        <v>0</v>
      </c>
      <c r="AU218" s="18">
        <f t="shared" ref="AU218:AU249" si="81">(AS218-AT218)+AU217</f>
        <v>0</v>
      </c>
      <c r="AV218" s="15"/>
      <c r="AX218" s="14"/>
      <c r="AY218" s="18"/>
      <c r="AZ218" s="16">
        <v>0</v>
      </c>
      <c r="BA218" s="18">
        <f t="shared" ref="BA218:BA249" si="82">(AY218-AZ218)+BA217</f>
        <v>0</v>
      </c>
      <c r="BB218" s="15"/>
      <c r="BD218" s="14"/>
      <c r="BE218" s="18"/>
      <c r="BF218" s="16">
        <v>0</v>
      </c>
      <c r="BG218" s="18">
        <f t="shared" ref="BG218:BG249" si="83">(BE218-BF218)+BG217</f>
        <v>0</v>
      </c>
      <c r="BH218" s="15"/>
      <c r="BJ218" s="86"/>
      <c r="BK218" s="86"/>
      <c r="BL218" s="24"/>
      <c r="BM218" s="24"/>
      <c r="BN218" s="24"/>
      <c r="BO218" s="24"/>
      <c r="BP218" s="24"/>
      <c r="BQ218" s="124"/>
    </row>
    <row r="219" spans="1:69" ht="16.8" customHeight="1" x14ac:dyDescent="0.35">
      <c r="A219" s="15"/>
      <c r="B219" s="15"/>
      <c r="C219" s="15" t="s">
        <v>195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75"/>
        <v>0</v>
      </c>
      <c r="T219" s="18">
        <f t="shared" si="78"/>
        <v>52299.969999999994</v>
      </c>
      <c r="U219" s="15" t="str">
        <f t="shared" si="76"/>
        <v>locazioni</v>
      </c>
      <c r="W219" s="14"/>
      <c r="X219" s="18"/>
      <c r="Y219" s="16">
        <v>0</v>
      </c>
      <c r="Z219" s="18">
        <f t="shared" si="79"/>
        <v>30785.549999999981</v>
      </c>
      <c r="AA219" s="15"/>
      <c r="AB219" s="24"/>
      <c r="AC219" s="15" t="str">
        <f t="shared" si="77"/>
        <v>locazioni</v>
      </c>
      <c r="AD219" s="25"/>
      <c r="AE219" s="62">
        <f t="shared" si="74"/>
        <v>0</v>
      </c>
      <c r="AF219" s="63">
        <f t="shared" si="70"/>
        <v>3223.3199999999997</v>
      </c>
      <c r="AG219" s="25"/>
      <c r="AH219" s="24"/>
      <c r="AI219" s="26">
        <v>0</v>
      </c>
      <c r="AJ219" s="25"/>
      <c r="AL219" s="14"/>
      <c r="AM219" s="18"/>
      <c r="AN219" s="16">
        <v>0</v>
      </c>
      <c r="AO219" s="18">
        <f t="shared" si="80"/>
        <v>0</v>
      </c>
      <c r="AP219" s="15"/>
      <c r="AR219" s="14"/>
      <c r="AS219" s="18"/>
      <c r="AT219" s="16">
        <v>0</v>
      </c>
      <c r="AU219" s="18">
        <f t="shared" si="81"/>
        <v>0</v>
      </c>
      <c r="AV219" s="15"/>
      <c r="AX219" s="14"/>
      <c r="AY219" s="18"/>
      <c r="AZ219" s="16">
        <v>0</v>
      </c>
      <c r="BA219" s="18">
        <f t="shared" si="82"/>
        <v>0</v>
      </c>
      <c r="BB219" s="15"/>
      <c r="BD219" s="14"/>
      <c r="BE219" s="18"/>
      <c r="BF219" s="16">
        <v>0</v>
      </c>
      <c r="BG219" s="18">
        <f t="shared" si="83"/>
        <v>0</v>
      </c>
      <c r="BH219" s="15"/>
      <c r="BJ219" s="86"/>
      <c r="BK219" s="86"/>
      <c r="BL219" s="24"/>
      <c r="BM219" s="24"/>
      <c r="BN219" s="24"/>
      <c r="BO219" s="24"/>
      <c r="BP219" s="24"/>
      <c r="BQ219" s="124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75"/>
        <v>0</v>
      </c>
      <c r="T220" s="18">
        <f t="shared" si="78"/>
        <v>52299.969999999994</v>
      </c>
      <c r="U220" s="15" t="str">
        <f t="shared" si="76"/>
        <v>Spese condominiali</v>
      </c>
      <c r="W220" s="14"/>
      <c r="X220" s="18"/>
      <c r="Y220" s="16">
        <v>0</v>
      </c>
      <c r="Z220" s="18">
        <f t="shared" si="79"/>
        <v>30785.549999999981</v>
      </c>
      <c r="AA220" s="15"/>
      <c r="AB220" s="24"/>
      <c r="AC220" s="15" t="str">
        <f t="shared" si="77"/>
        <v>Spese condominiali</v>
      </c>
      <c r="AD220" s="25"/>
      <c r="AE220" s="62">
        <f t="shared" si="74"/>
        <v>0</v>
      </c>
      <c r="AF220" s="63">
        <f t="shared" si="70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0"/>
        <v>0</v>
      </c>
      <c r="AP220" s="15"/>
      <c r="AR220" s="14"/>
      <c r="AS220" s="18"/>
      <c r="AT220" s="16">
        <v>0</v>
      </c>
      <c r="AU220" s="18">
        <f t="shared" si="81"/>
        <v>0</v>
      </c>
      <c r="AV220" s="15"/>
      <c r="AX220" s="14"/>
      <c r="AY220" s="18"/>
      <c r="AZ220" s="16">
        <v>0</v>
      </c>
      <c r="BA220" s="18">
        <f t="shared" si="82"/>
        <v>0</v>
      </c>
      <c r="BB220" s="15"/>
      <c r="BD220" s="14"/>
      <c r="BE220" s="18"/>
      <c r="BF220" s="16">
        <v>0</v>
      </c>
      <c r="BG220" s="18">
        <f t="shared" si="83"/>
        <v>0</v>
      </c>
      <c r="BH220" s="15"/>
      <c r="BJ220" s="86"/>
      <c r="BK220" s="86"/>
      <c r="BL220" s="24"/>
      <c r="BM220" s="24"/>
      <c r="BN220" s="24"/>
      <c r="BO220" s="24"/>
      <c r="BP220" s="24"/>
      <c r="BQ220" s="124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144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8"/>
        <v>52299.969999999994</v>
      </c>
      <c r="U221" s="15"/>
      <c r="W221" s="14"/>
      <c r="X221" s="18"/>
      <c r="Y221" s="16"/>
      <c r="Z221" s="18">
        <f t="shared" si="79"/>
        <v>30785.549999999981</v>
      </c>
      <c r="AA221" s="15"/>
      <c r="AB221" s="24"/>
      <c r="AC221" s="15" t="str">
        <f t="shared" si="77"/>
        <v>TOT. SPESE AFFITTO  TEL. LUCE</v>
      </c>
      <c r="AD221" s="25"/>
      <c r="AE221" s="62">
        <f t="shared" si="74"/>
        <v>0</v>
      </c>
      <c r="AF221" s="63">
        <f t="shared" si="70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0"/>
        <v>0</v>
      </c>
      <c r="AP221" s="15"/>
      <c r="AR221" s="14"/>
      <c r="AS221" s="18"/>
      <c r="AT221" s="16"/>
      <c r="AU221" s="18">
        <f t="shared" si="81"/>
        <v>0</v>
      </c>
      <c r="AV221" s="15"/>
      <c r="AX221" s="14"/>
      <c r="AY221" s="18"/>
      <c r="AZ221" s="16"/>
      <c r="BA221" s="18">
        <f t="shared" si="82"/>
        <v>0</v>
      </c>
      <c r="BB221" s="15"/>
      <c r="BD221" s="14"/>
      <c r="BE221" s="18"/>
      <c r="BF221" s="16"/>
      <c r="BG221" s="18">
        <f t="shared" si="83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4"/>
    </row>
    <row r="222" spans="1:69" ht="16.8" customHeight="1" x14ac:dyDescent="0.35">
      <c r="A222" s="15"/>
      <c r="B222" s="15"/>
      <c r="C222" s="15" t="s">
        <v>95</v>
      </c>
      <c r="D222" s="16"/>
      <c r="E222" s="16"/>
      <c r="F222" s="16"/>
      <c r="G222" s="16">
        <v>0</v>
      </c>
      <c r="H222" s="16"/>
      <c r="I222" s="4"/>
      <c r="J222" s="14"/>
      <c r="K222" s="16" t="s">
        <v>196</v>
      </c>
      <c r="L222" s="16">
        <v>0.5</v>
      </c>
      <c r="M222" s="30" t="s">
        <v>145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78"/>
        <v>52299.969999999994</v>
      </c>
      <c r="U222" s="15"/>
      <c r="W222" s="14"/>
      <c r="X222" s="18">
        <v>0</v>
      </c>
      <c r="Y222" s="16">
        <v>0</v>
      </c>
      <c r="Z222" s="18">
        <f t="shared" si="79"/>
        <v>30785.549999999981</v>
      </c>
      <c r="AA222" s="15"/>
      <c r="AB222" s="24"/>
      <c r="AC222" s="15" t="str">
        <f t="shared" si="77"/>
        <v xml:space="preserve">RIVALSA </v>
      </c>
      <c r="AD222" s="25"/>
      <c r="AE222" s="62">
        <f t="shared" si="74"/>
        <v>0</v>
      </c>
      <c r="AF222" s="63">
        <f t="shared" si="70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0"/>
        <v>0</v>
      </c>
      <c r="AP222" s="15"/>
      <c r="AR222" s="14"/>
      <c r="AS222" s="18"/>
      <c r="AT222" s="16"/>
      <c r="AU222" s="18">
        <f t="shared" si="81"/>
        <v>0</v>
      </c>
      <c r="AV222" s="15"/>
      <c r="AX222" s="14"/>
      <c r="AY222" s="18"/>
      <c r="AZ222" s="16"/>
      <c r="BA222" s="18">
        <f t="shared" si="82"/>
        <v>0</v>
      </c>
      <c r="BB222" s="15"/>
      <c r="BD222" s="14"/>
      <c r="BE222" s="18"/>
      <c r="BF222" s="16"/>
      <c r="BG222" s="18">
        <f t="shared" si="83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4"/>
    </row>
    <row r="223" spans="1:69" ht="16.8" customHeight="1" x14ac:dyDescent="0.35">
      <c r="A223" s="15"/>
      <c r="B223" s="15"/>
      <c r="C223" s="15" t="s">
        <v>197</v>
      </c>
      <c r="D223" s="16"/>
      <c r="E223" s="16"/>
      <c r="F223" s="16"/>
      <c r="G223" s="16">
        <v>523.66</v>
      </c>
      <c r="H223" s="16"/>
      <c r="I223" s="4"/>
      <c r="J223" s="14"/>
      <c r="K223" s="25"/>
      <c r="L223" s="83">
        <v>0</v>
      </c>
      <c r="M223" s="16"/>
      <c r="N223" s="73">
        <v>0</v>
      </c>
      <c r="O223" s="16"/>
      <c r="P223" s="18"/>
      <c r="Q223" s="14"/>
      <c r="R223" s="18"/>
      <c r="S223" s="16">
        <f>G223</f>
        <v>523.66</v>
      </c>
      <c r="T223" s="18">
        <f t="shared" si="78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79"/>
        <v>30785.549999999981</v>
      </c>
      <c r="AA223" s="15"/>
      <c r="AB223" s="24"/>
      <c r="AC223" s="15" t="str">
        <f t="shared" si="77"/>
        <v>PAG. FATT. TROTTI PER AFFITTI DI SOMMA E LEGNANO</v>
      </c>
      <c r="AD223" s="25"/>
      <c r="AE223" s="62">
        <f t="shared" si="74"/>
        <v>523.66</v>
      </c>
      <c r="AF223" s="63">
        <f t="shared" si="70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0"/>
        <v>0</v>
      </c>
      <c r="AP223" s="15"/>
      <c r="AR223" s="14"/>
      <c r="AS223" s="18"/>
      <c r="AT223" s="16">
        <v>0</v>
      </c>
      <c r="AU223" s="18">
        <f t="shared" si="81"/>
        <v>0</v>
      </c>
      <c r="AV223" s="15"/>
      <c r="AX223" s="14"/>
      <c r="AY223" s="18"/>
      <c r="AZ223" s="16">
        <v>0</v>
      </c>
      <c r="BA223" s="18">
        <f t="shared" si="82"/>
        <v>0</v>
      </c>
      <c r="BB223" s="15"/>
      <c r="BD223" s="14"/>
      <c r="BE223" s="18"/>
      <c r="BF223" s="16">
        <v>0</v>
      </c>
      <c r="BG223" s="18">
        <f t="shared" si="83"/>
        <v>0</v>
      </c>
      <c r="BH223" s="15"/>
      <c r="BJ223" s="86"/>
      <c r="BK223" s="86"/>
      <c r="BL223" s="24"/>
      <c r="BM223" s="24"/>
      <c r="BN223" s="24"/>
      <c r="BO223" s="24"/>
      <c r="BP223" s="24"/>
      <c r="BQ223" s="124"/>
    </row>
    <row r="224" spans="1:69" ht="16.8" customHeight="1" x14ac:dyDescent="0.35">
      <c r="A224" s="15"/>
      <c r="B224" s="15"/>
      <c r="C224" s="64" t="s">
        <v>147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/>
      <c r="L224" s="73">
        <v>0</v>
      </c>
      <c r="M224" s="16"/>
      <c r="N224" s="16">
        <v>0</v>
      </c>
      <c r="O224" s="16"/>
      <c r="P224" s="18"/>
      <c r="Q224" s="14"/>
      <c r="R224" s="18"/>
      <c r="S224" s="16">
        <f>G224</f>
        <v>0</v>
      </c>
      <c r="T224" s="18">
        <f t="shared" si="78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79"/>
        <v>30785.549999999981</v>
      </c>
      <c r="AA224" s="15"/>
      <c r="AB224" s="24"/>
      <c r="AC224" s="15" t="str">
        <f t="shared" si="77"/>
        <v>CASSA PREVIDENZA  AGENTI  + QUOTA GAA</v>
      </c>
      <c r="AD224" s="25"/>
      <c r="AE224" s="62">
        <f t="shared" si="74"/>
        <v>0</v>
      </c>
      <c r="AF224" s="63">
        <f t="shared" si="70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0"/>
        <v>0</v>
      </c>
      <c r="AP224" s="15"/>
      <c r="AR224" s="14"/>
      <c r="AS224" s="18"/>
      <c r="AT224" s="16">
        <v>0</v>
      </c>
      <c r="AU224" s="18">
        <f t="shared" si="81"/>
        <v>0</v>
      </c>
      <c r="AV224" s="15"/>
      <c r="AX224" s="14"/>
      <c r="AY224" s="18"/>
      <c r="AZ224" s="16">
        <v>0</v>
      </c>
      <c r="BA224" s="18">
        <f t="shared" si="82"/>
        <v>0</v>
      </c>
      <c r="BB224" s="15"/>
      <c r="BD224" s="14"/>
      <c r="BE224" s="18"/>
      <c r="BF224" s="16">
        <v>0</v>
      </c>
      <c r="BG224" s="18">
        <f t="shared" si="83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4"/>
    </row>
    <row r="225" spans="1:69" ht="16.8" customHeight="1" x14ac:dyDescent="0.35">
      <c r="A225" s="15"/>
      <c r="B225" s="15"/>
      <c r="C225" s="15" t="s">
        <v>198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148</v>
      </c>
      <c r="L225" s="73">
        <v>716</v>
      </c>
      <c r="M225" s="30"/>
      <c r="N225" s="30">
        <v>0</v>
      </c>
      <c r="O225" s="16"/>
      <c r="P225" s="18"/>
      <c r="Q225" s="14"/>
      <c r="R225" s="18">
        <f>F225</f>
        <v>1898.14</v>
      </c>
      <c r="S225" s="16">
        <v>0</v>
      </c>
      <c r="T225" s="18">
        <f t="shared" si="78"/>
        <v>53674.44999999999</v>
      </c>
      <c r="U225" s="15"/>
      <c r="W225" s="14" t="s">
        <v>186</v>
      </c>
      <c r="X225" s="18">
        <v>0</v>
      </c>
      <c r="Y225" s="16"/>
      <c r="Z225" s="18">
        <f t="shared" si="79"/>
        <v>30785.549999999981</v>
      </c>
      <c r="AA225" s="15"/>
      <c r="AB225" s="24"/>
      <c r="AC225" s="15" t="str">
        <f t="shared" si="77"/>
        <v>GIROCONTO PROVV. TUTELA LEGALE</v>
      </c>
      <c r="AD225" s="25"/>
      <c r="AE225" s="62">
        <f t="shared" si="74"/>
        <v>0</v>
      </c>
      <c r="AF225" s="63">
        <f t="shared" si="70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0"/>
        <v>0</v>
      </c>
      <c r="AP225" s="15"/>
      <c r="AR225" s="14"/>
      <c r="AS225" s="18"/>
      <c r="AT225" s="16"/>
      <c r="AU225" s="18">
        <f t="shared" si="81"/>
        <v>0</v>
      </c>
      <c r="AV225" s="15"/>
      <c r="AX225" s="14"/>
      <c r="AY225" s="18"/>
      <c r="AZ225" s="16"/>
      <c r="BA225" s="18">
        <f t="shared" si="82"/>
        <v>0</v>
      </c>
      <c r="BB225" s="15"/>
      <c r="BD225" s="14"/>
      <c r="BE225" s="18">
        <f>H225</f>
        <v>0</v>
      </c>
      <c r="BF225" s="16"/>
      <c r="BG225" s="18">
        <f t="shared" si="83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4"/>
    </row>
    <row r="226" spans="1:69" ht="16.8" customHeight="1" x14ac:dyDescent="0.35">
      <c r="A226" s="15"/>
      <c r="B226" s="15"/>
      <c r="C226" s="47" t="s">
        <v>199</v>
      </c>
      <c r="D226" s="16"/>
      <c r="E226" s="16"/>
      <c r="F226" s="1">
        <v>310.02999999999997</v>
      </c>
      <c r="G226" s="16">
        <v>0</v>
      </c>
      <c r="H226" s="16"/>
      <c r="I226" s="4"/>
      <c r="J226" s="14"/>
      <c r="K226" s="30"/>
      <c r="L226" s="30">
        <v>0</v>
      </c>
      <c r="M226" s="16"/>
      <c r="N226" s="16">
        <v>0</v>
      </c>
      <c r="O226" s="16"/>
      <c r="P226" s="18"/>
      <c r="Q226" s="14"/>
      <c r="R226" s="49">
        <f>F226</f>
        <v>310.02999999999997</v>
      </c>
      <c r="S226" s="16">
        <v>0</v>
      </c>
      <c r="T226" s="18">
        <f t="shared" si="78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79"/>
        <v>30785.549999999981</v>
      </c>
      <c r="AA226" s="15"/>
      <c r="AB226" s="24"/>
      <c r="AC226" s="64" t="s">
        <v>150</v>
      </c>
      <c r="AD226" s="65"/>
      <c r="AE226" s="65">
        <f t="shared" si="74"/>
        <v>0</v>
      </c>
      <c r="AF226" s="63">
        <f t="shared" si="70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0"/>
        <v>0</v>
      </c>
      <c r="AP226" s="15"/>
      <c r="AR226" s="14"/>
      <c r="AS226" s="18"/>
      <c r="AT226" s="16">
        <v>0</v>
      </c>
      <c r="AU226" s="18">
        <f t="shared" si="81"/>
        <v>0</v>
      </c>
      <c r="AV226" s="15"/>
      <c r="AX226" s="14"/>
      <c r="AY226" s="18"/>
      <c r="AZ226" s="16">
        <v>0</v>
      </c>
      <c r="BA226" s="18">
        <f t="shared" si="82"/>
        <v>0</v>
      </c>
      <c r="BB226" s="15"/>
      <c r="BD226" s="14"/>
      <c r="BE226" s="18"/>
      <c r="BF226" s="16">
        <v>0</v>
      </c>
      <c r="BG226" s="18">
        <f t="shared" si="83"/>
        <v>0</v>
      </c>
      <c r="BH226" s="15"/>
      <c r="BJ226" s="86"/>
      <c r="BK226" s="86"/>
      <c r="BL226" s="24"/>
      <c r="BM226" s="24"/>
      <c r="BN226" s="24"/>
      <c r="BO226" s="24"/>
      <c r="BP226" s="24"/>
      <c r="BQ226" s="124"/>
    </row>
    <row r="227" spans="1:69" ht="16.8" customHeight="1" x14ac:dyDescent="0.35">
      <c r="A227" s="15"/>
      <c r="B227" s="15"/>
      <c r="C227" s="15" t="s">
        <v>100</v>
      </c>
      <c r="D227" s="16"/>
      <c r="E227" s="16"/>
      <c r="F227" s="16"/>
      <c r="G227" s="16">
        <v>0</v>
      </c>
      <c r="H227" s="16"/>
      <c r="I227" s="4"/>
      <c r="J227" s="14"/>
      <c r="K227" s="30" t="s">
        <v>101</v>
      </c>
      <c r="L227" s="73">
        <v>7.0000000000000007E-2</v>
      </c>
      <c r="N227" s="50">
        <v>0</v>
      </c>
      <c r="O227" s="16"/>
      <c r="P227" s="18"/>
      <c r="Q227" s="14"/>
      <c r="R227" s="18"/>
      <c r="S227" s="16">
        <f>G227</f>
        <v>0</v>
      </c>
      <c r="T227" s="18">
        <f t="shared" si="78"/>
        <v>53984.479999999989</v>
      </c>
      <c r="U227" s="15" t="s">
        <v>102</v>
      </c>
      <c r="W227" s="14"/>
      <c r="X227" s="18"/>
      <c r="Y227" s="16">
        <v>0</v>
      </c>
      <c r="Z227" s="18">
        <f t="shared" si="79"/>
        <v>30785.549999999981</v>
      </c>
      <c r="AA227" s="15"/>
      <c r="AB227" s="24"/>
      <c r="AC227" s="15" t="str">
        <f>C227</f>
        <v>TASSE</v>
      </c>
      <c r="AD227" s="25"/>
      <c r="AE227" s="62">
        <f t="shared" si="74"/>
        <v>0</v>
      </c>
      <c r="AF227" s="63">
        <f t="shared" si="70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0"/>
        <v>0</v>
      </c>
      <c r="AP227" s="15"/>
      <c r="AR227" s="14"/>
      <c r="AS227" s="18">
        <v>0</v>
      </c>
      <c r="AT227" s="16">
        <v>0</v>
      </c>
      <c r="AU227" s="18">
        <f t="shared" si="81"/>
        <v>0</v>
      </c>
      <c r="AV227" s="15"/>
      <c r="AX227" s="14"/>
      <c r="AY227" s="18">
        <v>0</v>
      </c>
      <c r="AZ227" s="16">
        <v>0</v>
      </c>
      <c r="BA227" s="18">
        <f t="shared" si="82"/>
        <v>0</v>
      </c>
      <c r="BB227" s="15"/>
      <c r="BD227" s="14"/>
      <c r="BE227" s="18">
        <v>0</v>
      </c>
      <c r="BF227" s="16">
        <v>0</v>
      </c>
      <c r="BG227" s="18">
        <f t="shared" si="83"/>
        <v>0</v>
      </c>
      <c r="BH227" s="15"/>
      <c r="BJ227" s="86"/>
      <c r="BK227" s="86"/>
      <c r="BL227" s="24"/>
      <c r="BM227" s="24"/>
      <c r="BN227" s="24"/>
      <c r="BO227" s="24"/>
      <c r="BP227" s="24"/>
      <c r="BQ227" s="124"/>
    </row>
    <row r="228" spans="1:69" ht="16.8" customHeight="1" x14ac:dyDescent="0.35">
      <c r="A228" s="15"/>
      <c r="B228" s="15"/>
      <c r="C228" s="15" t="s">
        <v>103</v>
      </c>
      <c r="D228" s="16"/>
      <c r="E228" s="16"/>
      <c r="F228" s="16">
        <v>0</v>
      </c>
      <c r="G228" s="16">
        <v>0</v>
      </c>
      <c r="H228" s="16"/>
      <c r="I228" s="4"/>
      <c r="J228" s="14"/>
      <c r="K228" s="16"/>
      <c r="L228" s="16">
        <v>0</v>
      </c>
      <c r="M228" s="16"/>
      <c r="N228" s="16">
        <v>0</v>
      </c>
      <c r="O228" s="16"/>
      <c r="P228" s="18"/>
      <c r="Q228" s="14"/>
      <c r="R228" s="18"/>
      <c r="S228" s="16">
        <f>G228</f>
        <v>0</v>
      </c>
      <c r="T228" s="18">
        <f t="shared" si="78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79"/>
        <v>30785.549999999981</v>
      </c>
      <c r="AA228" s="15"/>
      <c r="AB228" s="24"/>
      <c r="AC228" s="15" t="str">
        <f>C228</f>
        <v>PREL.  ACC. PER AMM-  GIGI</v>
      </c>
      <c r="AD228" s="25"/>
      <c r="AE228" s="62">
        <f t="shared" si="74"/>
        <v>0</v>
      </c>
      <c r="AF228" s="63">
        <f t="shared" si="70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0"/>
        <v>0</v>
      </c>
      <c r="AP228" s="15"/>
      <c r="AR228" s="14"/>
      <c r="AS228" s="18">
        <v>0</v>
      </c>
      <c r="AT228" s="16">
        <v>0</v>
      </c>
      <c r="AU228" s="18">
        <f t="shared" si="81"/>
        <v>0</v>
      </c>
      <c r="AV228" s="15"/>
      <c r="AX228" s="14"/>
      <c r="AY228" s="18">
        <v>0</v>
      </c>
      <c r="AZ228" s="16">
        <v>0</v>
      </c>
      <c r="BA228" s="18">
        <f t="shared" si="82"/>
        <v>0</v>
      </c>
      <c r="BB228" s="15"/>
      <c r="BD228" s="14"/>
      <c r="BE228" s="18">
        <v>0</v>
      </c>
      <c r="BF228" s="16">
        <v>0</v>
      </c>
      <c r="BG228" s="18">
        <f t="shared" si="83"/>
        <v>0</v>
      </c>
      <c r="BH228" s="15"/>
      <c r="BJ228" s="86"/>
      <c r="BK228" s="86"/>
      <c r="BL228" s="24"/>
      <c r="BM228" s="24"/>
      <c r="BN228" s="24"/>
      <c r="BO228" s="24"/>
      <c r="BP228" s="24"/>
      <c r="BQ228" s="124"/>
    </row>
    <row r="229" spans="1:69" ht="16.8" customHeight="1" x14ac:dyDescent="0.35">
      <c r="A229" s="15"/>
      <c r="B229" s="15"/>
      <c r="C229" s="15" t="s">
        <v>105</v>
      </c>
      <c r="D229" s="16"/>
      <c r="E229" s="16"/>
      <c r="F229" s="16">
        <v>0</v>
      </c>
      <c r="G229" s="16">
        <v>0</v>
      </c>
      <c r="H229" s="16"/>
      <c r="I229" s="4"/>
      <c r="J229" s="14"/>
      <c r="K229" s="16" t="s">
        <v>187</v>
      </c>
      <c r="L229" s="16">
        <v>296</v>
      </c>
      <c r="M229" s="16"/>
      <c r="N229" s="16">
        <v>0</v>
      </c>
      <c r="O229" s="16"/>
      <c r="P229" s="18"/>
      <c r="Q229" s="14"/>
      <c r="R229" s="18">
        <v>0</v>
      </c>
      <c r="S229" s="16">
        <f>G229</f>
        <v>0</v>
      </c>
      <c r="T229" s="18">
        <f t="shared" si="78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79"/>
        <v>30785.549999999981</v>
      </c>
      <c r="AA229" s="15"/>
      <c r="AB229" s="24"/>
      <c r="AC229" s="15" t="str">
        <f>C229</f>
        <v>PREL.  ACC. PER AMM-. RENZO</v>
      </c>
      <c r="AD229" s="25"/>
      <c r="AE229" s="62">
        <f t="shared" si="74"/>
        <v>0</v>
      </c>
      <c r="AF229" s="63">
        <f t="shared" si="70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0"/>
        <v>0</v>
      </c>
      <c r="AP229" s="15"/>
      <c r="AR229" s="14"/>
      <c r="AS229" s="18">
        <v>0</v>
      </c>
      <c r="AT229" s="16"/>
      <c r="AU229" s="18">
        <f t="shared" si="81"/>
        <v>0</v>
      </c>
      <c r="AV229" s="15"/>
      <c r="AX229" s="14"/>
      <c r="AY229" s="18">
        <v>0</v>
      </c>
      <c r="AZ229" s="16"/>
      <c r="BA229" s="18">
        <f t="shared" si="82"/>
        <v>0</v>
      </c>
      <c r="BB229" s="15"/>
      <c r="BD229" s="14"/>
      <c r="BE229" s="18">
        <v>0</v>
      </c>
      <c r="BF229" s="16"/>
      <c r="BG229" s="18">
        <f t="shared" si="83"/>
        <v>0</v>
      </c>
      <c r="BH229" s="15"/>
      <c r="BJ229" s="86"/>
      <c r="BK229" s="86"/>
      <c r="BL229" s="24"/>
      <c r="BM229" s="24"/>
      <c r="BN229" s="24"/>
      <c r="BO229" s="24"/>
      <c r="BP229" s="24"/>
      <c r="BQ229" s="124"/>
    </row>
    <row r="230" spans="1:69" ht="16.8" customHeight="1" x14ac:dyDescent="0.35">
      <c r="A230" s="15"/>
      <c r="B230" s="15"/>
      <c r="C230" s="15" t="s">
        <v>107</v>
      </c>
      <c r="D230" s="16"/>
      <c r="E230" s="16"/>
      <c r="F230" s="16">
        <v>0</v>
      </c>
      <c r="G230" s="16"/>
      <c r="H230" s="16"/>
      <c r="I230" s="4"/>
      <c r="J230" s="14"/>
      <c r="K230" s="30" t="s">
        <v>106</v>
      </c>
      <c r="L230" s="16">
        <v>100</v>
      </c>
      <c r="M230" s="16"/>
      <c r="N230" s="16">
        <v>0</v>
      </c>
      <c r="O230" s="16"/>
      <c r="P230" s="18"/>
      <c r="Q230" s="14"/>
      <c r="R230" s="18">
        <v>0</v>
      </c>
      <c r="S230" s="16">
        <v>0</v>
      </c>
      <c r="T230" s="18">
        <f t="shared" si="78"/>
        <v>53984.479999999989</v>
      </c>
      <c r="U230" s="15"/>
      <c r="W230" s="14"/>
      <c r="X230" s="18">
        <f>F230</f>
        <v>0</v>
      </c>
      <c r="Y230" s="16">
        <v>0</v>
      </c>
      <c r="Z230" s="18">
        <f t="shared" si="79"/>
        <v>30785.549999999981</v>
      </c>
      <c r="AA230" s="15" t="str">
        <f>C230</f>
        <v>VERSAMENTO</v>
      </c>
      <c r="AB230" s="24"/>
      <c r="AC230" s="15"/>
      <c r="AD230" s="25"/>
      <c r="AE230" s="62"/>
      <c r="AF230" s="63"/>
      <c r="AG230" s="25"/>
      <c r="AH230" s="24"/>
      <c r="AI230" s="26"/>
      <c r="AJ230" s="25"/>
      <c r="AL230" s="14"/>
      <c r="AM230" s="18">
        <v>0</v>
      </c>
      <c r="AN230" s="16"/>
      <c r="AO230" s="18">
        <f t="shared" si="80"/>
        <v>0</v>
      </c>
      <c r="AP230" s="15"/>
      <c r="AR230" s="14"/>
      <c r="AS230" s="18">
        <v>0</v>
      </c>
      <c r="AT230" s="16"/>
      <c r="AU230" s="18">
        <f t="shared" si="81"/>
        <v>0</v>
      </c>
      <c r="AV230" s="15"/>
      <c r="AX230" s="14"/>
      <c r="AY230" s="18">
        <v>0</v>
      </c>
      <c r="AZ230" s="16"/>
      <c r="BA230" s="18">
        <f t="shared" si="82"/>
        <v>0</v>
      </c>
      <c r="BB230" s="15"/>
      <c r="BD230" s="14"/>
      <c r="BE230" s="18">
        <v>0</v>
      </c>
      <c r="BF230" s="16"/>
      <c r="BG230" s="18">
        <f t="shared" si="83"/>
        <v>0</v>
      </c>
      <c r="BH230" s="15"/>
      <c r="BJ230" s="86"/>
      <c r="BK230" s="86"/>
      <c r="BL230" s="24"/>
      <c r="BM230" s="24"/>
      <c r="BN230" s="24"/>
      <c r="BO230" s="24"/>
      <c r="BP230" s="24"/>
      <c r="BQ230" s="124"/>
    </row>
    <row r="231" spans="1:69" ht="16.8" customHeight="1" x14ac:dyDescent="0.35">
      <c r="A231" s="15"/>
      <c r="B231" s="15"/>
      <c r="C231" s="15" t="s">
        <v>107</v>
      </c>
      <c r="D231" s="16"/>
      <c r="E231" s="16"/>
      <c r="F231" s="16">
        <v>0</v>
      </c>
      <c r="G231" s="16"/>
      <c r="H231" s="16">
        <v>0</v>
      </c>
      <c r="I231" s="4"/>
      <c r="J231" s="14"/>
      <c r="K231" s="3" t="s">
        <v>108</v>
      </c>
      <c r="L231" s="16">
        <v>100</v>
      </c>
      <c r="M231" s="16"/>
      <c r="N231" s="16">
        <v>0</v>
      </c>
      <c r="O231" s="16"/>
      <c r="P231" s="18"/>
      <c r="Q231" s="14"/>
      <c r="R231" s="18">
        <v>0</v>
      </c>
      <c r="S231" s="16">
        <v>0</v>
      </c>
      <c r="T231" s="18">
        <f t="shared" si="78"/>
        <v>53984.479999999989</v>
      </c>
      <c r="U231" s="15"/>
      <c r="W231" s="14"/>
      <c r="X231" s="18">
        <f>F231</f>
        <v>0</v>
      </c>
      <c r="Y231" s="16"/>
      <c r="Z231" s="18">
        <f t="shared" si="79"/>
        <v>30785.549999999981</v>
      </c>
      <c r="AA231" s="15"/>
      <c r="AB231" s="24"/>
      <c r="AC231" s="15"/>
      <c r="AD231" s="25"/>
      <c r="AE231" s="62"/>
      <c r="AF231" s="63"/>
      <c r="AG231" s="25"/>
      <c r="AH231" s="24"/>
      <c r="AI231" s="26"/>
      <c r="AJ231" s="25"/>
      <c r="AL231" s="14"/>
      <c r="AM231" s="18">
        <v>0</v>
      </c>
      <c r="AN231" s="16"/>
      <c r="AO231" s="18">
        <f t="shared" si="80"/>
        <v>0</v>
      </c>
      <c r="AP231" s="15"/>
      <c r="AR231" s="14"/>
      <c r="AS231" s="18">
        <v>0</v>
      </c>
      <c r="AT231" s="16"/>
      <c r="AU231" s="18">
        <f t="shared" si="81"/>
        <v>0</v>
      </c>
      <c r="AV231" s="15"/>
      <c r="AX231" s="14"/>
      <c r="AY231" s="18">
        <v>0</v>
      </c>
      <c r="AZ231" s="16"/>
      <c r="BA231" s="18">
        <f t="shared" si="82"/>
        <v>0</v>
      </c>
      <c r="BB231" s="15"/>
      <c r="BD231" s="14"/>
      <c r="BE231" s="18">
        <v>0</v>
      </c>
      <c r="BF231" s="16"/>
      <c r="BG231" s="18">
        <f t="shared" si="83"/>
        <v>0</v>
      </c>
      <c r="BH231" s="15"/>
      <c r="BJ231" s="86"/>
      <c r="BK231" s="86"/>
      <c r="BL231" s="24"/>
      <c r="BM231" s="24"/>
      <c r="BN231" s="24"/>
      <c r="BO231" s="24"/>
      <c r="BP231" s="24"/>
      <c r="BQ231" s="124"/>
    </row>
    <row r="232" spans="1:69" ht="16.8" customHeight="1" x14ac:dyDescent="0.35">
      <c r="A232" s="15"/>
      <c r="B232" s="15"/>
      <c r="C232" s="15" t="s">
        <v>107</v>
      </c>
      <c r="D232" s="16"/>
      <c r="E232" s="16"/>
      <c r="F232" s="16">
        <v>0</v>
      </c>
      <c r="G232" s="16"/>
      <c r="H232" s="16"/>
      <c r="I232" s="4"/>
      <c r="J232" s="14"/>
      <c r="K232" s="16" t="s">
        <v>110</v>
      </c>
      <c r="L232" s="16">
        <v>-9</v>
      </c>
      <c r="M232" s="16"/>
      <c r="N232" s="16">
        <v>0</v>
      </c>
      <c r="O232" s="16"/>
      <c r="P232" s="18"/>
      <c r="Q232" s="14"/>
      <c r="R232" s="18">
        <v>0</v>
      </c>
      <c r="S232" s="16">
        <v>0</v>
      </c>
      <c r="T232" s="18">
        <f t="shared" si="78"/>
        <v>53984.479999999989</v>
      </c>
      <c r="U232" s="15"/>
      <c r="W232" s="14"/>
      <c r="X232" s="18">
        <f>F232</f>
        <v>0</v>
      </c>
      <c r="Y232" s="16"/>
      <c r="Z232" s="18">
        <f t="shared" si="79"/>
        <v>30785.549999999981</v>
      </c>
      <c r="AA232" s="15"/>
      <c r="AB232" s="24"/>
      <c r="AC232" s="15"/>
      <c r="AD232" s="25"/>
      <c r="AE232" s="62"/>
      <c r="AF232" s="63"/>
      <c r="AG232" s="25"/>
      <c r="AH232" s="24"/>
      <c r="AI232" s="26"/>
      <c r="AJ232" s="25"/>
      <c r="AL232" s="14"/>
      <c r="AM232" s="18">
        <v>0</v>
      </c>
      <c r="AN232" s="16"/>
      <c r="AO232" s="18">
        <f t="shared" si="80"/>
        <v>0</v>
      </c>
      <c r="AP232" s="15"/>
      <c r="AR232" s="14"/>
      <c r="AS232" s="18">
        <v>0</v>
      </c>
      <c r="AT232" s="16"/>
      <c r="AU232" s="18">
        <f t="shared" si="81"/>
        <v>0</v>
      </c>
      <c r="AV232" s="15"/>
      <c r="AX232" s="14"/>
      <c r="AY232" s="18">
        <v>0</v>
      </c>
      <c r="AZ232" s="16"/>
      <c r="BA232" s="18">
        <f t="shared" si="82"/>
        <v>0</v>
      </c>
      <c r="BB232" s="15"/>
      <c r="BD232" s="14"/>
      <c r="BE232" s="18">
        <v>0</v>
      </c>
      <c r="BF232" s="16"/>
      <c r="BG232" s="18">
        <f t="shared" si="83"/>
        <v>0</v>
      </c>
      <c r="BH232" s="15"/>
      <c r="BJ232" s="86"/>
      <c r="BK232" s="86"/>
      <c r="BL232" s="24"/>
      <c r="BM232" s="24"/>
      <c r="BN232" s="24"/>
      <c r="BO232" s="24"/>
      <c r="BP232" s="24"/>
      <c r="BQ232" s="124"/>
    </row>
    <row r="233" spans="1:69" ht="16.8" customHeight="1" x14ac:dyDescent="0.35">
      <c r="A233" s="15"/>
      <c r="B233" s="15"/>
      <c r="C233" s="15" t="s">
        <v>107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/>
      <c r="Q233" s="14"/>
      <c r="R233" s="18">
        <v>0</v>
      </c>
      <c r="S233" s="16">
        <v>0</v>
      </c>
      <c r="T233" s="18">
        <f t="shared" si="78"/>
        <v>53984.479999999989</v>
      </c>
      <c r="U233" s="15"/>
      <c r="W233" s="14"/>
      <c r="X233" s="18">
        <f>F233</f>
        <v>0</v>
      </c>
      <c r="Y233" s="16">
        <v>0</v>
      </c>
      <c r="Z233" s="18">
        <f t="shared" si="79"/>
        <v>30785.549999999981</v>
      </c>
      <c r="AA233" s="15" t="str">
        <f>C233</f>
        <v>VERSAMENTO</v>
      </c>
      <c r="AB233" s="24"/>
      <c r="AC233" s="15"/>
      <c r="AD233" s="25"/>
      <c r="AE233" s="62"/>
      <c r="AF233" s="63"/>
      <c r="AG233" s="25"/>
      <c r="AH233" s="24"/>
      <c r="AI233" s="26"/>
      <c r="AJ233" s="25"/>
      <c r="AL233" s="14"/>
      <c r="AM233" s="18">
        <v>0</v>
      </c>
      <c r="AN233" s="16"/>
      <c r="AO233" s="18">
        <f t="shared" si="80"/>
        <v>0</v>
      </c>
      <c r="AP233" s="15"/>
      <c r="AR233" s="14"/>
      <c r="AS233" s="18">
        <v>0</v>
      </c>
      <c r="AT233" s="16"/>
      <c r="AU233" s="18">
        <f t="shared" si="81"/>
        <v>0</v>
      </c>
      <c r="AV233" s="15"/>
      <c r="AX233" s="14"/>
      <c r="AY233" s="18">
        <v>0</v>
      </c>
      <c r="AZ233" s="16"/>
      <c r="BA233" s="18">
        <f t="shared" si="82"/>
        <v>0</v>
      </c>
      <c r="BB233" s="15"/>
      <c r="BD233" s="14"/>
      <c r="BE233" s="18">
        <v>0</v>
      </c>
      <c r="BF233" s="16"/>
      <c r="BG233" s="18">
        <f t="shared" si="83"/>
        <v>0</v>
      </c>
      <c r="BH233" s="15"/>
      <c r="BJ233" s="86"/>
      <c r="BK233" s="86"/>
      <c r="BL233" s="24"/>
      <c r="BM233" s="24"/>
      <c r="BN233" s="24"/>
      <c r="BO233" s="24"/>
      <c r="BP233" s="24"/>
      <c r="BQ233" s="124"/>
    </row>
    <row r="234" spans="1:69" ht="16.8" customHeight="1" x14ac:dyDescent="0.35">
      <c r="A234" s="15"/>
      <c r="B234" s="15"/>
      <c r="C234" s="68" t="s">
        <v>107</v>
      </c>
      <c r="D234" s="16"/>
      <c r="E234" s="16"/>
      <c r="F234" s="16">
        <v>0</v>
      </c>
      <c r="G234" s="16"/>
      <c r="H234" s="16"/>
      <c r="I234" s="18"/>
      <c r="J234" s="14"/>
      <c r="K234" s="17" t="s">
        <v>111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8"/>
        <v>53984.479999999989</v>
      </c>
      <c r="U234" s="15"/>
      <c r="W234" s="14"/>
      <c r="X234" s="18">
        <v>0</v>
      </c>
      <c r="Y234" s="16"/>
      <c r="Z234" s="18">
        <f t="shared" si="79"/>
        <v>30785.549999999981</v>
      </c>
      <c r="AA234" s="15" t="str">
        <f>C234</f>
        <v>VERSAMENTO</v>
      </c>
      <c r="AB234" s="24"/>
      <c r="AC234" s="15"/>
      <c r="AD234" s="25"/>
      <c r="AE234" s="62"/>
      <c r="AF234" s="63"/>
      <c r="AG234" s="25"/>
      <c r="AH234" s="24"/>
      <c r="AI234" s="26"/>
      <c r="AJ234" s="25"/>
      <c r="AL234" s="14"/>
      <c r="AM234" s="18">
        <v>0</v>
      </c>
      <c r="AN234" s="16"/>
      <c r="AO234" s="18">
        <f t="shared" si="80"/>
        <v>0</v>
      </c>
      <c r="AP234" s="15"/>
      <c r="AR234" s="14"/>
      <c r="AS234" s="18">
        <v>0</v>
      </c>
      <c r="AT234" s="16"/>
      <c r="AU234" s="18">
        <f t="shared" si="81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82"/>
        <v>0</v>
      </c>
      <c r="BB234" s="15"/>
      <c r="BD234" s="14"/>
      <c r="BE234" s="18">
        <v>0</v>
      </c>
      <c r="BF234" s="16"/>
      <c r="BG234" s="18">
        <f t="shared" si="83"/>
        <v>0</v>
      </c>
      <c r="BH234" s="15"/>
      <c r="BJ234" s="86"/>
      <c r="BK234" s="86"/>
      <c r="BL234" s="24"/>
      <c r="BM234" s="24"/>
      <c r="BN234" s="24"/>
      <c r="BO234" s="24"/>
      <c r="BP234" s="24"/>
      <c r="BQ234" s="124"/>
    </row>
    <row r="235" spans="1:69" ht="16.8" customHeight="1" x14ac:dyDescent="0.35">
      <c r="A235" s="15"/>
      <c r="B235" s="15"/>
      <c r="C235" s="15" t="s">
        <v>169</v>
      </c>
      <c r="D235" s="16"/>
      <c r="E235" s="16"/>
      <c r="F235" s="16">
        <v>49852.73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8"/>
        <v>53984.479999999989</v>
      </c>
      <c r="U235" s="15"/>
      <c r="W235" s="14"/>
      <c r="X235" s="18">
        <f>F235</f>
        <v>49852.73</v>
      </c>
      <c r="Y235" s="16">
        <f>G235</f>
        <v>1898.14</v>
      </c>
      <c r="Z235" s="18">
        <f t="shared" si="79"/>
        <v>78740.139999999985</v>
      </c>
      <c r="AA235" s="15" t="str">
        <f>C235</f>
        <v>BONIFICI</v>
      </c>
      <c r="AB235" s="24"/>
      <c r="AC235" s="15"/>
      <c r="AD235" s="25"/>
      <c r="AE235" s="62"/>
      <c r="AF235" s="63"/>
      <c r="AG235" s="25"/>
      <c r="AH235" s="24"/>
      <c r="AI235" s="26"/>
      <c r="AJ235" s="25"/>
      <c r="AL235" s="14"/>
      <c r="AM235" s="18">
        <v>0</v>
      </c>
      <c r="AN235" s="16"/>
      <c r="AO235" s="18">
        <f t="shared" si="80"/>
        <v>0</v>
      </c>
      <c r="AP235" s="15"/>
      <c r="AR235" s="14"/>
      <c r="AS235" s="18">
        <v>0</v>
      </c>
      <c r="AT235" s="16"/>
      <c r="AU235" s="18">
        <f t="shared" si="81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2"/>
        <v>0</v>
      </c>
      <c r="BB235" s="15"/>
      <c r="BD235" s="14"/>
      <c r="BE235" s="18">
        <v>0</v>
      </c>
      <c r="BF235" s="16"/>
      <c r="BG235" s="18">
        <f t="shared" si="83"/>
        <v>0</v>
      </c>
      <c r="BH235" s="15"/>
      <c r="BJ235" s="86"/>
      <c r="BK235" s="86"/>
      <c r="BL235" s="24"/>
      <c r="BM235" s="24"/>
      <c r="BN235" s="24"/>
      <c r="BO235" s="24"/>
      <c r="BP235" s="24"/>
      <c r="BQ235" s="124"/>
    </row>
    <row r="236" spans="1:69" ht="16.8" customHeight="1" x14ac:dyDescent="0.35">
      <c r="A236" s="15"/>
      <c r="B236" s="15"/>
      <c r="C236" s="47" t="s">
        <v>112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/>
      <c r="N236" s="3"/>
      <c r="O236" s="16"/>
      <c r="P236" s="18"/>
      <c r="Q236" s="14"/>
      <c r="R236" s="18"/>
      <c r="S236" s="16"/>
      <c r="T236" s="18">
        <f t="shared" si="78"/>
        <v>53984.479999999989</v>
      </c>
      <c r="U236" s="15"/>
      <c r="W236" s="14"/>
      <c r="X236" s="18"/>
      <c r="Y236" s="1">
        <f>G236</f>
        <v>310.02999999999997</v>
      </c>
      <c r="Z236" s="18">
        <f t="shared" si="79"/>
        <v>78430.109999999986</v>
      </c>
      <c r="AA236" s="15" t="str">
        <f>C236</f>
        <v>PREL .PROVVIGIONI MATURATE</v>
      </c>
      <c r="AB236" s="24"/>
      <c r="AC236" s="15" t="s">
        <v>157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0"/>
        <v>0</v>
      </c>
      <c r="AP236" s="15"/>
      <c r="AR236" s="14"/>
      <c r="AS236" s="18"/>
      <c r="AT236" s="25">
        <v>0</v>
      </c>
      <c r="AU236" s="18">
        <f t="shared" si="81"/>
        <v>0</v>
      </c>
      <c r="AV236" s="15"/>
      <c r="AX236" s="14"/>
      <c r="AY236" s="18"/>
      <c r="AZ236" s="25">
        <v>0</v>
      </c>
      <c r="BA236" s="18">
        <f t="shared" si="82"/>
        <v>0</v>
      </c>
      <c r="BB236" s="15"/>
      <c r="BD236" s="14"/>
      <c r="BE236" s="18"/>
      <c r="BF236" s="25">
        <v>0</v>
      </c>
      <c r="BG236" s="18">
        <f t="shared" si="83"/>
        <v>0</v>
      </c>
      <c r="BH236" s="15"/>
      <c r="BJ236" s="86"/>
      <c r="BK236" s="86"/>
      <c r="BL236" s="24"/>
      <c r="BM236" s="24"/>
      <c r="BN236" s="24"/>
      <c r="BO236" s="24"/>
      <c r="BP236" s="24"/>
      <c r="BQ236" s="124"/>
    </row>
    <row r="237" spans="1:69" ht="16.8" customHeight="1" x14ac:dyDescent="0.35">
      <c r="A237" s="15"/>
      <c r="B237" s="15"/>
      <c r="C237" s="15" t="s">
        <v>113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/>
      <c r="N237" s="16"/>
      <c r="O237" s="16"/>
      <c r="P237" s="18"/>
      <c r="Q237" s="14"/>
      <c r="R237" s="18"/>
      <c r="S237" s="16">
        <f>G237</f>
        <v>0</v>
      </c>
      <c r="T237" s="18">
        <f t="shared" si="78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79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0"/>
        <v>0</v>
      </c>
      <c r="AP237" s="15"/>
      <c r="AR237" s="14"/>
      <c r="AS237" s="18"/>
      <c r="AT237" s="16"/>
      <c r="AU237" s="18">
        <f t="shared" si="81"/>
        <v>0</v>
      </c>
      <c r="AV237" s="15"/>
      <c r="AX237" s="14"/>
      <c r="AY237" s="18"/>
      <c r="AZ237" s="16"/>
      <c r="BA237" s="18">
        <f t="shared" si="82"/>
        <v>0</v>
      </c>
      <c r="BB237" s="15"/>
      <c r="BD237" s="14"/>
      <c r="BE237" s="18"/>
      <c r="BF237" s="16"/>
      <c r="BG237" s="18">
        <f t="shared" si="83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4"/>
    </row>
    <row r="238" spans="1:69" ht="16.8" customHeight="1" x14ac:dyDescent="0.35">
      <c r="A238" s="15"/>
      <c r="B238" s="15"/>
      <c r="C238" s="15" t="s">
        <v>114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8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79"/>
        <v>78430.109999999986</v>
      </c>
      <c r="AA238" s="15"/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0"/>
        <v>0</v>
      </c>
      <c r="AP238" s="15"/>
      <c r="AR238" s="14"/>
      <c r="AS238" s="18"/>
      <c r="AT238" s="16">
        <v>0</v>
      </c>
      <c r="AU238" s="18">
        <f t="shared" si="81"/>
        <v>0</v>
      </c>
      <c r="AV238" s="15"/>
      <c r="AX238" s="14"/>
      <c r="AY238" s="18"/>
      <c r="AZ238" s="16">
        <v>0</v>
      </c>
      <c r="BA238" s="18">
        <f t="shared" si="82"/>
        <v>0</v>
      </c>
      <c r="BB238" s="15"/>
      <c r="BD238" s="14"/>
      <c r="BE238" s="18"/>
      <c r="BF238" s="16">
        <v>0</v>
      </c>
      <c r="BG238" s="18">
        <f t="shared" si="83"/>
        <v>0</v>
      </c>
      <c r="BH238" s="15"/>
      <c r="BJ238" s="86"/>
      <c r="BK238" s="86"/>
      <c r="BL238" s="24"/>
      <c r="BM238" s="24"/>
      <c r="BN238" s="24"/>
      <c r="BO238" s="24"/>
      <c r="BP238" s="24"/>
      <c r="BQ238" s="124"/>
    </row>
    <row r="239" spans="1:69" ht="16.8" customHeight="1" x14ac:dyDescent="0.35">
      <c r="A239" s="15"/>
      <c r="B239" s="15"/>
      <c r="C239" s="15"/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115</v>
      </c>
      <c r="L239" s="3">
        <f>SUM(L219:L233)+N218+L235+L236</f>
        <v>141952.97999999998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78"/>
        <v>53984.479999999989</v>
      </c>
      <c r="U239" s="15"/>
      <c r="W239" s="14"/>
      <c r="X239" s="18">
        <v>0</v>
      </c>
      <c r="Y239" s="16">
        <v>0</v>
      </c>
      <c r="Z239" s="18">
        <f t="shared" si="79"/>
        <v>78430.109999999986</v>
      </c>
      <c r="AA239" s="15"/>
      <c r="AB239" s="24"/>
      <c r="AC239" s="15">
        <f>C239</f>
        <v>0</v>
      </c>
      <c r="AD239" s="25"/>
      <c r="AE239" s="62">
        <f>G239</f>
        <v>0</v>
      </c>
      <c r="AF239" s="63">
        <f>AE239+AF178</f>
        <v>0</v>
      </c>
      <c r="AG239" s="25"/>
      <c r="AH239" s="24" t="s">
        <v>111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0"/>
        <v>0</v>
      </c>
      <c r="AP239" s="15"/>
      <c r="AR239" s="14"/>
      <c r="AS239" s="18"/>
      <c r="AT239" s="16">
        <v>0</v>
      </c>
      <c r="AU239" s="18">
        <f t="shared" si="81"/>
        <v>0</v>
      </c>
      <c r="AV239" s="16"/>
      <c r="AX239" s="14"/>
      <c r="AY239" s="18"/>
      <c r="AZ239" s="16">
        <v>0</v>
      </c>
      <c r="BA239" s="18">
        <f t="shared" si="82"/>
        <v>0</v>
      </c>
      <c r="BB239" s="15"/>
      <c r="BD239" s="14"/>
      <c r="BE239" s="18"/>
      <c r="BF239" s="16">
        <v>0</v>
      </c>
      <c r="BG239" s="18">
        <f t="shared" si="83"/>
        <v>0</v>
      </c>
      <c r="BH239" s="15"/>
      <c r="BJ239" s="86"/>
      <c r="BK239" s="86"/>
      <c r="BL239" s="24"/>
      <c r="BM239" s="24"/>
      <c r="BN239" s="24"/>
      <c r="BO239" s="24"/>
      <c r="BP239" s="24"/>
      <c r="BQ239" s="124"/>
    </row>
    <row r="240" spans="1:69" ht="16.8" customHeight="1" x14ac:dyDescent="0.35">
      <c r="A240" s="15"/>
      <c r="B240" s="15"/>
      <c r="C240" s="64" t="s">
        <v>200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/>
      <c r="K240" s="6" t="s">
        <v>116</v>
      </c>
      <c r="L240" s="3">
        <f>L239-M239</f>
        <v>74401.449999999983</v>
      </c>
      <c r="M240" s="16"/>
      <c r="N240" s="16"/>
      <c r="O240" s="16"/>
      <c r="P240" s="18"/>
      <c r="Q240" s="14"/>
      <c r="R240" s="18"/>
      <c r="S240" s="16">
        <v>0</v>
      </c>
      <c r="T240" s="18">
        <f t="shared" si="78"/>
        <v>53984.479999999989</v>
      </c>
      <c r="U240" s="15"/>
      <c r="W240" s="14"/>
      <c r="X240" s="18"/>
      <c r="Y240" s="16">
        <f>G240</f>
        <v>0</v>
      </c>
      <c r="Z240" s="18">
        <f t="shared" si="79"/>
        <v>78430.109999999986</v>
      </c>
      <c r="AA240" s="15" t="str">
        <f>C240</f>
        <v xml:space="preserve">BONIFICO DI RIMBORSO ROGGIANI </v>
      </c>
      <c r="AB240" s="24"/>
      <c r="AC240" s="71" t="s">
        <v>190</v>
      </c>
      <c r="AD240" s="65"/>
      <c r="AE240" s="65">
        <v>0</v>
      </c>
      <c r="AF240" s="63">
        <f>SUM(AF192:AF239)</f>
        <v>10525.13</v>
      </c>
      <c r="AG240" s="25"/>
      <c r="AH240" s="24" t="s">
        <v>117</v>
      </c>
      <c r="AI240" s="26"/>
      <c r="AJ240" s="25">
        <f>SUM(AJ186:AJ239)</f>
        <v>0</v>
      </c>
      <c r="AL240" s="14"/>
      <c r="AM240" s="18"/>
      <c r="AN240" s="16"/>
      <c r="AO240" s="18">
        <f t="shared" si="80"/>
        <v>0</v>
      </c>
      <c r="AP240" s="15"/>
      <c r="AR240" s="14"/>
      <c r="AS240" s="18"/>
      <c r="AT240" s="16">
        <v>0</v>
      </c>
      <c r="AU240" s="18">
        <f t="shared" si="81"/>
        <v>0</v>
      </c>
      <c r="AV240" s="15"/>
      <c r="AX240" s="14"/>
      <c r="AY240" s="18"/>
      <c r="AZ240" s="16"/>
      <c r="BA240" s="18">
        <f t="shared" si="82"/>
        <v>0</v>
      </c>
      <c r="BB240" s="15"/>
      <c r="BD240" s="14"/>
      <c r="BE240" s="18"/>
      <c r="BF240" s="16"/>
      <c r="BG240" s="18">
        <f t="shared" si="83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4"/>
    </row>
    <row r="241" spans="1:69" ht="16.8" customHeight="1" x14ac:dyDescent="0.35">
      <c r="A241" s="15"/>
      <c r="B241" s="15"/>
      <c r="C241" s="64" t="s">
        <v>189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/>
      <c r="P241" s="18"/>
      <c r="Q241" s="14"/>
      <c r="R241" s="18"/>
      <c r="S241" s="16">
        <v>0</v>
      </c>
      <c r="T241" s="18">
        <f t="shared" si="78"/>
        <v>53984.479999999989</v>
      </c>
      <c r="U241" s="15"/>
      <c r="W241" s="14"/>
      <c r="X241" s="18"/>
      <c r="Y241" s="16">
        <f>G241</f>
        <v>44.79</v>
      </c>
      <c r="Z241" s="18">
        <f t="shared" si="79"/>
        <v>78385.319999999992</v>
      </c>
      <c r="AA241" s="15" t="str">
        <f>C241</f>
        <v>BONIFICO TUTELA LEGALE</v>
      </c>
      <c r="AB241" s="24"/>
      <c r="AC241" s="71" t="s">
        <v>161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80"/>
        <v>0</v>
      </c>
      <c r="AP241" s="15"/>
      <c r="AR241" s="14"/>
      <c r="AS241" s="18"/>
      <c r="AT241" s="16"/>
      <c r="AU241" s="18">
        <f t="shared" si="81"/>
        <v>0</v>
      </c>
      <c r="AV241" s="15"/>
      <c r="AX241" s="14"/>
      <c r="AY241" s="18"/>
      <c r="AZ241" s="16"/>
      <c r="BA241" s="18">
        <f t="shared" si="82"/>
        <v>0</v>
      </c>
      <c r="BB241" s="15"/>
      <c r="BD241" s="14"/>
      <c r="BE241" s="18"/>
      <c r="BF241" s="16"/>
      <c r="BG241" s="18">
        <f t="shared" si="83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4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119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120</v>
      </c>
      <c r="L242" s="3">
        <f>L240-L241</f>
        <v>0</v>
      </c>
      <c r="M242" s="27" t="s">
        <v>162</v>
      </c>
      <c r="N242" s="27">
        <f>O242-L241</f>
        <v>6301.4900000000052</v>
      </c>
      <c r="O242" s="44">
        <f>Z242+AU242+N218+SUM(L221:L232)+SUM(N222:N232)+L236-D188-D191-D187+E189</f>
        <v>80702.94</v>
      </c>
      <c r="P242" s="18"/>
      <c r="Q242" s="58"/>
      <c r="R242" s="59"/>
      <c r="S242" s="44"/>
      <c r="T242" s="59">
        <f t="shared" si="78"/>
        <v>53984.479999999989</v>
      </c>
      <c r="U242" s="57"/>
      <c r="W242" s="58"/>
      <c r="X242" s="59"/>
      <c r="Y242" s="44"/>
      <c r="Z242" s="59">
        <f t="shared" si="79"/>
        <v>78385.319999999992</v>
      </c>
      <c r="AA242" s="57"/>
      <c r="AB242" s="60"/>
      <c r="AC242" s="60" t="s">
        <v>121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163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0"/>
        <v>0</v>
      </c>
      <c r="AP242" s="57"/>
      <c r="AR242" s="58"/>
      <c r="AS242" s="59"/>
      <c r="AT242" s="44"/>
      <c r="AU242" s="59">
        <f t="shared" si="81"/>
        <v>0</v>
      </c>
      <c r="AV242" s="57"/>
      <c r="AX242" s="58"/>
      <c r="AY242" s="59"/>
      <c r="AZ242" s="44"/>
      <c r="BA242" s="59">
        <f t="shared" si="82"/>
        <v>0</v>
      </c>
      <c r="BB242" s="57"/>
      <c r="BD242" s="58"/>
      <c r="BE242" s="59"/>
      <c r="BF242" s="44"/>
      <c r="BG242" s="59">
        <f t="shared" si="83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191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5" spans="1:69" ht="16.8" customHeight="1" x14ac:dyDescent="0.35">
      <c r="A245" s="2" t="s">
        <v>0</v>
      </c>
      <c r="B245" s="2"/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122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164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165</v>
      </c>
      <c r="BP245" s="8" t="s">
        <v>0</v>
      </c>
      <c r="BQ245" s="9" t="s">
        <v>166</v>
      </c>
    </row>
    <row r="246" spans="1:69" ht="16.8" customHeight="1" x14ac:dyDescent="0.35">
      <c r="A246" s="14">
        <v>44931</v>
      </c>
      <c r="B246" s="15" t="s">
        <v>167</v>
      </c>
      <c r="C246" s="15" t="s">
        <v>168</v>
      </c>
      <c r="D246" s="16">
        <v>11388.6</v>
      </c>
      <c r="E246" s="16">
        <v>80</v>
      </c>
      <c r="F246" s="16"/>
      <c r="G246" s="16"/>
      <c r="H246" s="103"/>
      <c r="I246" s="4"/>
      <c r="J246" s="14">
        <f>A246</f>
        <v>44931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>
        <f>Z242</f>
        <v>78385.319999999992</v>
      </c>
      <c r="AA246" s="15"/>
      <c r="AB246" s="19">
        <f>A246</f>
        <v>44931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169</v>
      </c>
      <c r="BM246" s="88">
        <f>BK246</f>
        <v>44931</v>
      </c>
      <c r="BN246" s="24" t="s">
        <v>169</v>
      </c>
      <c r="BO246" s="24"/>
      <c r="BP246" s="88">
        <f>BK246</f>
        <v>44931</v>
      </c>
      <c r="BQ246" s="124"/>
    </row>
    <row r="247" spans="1:69" ht="16.8" customHeight="1" x14ac:dyDescent="0.35">
      <c r="A247" s="15"/>
      <c r="B247" s="15"/>
      <c r="C247" s="15" t="s">
        <v>170</v>
      </c>
      <c r="D247" s="16">
        <v>0</v>
      </c>
      <c r="E247" s="16"/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4">(R247-S247)+T246</f>
        <v>53984.479999999989</v>
      </c>
      <c r="U247" s="15"/>
      <c r="W247" s="14"/>
      <c r="X247" s="18"/>
      <c r="Y247" s="16"/>
      <c r="Z247" s="18">
        <f t="shared" ref="Z247:Z278" si="85">(X247-Y247)+Z246</f>
        <v>78385.319999999992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6">(AM247-AN247)+AO246</f>
        <v>0</v>
      </c>
      <c r="AP247" s="15"/>
      <c r="AR247" s="14"/>
      <c r="AS247" s="18"/>
      <c r="AT247" s="16"/>
      <c r="AU247" s="18">
        <f t="shared" ref="AU247:AU278" si="87">(AS247-AT247)+AU246</f>
        <v>0</v>
      </c>
      <c r="AV247" s="15"/>
      <c r="AX247" s="14"/>
      <c r="AY247" s="18"/>
      <c r="AZ247" s="16"/>
      <c r="BA247" s="18">
        <f t="shared" ref="BA247:BA278" si="88">(AY247-AZ247)+BA246</f>
        <v>0</v>
      </c>
      <c r="BB247" s="15"/>
      <c r="BD247" s="14"/>
      <c r="BE247" s="18"/>
      <c r="BF247" s="16"/>
      <c r="BG247" s="18">
        <f t="shared" ref="BG247:BG278" si="89">(BE247-BF247)+BG246</f>
        <v>0</v>
      </c>
      <c r="BH247" s="15"/>
      <c r="BJ247" s="86">
        <v>0</v>
      </c>
      <c r="BK247" s="90"/>
      <c r="BL247" s="24">
        <v>0</v>
      </c>
      <c r="BM247" s="91"/>
      <c r="BN247" s="24">
        <v>0</v>
      </c>
      <c r="BO247" s="24">
        <v>0</v>
      </c>
      <c r="BP247" s="91"/>
      <c r="BQ247" s="124"/>
    </row>
    <row r="248" spans="1:69" ht="16.8" customHeight="1" x14ac:dyDescent="0.35">
      <c r="A248" s="15"/>
      <c r="B248" s="15"/>
      <c r="C248" s="15" t="s">
        <v>171</v>
      </c>
      <c r="D248" s="16">
        <v>7336.51</v>
      </c>
      <c r="E248" s="16">
        <v>976</v>
      </c>
      <c r="F248" s="16"/>
      <c r="G248" s="16"/>
      <c r="H248" s="103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4"/>
        <v>53984.479999999989</v>
      </c>
      <c r="U248" s="15"/>
      <c r="W248" s="14"/>
      <c r="X248" s="18"/>
      <c r="Y248" s="16"/>
      <c r="Z248" s="18">
        <f t="shared" si="85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6"/>
        <v>0</v>
      </c>
      <c r="AP248" s="15"/>
      <c r="AR248" s="14"/>
      <c r="AS248" s="18"/>
      <c r="AT248" s="16"/>
      <c r="AU248" s="18">
        <f t="shared" si="87"/>
        <v>0</v>
      </c>
      <c r="AV248" s="15"/>
      <c r="AX248" s="14"/>
      <c r="AY248" s="18"/>
      <c r="AZ248" s="16"/>
      <c r="BA248" s="18">
        <f t="shared" si="88"/>
        <v>0</v>
      </c>
      <c r="BB248" s="15"/>
      <c r="BD248" s="14"/>
      <c r="BE248" s="18"/>
      <c r="BF248" s="16"/>
      <c r="BG248" s="18">
        <f t="shared" si="89"/>
        <v>0</v>
      </c>
      <c r="BH248" s="15"/>
      <c r="BJ248" s="86">
        <v>0</v>
      </c>
      <c r="BK248" s="90"/>
      <c r="BL248" s="24">
        <v>0</v>
      </c>
      <c r="BM248" s="91"/>
      <c r="BN248" s="24">
        <v>0</v>
      </c>
      <c r="BO248" s="24">
        <v>0</v>
      </c>
      <c r="BP248" s="91"/>
      <c r="BQ248" s="124"/>
    </row>
    <row r="249" spans="1:69" ht="16.8" customHeight="1" x14ac:dyDescent="0.35">
      <c r="A249" s="15"/>
      <c r="B249" s="15">
        <v>-2778.71</v>
      </c>
      <c r="C249" s="15" t="s">
        <v>172</v>
      </c>
      <c r="D249" s="16">
        <v>1145.74</v>
      </c>
      <c r="E249" s="16"/>
      <c r="F249" s="16"/>
      <c r="G249" s="16"/>
      <c r="H249" s="103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90">O188+M249-N249</f>
        <v>20291.839000000004</v>
      </c>
      <c r="P249" s="18">
        <f t="shared" ref="P249:P268" si="91">P188+M249</f>
        <v>1422.9390000000001</v>
      </c>
      <c r="Q249" s="14"/>
      <c r="R249" s="18"/>
      <c r="S249" s="16"/>
      <c r="T249" s="18">
        <f t="shared" si="84"/>
        <v>53984.479999999989</v>
      </c>
      <c r="U249" s="15"/>
      <c r="W249" s="14"/>
      <c r="X249" s="18"/>
      <c r="Y249" s="16"/>
      <c r="Z249" s="18">
        <f t="shared" si="85"/>
        <v>78385.319999999992</v>
      </c>
      <c r="AA249" s="15"/>
      <c r="AB249" s="24"/>
      <c r="AC249" s="24"/>
      <c r="AD249" s="25"/>
      <c r="AE249" s="25"/>
      <c r="AF249" s="25"/>
      <c r="AG249" s="25"/>
      <c r="AH249" s="17"/>
      <c r="AI249" s="16">
        <v>0</v>
      </c>
      <c r="AJ249" s="25"/>
      <c r="AL249" s="14"/>
      <c r="AM249" s="18"/>
      <c r="AN249" s="16"/>
      <c r="AO249" s="18">
        <f t="shared" si="86"/>
        <v>0</v>
      </c>
      <c r="AP249" s="15"/>
      <c r="AR249" s="14"/>
      <c r="AS249" s="18"/>
      <c r="AT249" s="16"/>
      <c r="AU249" s="18">
        <f t="shared" si="87"/>
        <v>0</v>
      </c>
      <c r="AV249" s="15"/>
      <c r="AX249" s="14"/>
      <c r="AY249" s="18"/>
      <c r="AZ249" s="16"/>
      <c r="BA249" s="18">
        <f t="shared" si="88"/>
        <v>0</v>
      </c>
      <c r="BB249" s="15"/>
      <c r="BD249" s="14"/>
      <c r="BE249" s="18"/>
      <c r="BF249" s="16"/>
      <c r="BG249" s="18">
        <f t="shared" si="89"/>
        <v>0</v>
      </c>
      <c r="BH249" s="15"/>
      <c r="BJ249" s="86">
        <v>0</v>
      </c>
      <c r="BK249" s="90"/>
      <c r="BL249" s="24">
        <v>0</v>
      </c>
      <c r="BM249" s="91"/>
      <c r="BN249" s="24">
        <v>0</v>
      </c>
      <c r="BO249" s="24">
        <v>0</v>
      </c>
      <c r="BP249" s="91"/>
      <c r="BQ249" s="124"/>
    </row>
    <row r="250" spans="1:69" ht="16.8" customHeight="1" x14ac:dyDescent="0.35">
      <c r="A250" s="15"/>
      <c r="B250" s="16">
        <f>B249+B189</f>
        <v>-1</v>
      </c>
      <c r="C250" s="15" t="s">
        <v>173</v>
      </c>
      <c r="D250" s="16">
        <v>870.61</v>
      </c>
      <c r="E250" s="16">
        <v>0</v>
      </c>
      <c r="F250" s="16"/>
      <c r="G250" s="16"/>
      <c r="H250" s="103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90"/>
        <v>-20276.330057000003</v>
      </c>
      <c r="P250" s="18">
        <f t="shared" si="91"/>
        <v>1190.999943</v>
      </c>
      <c r="Q250" s="14"/>
      <c r="R250" s="18"/>
      <c r="S250" s="16"/>
      <c r="T250" s="18">
        <f t="shared" si="84"/>
        <v>53984.479999999989</v>
      </c>
      <c r="U250" s="15"/>
      <c r="W250" s="14"/>
      <c r="X250" s="18"/>
      <c r="Y250" s="16"/>
      <c r="Z250" s="18">
        <f t="shared" si="85"/>
        <v>78385.319999999992</v>
      </c>
      <c r="AA250" s="15"/>
      <c r="AB250" s="24"/>
      <c r="AC250" s="17"/>
      <c r="AD250" s="25"/>
      <c r="AE250" s="25"/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6"/>
        <v>0</v>
      </c>
      <c r="AP250" s="15"/>
      <c r="AR250" s="14"/>
      <c r="AS250" s="18"/>
      <c r="AT250" s="16"/>
      <c r="AU250" s="18">
        <f t="shared" si="87"/>
        <v>0</v>
      </c>
      <c r="AV250" s="15"/>
      <c r="AX250" s="14"/>
      <c r="AY250" s="18"/>
      <c r="AZ250" s="16"/>
      <c r="BA250" s="18">
        <f t="shared" si="88"/>
        <v>0</v>
      </c>
      <c r="BB250" s="15"/>
      <c r="BD250" s="14"/>
      <c r="BE250" s="18"/>
      <c r="BF250" s="16"/>
      <c r="BG250" s="18">
        <f t="shared" si="89"/>
        <v>0</v>
      </c>
      <c r="BH250" s="15"/>
      <c r="BJ250" s="86">
        <v>0</v>
      </c>
      <c r="BK250" s="90"/>
      <c r="BL250" s="24">
        <v>0</v>
      </c>
      <c r="BM250" s="91"/>
      <c r="BN250" s="24">
        <v>0</v>
      </c>
      <c r="BO250" s="24"/>
      <c r="BP250" s="24"/>
      <c r="BQ250" s="124"/>
    </row>
    <row r="251" spans="1:69" ht="16.8" customHeight="1" x14ac:dyDescent="0.35">
      <c r="A251" s="15"/>
      <c r="B251" s="15"/>
      <c r="C251" s="15" t="s">
        <v>174</v>
      </c>
      <c r="D251" s="16">
        <v>50</v>
      </c>
      <c r="E251" s="16">
        <v>0</v>
      </c>
      <c r="F251" s="16"/>
      <c r="G251" s="16"/>
      <c r="H251" s="103" t="s">
        <v>44</v>
      </c>
      <c r="I251" s="77" t="s">
        <v>175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90"/>
        <v>-4539.7786350000006</v>
      </c>
      <c r="P251" s="18">
        <f t="shared" si="91"/>
        <v>2184.2113650000001</v>
      </c>
      <c r="Q251" s="14"/>
      <c r="R251" s="18"/>
      <c r="S251" s="16"/>
      <c r="T251" s="18">
        <f t="shared" si="84"/>
        <v>53984.479999999989</v>
      </c>
      <c r="U251" s="15"/>
      <c r="W251" s="14"/>
      <c r="X251" s="18"/>
      <c r="Y251" s="16"/>
      <c r="Z251" s="18">
        <f t="shared" si="85"/>
        <v>78385.319999999992</v>
      </c>
      <c r="AA251" s="15"/>
      <c r="AB251" s="24"/>
      <c r="AC251" s="17"/>
      <c r="AD251" s="25"/>
      <c r="AE251" s="25"/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6"/>
        <v>0</v>
      </c>
      <c r="AP251" s="15"/>
      <c r="AR251" s="14"/>
      <c r="AS251" s="18"/>
      <c r="AT251" s="16"/>
      <c r="AU251" s="18">
        <f t="shared" si="87"/>
        <v>0</v>
      </c>
      <c r="AV251" s="15"/>
      <c r="AX251" s="14"/>
      <c r="AY251" s="18"/>
      <c r="AZ251" s="16"/>
      <c r="BA251" s="18">
        <f t="shared" si="88"/>
        <v>0</v>
      </c>
      <c r="BB251" s="15"/>
      <c r="BD251" s="14"/>
      <c r="BE251" s="18"/>
      <c r="BF251" s="16"/>
      <c r="BG251" s="18">
        <f t="shared" si="89"/>
        <v>0</v>
      </c>
      <c r="BH251" s="15"/>
      <c r="BJ251" s="86">
        <v>0</v>
      </c>
      <c r="BK251" s="90"/>
      <c r="BL251" s="24">
        <v>0</v>
      </c>
      <c r="BM251" s="91"/>
      <c r="BN251" s="24">
        <v>0</v>
      </c>
      <c r="BO251" s="24"/>
      <c r="BP251" s="24"/>
      <c r="BQ251" s="124"/>
    </row>
    <row r="252" spans="1:69" ht="16.8" customHeight="1" x14ac:dyDescent="0.35">
      <c r="A252" s="15"/>
      <c r="B252" s="15" t="s">
        <v>42</v>
      </c>
      <c r="C252" s="15" t="s">
        <v>176</v>
      </c>
      <c r="D252" s="16">
        <v>0</v>
      </c>
      <c r="E252" s="16"/>
      <c r="F252" s="16"/>
      <c r="G252" s="16"/>
      <c r="H252" s="103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90"/>
        <v>5361.1641399999999</v>
      </c>
      <c r="P252" s="18">
        <f t="shared" si="91"/>
        <v>369.96414000000004</v>
      </c>
      <c r="Q252" s="14"/>
      <c r="R252" s="18"/>
      <c r="S252" s="16"/>
      <c r="T252" s="18">
        <f t="shared" si="84"/>
        <v>53984.479999999989</v>
      </c>
      <c r="U252" s="15"/>
      <c r="W252" s="14"/>
      <c r="X252" s="18"/>
      <c r="Y252" s="16"/>
      <c r="Z252" s="18">
        <f t="shared" si="85"/>
        <v>78385.319999999992</v>
      </c>
      <c r="AA252" s="15"/>
      <c r="AB252" s="24"/>
      <c r="AC252" s="17"/>
      <c r="AD252" s="25"/>
      <c r="AE252" s="25"/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6"/>
        <v>0</v>
      </c>
      <c r="AP252" s="15"/>
      <c r="AR252" s="14"/>
      <c r="AS252" s="18"/>
      <c r="AT252" s="16"/>
      <c r="AU252" s="18">
        <f t="shared" si="87"/>
        <v>0</v>
      </c>
      <c r="AV252" s="15"/>
      <c r="AX252" s="14"/>
      <c r="AY252" s="18"/>
      <c r="AZ252" s="16"/>
      <c r="BA252" s="18">
        <f t="shared" si="88"/>
        <v>0</v>
      </c>
      <c r="BB252" s="15"/>
      <c r="BD252" s="14"/>
      <c r="BE252" s="18"/>
      <c r="BF252" s="16"/>
      <c r="BG252" s="18">
        <f t="shared" si="89"/>
        <v>0</v>
      </c>
      <c r="BH252" s="15"/>
      <c r="BJ252" s="86">
        <v>0</v>
      </c>
      <c r="BK252" s="90"/>
      <c r="BL252" s="24">
        <v>0</v>
      </c>
      <c r="BM252" s="91"/>
      <c r="BN252" s="24">
        <v>0</v>
      </c>
      <c r="BO252" s="24"/>
      <c r="BP252" s="24"/>
      <c r="BQ252" s="124"/>
    </row>
    <row r="253" spans="1:69" ht="16.8" customHeight="1" x14ac:dyDescent="0.35">
      <c r="A253" s="15"/>
      <c r="B253" s="15"/>
      <c r="C253" s="15" t="s">
        <v>177</v>
      </c>
      <c r="D253" s="16">
        <v>13.33</v>
      </c>
      <c r="E253" s="16"/>
      <c r="F253" s="16"/>
      <c r="G253" s="16">
        <v>0</v>
      </c>
      <c r="H253" s="103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90"/>
        <v>5184.6241399999999</v>
      </c>
      <c r="P253" s="18">
        <f t="shared" si="91"/>
        <v>369.96414000000004</v>
      </c>
      <c r="Q253" s="14"/>
      <c r="R253" s="18"/>
      <c r="S253" s="16">
        <f>G253</f>
        <v>0</v>
      </c>
      <c r="T253" s="18">
        <f t="shared" si="84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85"/>
        <v>78385.319999999992</v>
      </c>
      <c r="AA253" s="15"/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/>
      <c r="AI253" s="16">
        <v>0</v>
      </c>
      <c r="AJ253" s="25"/>
      <c r="AL253" s="14"/>
      <c r="AM253" s="18"/>
      <c r="AN253" s="16">
        <v>0</v>
      </c>
      <c r="AO253" s="18">
        <f t="shared" si="86"/>
        <v>0</v>
      </c>
      <c r="AP253" s="15"/>
      <c r="AR253" s="14"/>
      <c r="AS253" s="18"/>
      <c r="AT253" s="16">
        <v>0</v>
      </c>
      <c r="AU253" s="18">
        <f t="shared" si="87"/>
        <v>0</v>
      </c>
      <c r="AV253" s="15"/>
      <c r="AX253" s="14"/>
      <c r="AY253" s="18"/>
      <c r="AZ253" s="16">
        <v>0</v>
      </c>
      <c r="BA253" s="18">
        <f t="shared" si="88"/>
        <v>0</v>
      </c>
      <c r="BB253" s="15"/>
      <c r="BD253" s="14"/>
      <c r="BE253" s="18"/>
      <c r="BF253" s="16">
        <v>0</v>
      </c>
      <c r="BG253" s="18">
        <f t="shared" si="89"/>
        <v>0</v>
      </c>
      <c r="BH253" s="15"/>
      <c r="BJ253" s="86">
        <v>0</v>
      </c>
      <c r="BK253" s="90"/>
      <c r="BL253" s="24">
        <v>0</v>
      </c>
      <c r="BM253" s="91"/>
      <c r="BN253" s="24">
        <v>0</v>
      </c>
      <c r="BO253" s="24"/>
      <c r="BP253" s="24"/>
      <c r="BQ253" s="124"/>
    </row>
    <row r="254" spans="1:69" ht="16.8" customHeight="1" x14ac:dyDescent="0.35">
      <c r="A254" s="15"/>
      <c r="B254" s="15"/>
      <c r="C254" s="15" t="s">
        <v>178</v>
      </c>
      <c r="D254" s="16"/>
      <c r="E254" s="16"/>
      <c r="F254" s="16"/>
      <c r="G254" s="16">
        <v>0</v>
      </c>
      <c r="H254" s="103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90"/>
        <v>948.51519399999995</v>
      </c>
      <c r="P254" s="18">
        <f t="shared" si="91"/>
        <v>65.455194000000006</v>
      </c>
      <c r="Q254" s="14"/>
      <c r="R254" s="18"/>
      <c r="S254" s="16">
        <f>G254</f>
        <v>0</v>
      </c>
      <c r="T254" s="18">
        <f t="shared" si="84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5"/>
        <v>78385.319999999992</v>
      </c>
      <c r="AA254" s="15"/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/>
      <c r="AI254" s="16">
        <v>0</v>
      </c>
      <c r="AJ254" s="25"/>
      <c r="AL254" s="14"/>
      <c r="AM254" s="18">
        <v>0</v>
      </c>
      <c r="AN254" s="16">
        <v>0</v>
      </c>
      <c r="AO254" s="18">
        <f t="shared" si="86"/>
        <v>0</v>
      </c>
      <c r="AP254" s="15"/>
      <c r="AR254" s="14"/>
      <c r="AS254" s="18">
        <v>0</v>
      </c>
      <c r="AT254" s="16">
        <v>0</v>
      </c>
      <c r="AU254" s="18">
        <f t="shared" si="87"/>
        <v>0</v>
      </c>
      <c r="AV254" s="15"/>
      <c r="AX254" s="14"/>
      <c r="AY254" s="18">
        <v>0</v>
      </c>
      <c r="AZ254" s="16">
        <v>0</v>
      </c>
      <c r="BA254" s="18">
        <f t="shared" si="88"/>
        <v>0</v>
      </c>
      <c r="BB254" s="15"/>
      <c r="BD254" s="14"/>
      <c r="BE254" s="18">
        <v>0</v>
      </c>
      <c r="BF254" s="16">
        <v>0</v>
      </c>
      <c r="BG254" s="18">
        <f t="shared" si="89"/>
        <v>0</v>
      </c>
      <c r="BH254" s="15"/>
      <c r="BJ254" s="86">
        <v>0</v>
      </c>
      <c r="BK254" s="90"/>
      <c r="BL254" s="24">
        <v>0</v>
      </c>
      <c r="BM254" s="91"/>
      <c r="BN254" s="24">
        <v>0</v>
      </c>
      <c r="BO254" s="24"/>
      <c r="BP254" s="24"/>
      <c r="BQ254" s="124"/>
    </row>
    <row r="255" spans="1:69" ht="16.8" customHeight="1" x14ac:dyDescent="0.35">
      <c r="A255" s="15"/>
      <c r="B255" s="15"/>
      <c r="C255" s="15" t="s">
        <v>179</v>
      </c>
      <c r="D255" s="16"/>
      <c r="E255" s="16"/>
      <c r="F255" s="16"/>
      <c r="G255" s="16">
        <v>0</v>
      </c>
      <c r="H255" s="103"/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90"/>
        <v>577.35229199999992</v>
      </c>
      <c r="P255" s="18">
        <f t="shared" si="91"/>
        <v>39.842292</v>
      </c>
      <c r="Q255" s="14"/>
      <c r="R255" s="18"/>
      <c r="S255" s="16">
        <f>G255</f>
        <v>0</v>
      </c>
      <c r="T255" s="18">
        <f t="shared" si="84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5"/>
        <v>78385.319999999992</v>
      </c>
      <c r="AA255" s="15"/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6"/>
        <v>0</v>
      </c>
      <c r="AP255" s="15"/>
      <c r="AR255" s="14"/>
      <c r="AS255" s="18"/>
      <c r="AT255" s="16">
        <v>0</v>
      </c>
      <c r="AU255" s="18">
        <f t="shared" si="87"/>
        <v>0</v>
      </c>
      <c r="AV255" s="15"/>
      <c r="AX255" s="14"/>
      <c r="AY255" s="18"/>
      <c r="AZ255" s="16">
        <v>0</v>
      </c>
      <c r="BA255" s="18">
        <f t="shared" si="88"/>
        <v>0</v>
      </c>
      <c r="BB255" s="15"/>
      <c r="BD255" s="14"/>
      <c r="BE255" s="18"/>
      <c r="BF255" s="16">
        <v>0</v>
      </c>
      <c r="BG255" s="18">
        <f t="shared" si="89"/>
        <v>0</v>
      </c>
      <c r="BH255" s="15"/>
      <c r="BJ255" s="86">
        <v>0</v>
      </c>
      <c r="BK255" s="90"/>
      <c r="BL255" s="24">
        <v>0</v>
      </c>
      <c r="BM255" s="24"/>
      <c r="BN255" s="24"/>
      <c r="BO255" s="24"/>
      <c r="BP255" s="24"/>
      <c r="BQ255" s="124"/>
    </row>
    <row r="256" spans="1:69" ht="16.8" customHeight="1" x14ac:dyDescent="0.35">
      <c r="A256" s="15"/>
      <c r="B256" s="15"/>
      <c r="C256" s="15" t="s">
        <v>180</v>
      </c>
      <c r="D256" s="16"/>
      <c r="E256" s="16"/>
      <c r="F256" s="16"/>
      <c r="G256" s="16">
        <v>0</v>
      </c>
      <c r="H256" s="103"/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90"/>
        <v>577.35229199999992</v>
      </c>
      <c r="P256" s="18">
        <f t="shared" si="91"/>
        <v>39.842292</v>
      </c>
      <c r="Q256" s="14"/>
      <c r="R256" s="18"/>
      <c r="S256" s="16">
        <f>G256</f>
        <v>0</v>
      </c>
      <c r="T256" s="18">
        <f t="shared" si="84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5"/>
        <v>78385.319999999992</v>
      </c>
      <c r="AA256" s="15"/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6"/>
        <v>0</v>
      </c>
      <c r="AP256" s="15"/>
      <c r="AR256" s="14"/>
      <c r="AS256" s="18"/>
      <c r="AT256" s="16">
        <v>0</v>
      </c>
      <c r="AU256" s="18">
        <f t="shared" si="87"/>
        <v>0</v>
      </c>
      <c r="AV256" s="15"/>
      <c r="AX256" s="14"/>
      <c r="AY256" s="18"/>
      <c r="AZ256" s="16">
        <v>0</v>
      </c>
      <c r="BA256" s="18">
        <f t="shared" si="88"/>
        <v>0</v>
      </c>
      <c r="BB256" s="15"/>
      <c r="BD256" s="14"/>
      <c r="BE256" s="18"/>
      <c r="BF256" s="16">
        <v>0</v>
      </c>
      <c r="BG256" s="18">
        <f t="shared" si="89"/>
        <v>0</v>
      </c>
      <c r="BH256" s="15"/>
      <c r="BJ256" s="86">
        <v>0</v>
      </c>
      <c r="BK256" s="90"/>
      <c r="BL256" s="24"/>
      <c r="BM256" s="24"/>
      <c r="BN256" s="24"/>
      <c r="BO256" s="24"/>
      <c r="BP256" s="24"/>
      <c r="BQ256" s="124"/>
    </row>
    <row r="257" spans="1:69" ht="16.8" customHeight="1" x14ac:dyDescent="0.35">
      <c r="A257" s="15"/>
      <c r="B257" s="15"/>
      <c r="C257" s="15" t="s">
        <v>181</v>
      </c>
      <c r="D257" s="16"/>
      <c r="E257" s="16"/>
      <c r="F257" s="16"/>
      <c r="G257" s="16">
        <v>0</v>
      </c>
      <c r="H257" s="16"/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90"/>
        <v>577.35229199999992</v>
      </c>
      <c r="P257" s="18">
        <f t="shared" si="91"/>
        <v>39.842292</v>
      </c>
      <c r="Q257" s="14"/>
      <c r="R257" s="18"/>
      <c r="S257" s="16">
        <f>G257</f>
        <v>0</v>
      </c>
      <c r="T257" s="18">
        <f t="shared" si="84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5"/>
        <v>78385.319999999992</v>
      </c>
      <c r="AA257" s="15"/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6"/>
        <v>0</v>
      </c>
      <c r="AP257" s="15"/>
      <c r="AR257" s="14"/>
      <c r="AS257" s="18"/>
      <c r="AT257" s="16">
        <v>0</v>
      </c>
      <c r="AU257" s="18">
        <f t="shared" si="87"/>
        <v>0</v>
      </c>
      <c r="AV257" s="15"/>
      <c r="AX257" s="14"/>
      <c r="AY257" s="18"/>
      <c r="AZ257" s="16">
        <v>0</v>
      </c>
      <c r="BA257" s="18">
        <f t="shared" si="88"/>
        <v>0</v>
      </c>
      <c r="BB257" s="15"/>
      <c r="BD257" s="14"/>
      <c r="BE257" s="18"/>
      <c r="BF257" s="16">
        <v>0</v>
      </c>
      <c r="BG257" s="18">
        <f t="shared" si="89"/>
        <v>0</v>
      </c>
      <c r="BH257" s="15"/>
      <c r="BJ257" s="86">
        <v>0</v>
      </c>
      <c r="BK257" s="90"/>
      <c r="BL257" s="24"/>
      <c r="BM257" s="24"/>
      <c r="BN257" s="24"/>
      <c r="BO257" s="24"/>
      <c r="BP257" s="24"/>
      <c r="BQ257" s="124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/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90"/>
        <v>948.51519399999995</v>
      </c>
      <c r="P258" s="18">
        <f t="shared" si="91"/>
        <v>65.455194000000006</v>
      </c>
      <c r="Q258" s="14"/>
      <c r="R258" s="18"/>
      <c r="S258" s="16">
        <v>0</v>
      </c>
      <c r="T258" s="18">
        <f t="shared" si="84"/>
        <v>53984.479999999989</v>
      </c>
      <c r="U258" s="15"/>
      <c r="W258" s="14"/>
      <c r="X258" s="18"/>
      <c r="Y258" s="16">
        <v>0</v>
      </c>
      <c r="Z258" s="18">
        <f t="shared" si="85"/>
        <v>78385.319999999992</v>
      </c>
      <c r="AA258" s="15"/>
      <c r="AB258" s="24"/>
      <c r="AC258" s="15"/>
      <c r="AD258" s="25"/>
      <c r="AE258" s="62"/>
      <c r="AF258" s="63"/>
      <c r="AG258" s="25"/>
      <c r="AH258" s="24"/>
      <c r="AI258" s="26"/>
      <c r="AJ258" s="25"/>
      <c r="AL258" s="14"/>
      <c r="AM258" s="18"/>
      <c r="AN258" s="16">
        <v>0</v>
      </c>
      <c r="AO258" s="18">
        <f t="shared" si="86"/>
        <v>0</v>
      </c>
      <c r="AP258" s="15"/>
      <c r="AR258" s="14"/>
      <c r="AS258" s="18"/>
      <c r="AT258" s="16">
        <v>0</v>
      </c>
      <c r="AU258" s="18">
        <f t="shared" si="87"/>
        <v>0</v>
      </c>
      <c r="AV258" s="15"/>
      <c r="AX258" s="14"/>
      <c r="AY258" s="18"/>
      <c r="AZ258" s="16">
        <v>0</v>
      </c>
      <c r="BA258" s="18">
        <f t="shared" si="88"/>
        <v>0</v>
      </c>
      <c r="BB258" s="15"/>
      <c r="BD258" s="14"/>
      <c r="BE258" s="18"/>
      <c r="BF258" s="16">
        <v>0</v>
      </c>
      <c r="BG258" s="18">
        <f t="shared" si="89"/>
        <v>0</v>
      </c>
      <c r="BH258" s="15"/>
      <c r="BJ258" s="86">
        <v>0</v>
      </c>
      <c r="BK258" s="90"/>
      <c r="BL258" s="24"/>
      <c r="BM258" s="24"/>
      <c r="BN258" s="24"/>
      <c r="BO258" s="24"/>
      <c r="BP258" s="24"/>
      <c r="BQ258" s="124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182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90"/>
        <v>7537.2621599999993</v>
      </c>
      <c r="P259" s="18">
        <f t="shared" si="91"/>
        <v>2049.0321600000002</v>
      </c>
      <c r="Q259" s="14"/>
      <c r="R259" s="18"/>
      <c r="S259" s="16">
        <v>0</v>
      </c>
      <c r="T259" s="18">
        <f t="shared" si="84"/>
        <v>53984.479999999989</v>
      </c>
      <c r="U259" s="15"/>
      <c r="W259" s="14"/>
      <c r="X259" s="18"/>
      <c r="Y259" s="16">
        <v>0</v>
      </c>
      <c r="Z259" s="18">
        <f t="shared" si="85"/>
        <v>78385.319999999992</v>
      </c>
      <c r="AA259" s="15" t="str">
        <f>C259</f>
        <v>Sinistro</v>
      </c>
      <c r="AB259" s="24"/>
      <c r="AC259" s="15"/>
      <c r="AD259" s="25"/>
      <c r="AE259" s="62"/>
      <c r="AF259" s="63"/>
      <c r="AG259" s="25"/>
      <c r="AH259" s="24"/>
      <c r="AI259" s="26"/>
      <c r="AJ259" s="25"/>
      <c r="AL259" s="14"/>
      <c r="AM259" s="18"/>
      <c r="AN259" s="16">
        <v>0</v>
      </c>
      <c r="AO259" s="18">
        <f t="shared" si="86"/>
        <v>0</v>
      </c>
      <c r="AP259" s="15"/>
      <c r="AR259" s="14"/>
      <c r="AS259" s="18"/>
      <c r="AT259" s="16">
        <v>0</v>
      </c>
      <c r="AU259" s="18">
        <f t="shared" si="87"/>
        <v>0</v>
      </c>
      <c r="AV259" s="15"/>
      <c r="AX259" s="14"/>
      <c r="AY259" s="18"/>
      <c r="AZ259" s="16">
        <v>0</v>
      </c>
      <c r="BA259" s="18">
        <f t="shared" si="88"/>
        <v>0</v>
      </c>
      <c r="BB259" s="15"/>
      <c r="BD259" s="14"/>
      <c r="BE259" s="18"/>
      <c r="BF259" s="16">
        <v>0</v>
      </c>
      <c r="BG259" s="18">
        <f t="shared" si="89"/>
        <v>0</v>
      </c>
      <c r="BH259" s="15"/>
      <c r="BJ259" s="86">
        <v>0</v>
      </c>
      <c r="BK259" s="90"/>
      <c r="BL259" s="24"/>
      <c r="BM259" s="24"/>
      <c r="BN259" s="24"/>
      <c r="BO259" s="24"/>
      <c r="BP259" s="24"/>
      <c r="BQ259" s="124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/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90"/>
        <v>2314.6014600000003</v>
      </c>
      <c r="P260" s="18">
        <f t="shared" si="91"/>
        <v>199.21145999999999</v>
      </c>
      <c r="Q260" s="14"/>
      <c r="R260" s="18"/>
      <c r="S260" s="16">
        <v>0</v>
      </c>
      <c r="T260" s="18">
        <f t="shared" si="84"/>
        <v>53984.479999999989</v>
      </c>
      <c r="U260" s="15"/>
      <c r="W260" s="14"/>
      <c r="X260" s="18"/>
      <c r="Y260" s="16">
        <v>0</v>
      </c>
      <c r="Z260" s="18">
        <f t="shared" si="85"/>
        <v>78385.319999999992</v>
      </c>
      <c r="AA260" s="15"/>
      <c r="AB260" s="24"/>
      <c r="AC260" s="64" t="s">
        <v>134</v>
      </c>
      <c r="AD260" s="65"/>
      <c r="AE260" s="65">
        <f>H264</f>
        <v>0</v>
      </c>
      <c r="AF260" s="63">
        <f t="shared" ref="AF260:AF290" si="92">AE260+AF199</f>
        <v>0</v>
      </c>
      <c r="AG260" s="25"/>
      <c r="AH260" s="24"/>
      <c r="AI260" s="26"/>
      <c r="AJ260" s="25">
        <v>0</v>
      </c>
      <c r="AL260" s="14"/>
      <c r="AM260" s="18"/>
      <c r="AN260" s="16">
        <v>0</v>
      </c>
      <c r="AO260" s="18">
        <f t="shared" si="86"/>
        <v>0</v>
      </c>
      <c r="AP260" s="15"/>
      <c r="AR260" s="14"/>
      <c r="AS260" s="18"/>
      <c r="AT260" s="16">
        <v>0</v>
      </c>
      <c r="AU260" s="18">
        <f t="shared" si="87"/>
        <v>0</v>
      </c>
      <c r="AV260" s="15"/>
      <c r="AX260" s="14"/>
      <c r="AY260" s="18"/>
      <c r="AZ260" s="16">
        <v>0</v>
      </c>
      <c r="BA260" s="18">
        <f t="shared" si="88"/>
        <v>0</v>
      </c>
      <c r="BB260" s="15"/>
      <c r="BD260" s="14"/>
      <c r="BE260" s="18"/>
      <c r="BF260" s="16">
        <v>0</v>
      </c>
      <c r="BG260" s="18">
        <f t="shared" si="89"/>
        <v>0</v>
      </c>
      <c r="BH260" s="15"/>
      <c r="BJ260" s="86"/>
      <c r="BK260" s="86"/>
      <c r="BL260" s="24"/>
      <c r="BM260" s="24"/>
      <c r="BN260" s="24"/>
      <c r="BO260" s="24"/>
      <c r="BP260" s="24"/>
      <c r="BQ260" s="124"/>
    </row>
    <row r="261" spans="1:69" ht="16.8" customHeight="1" x14ac:dyDescent="0.35">
      <c r="A261" s="15"/>
      <c r="B261" s="15"/>
      <c r="C261" s="15" t="s">
        <v>58</v>
      </c>
      <c r="D261" s="16"/>
      <c r="E261" s="16"/>
      <c r="F261" s="16"/>
      <c r="G261" s="16">
        <v>0</v>
      </c>
      <c r="H261" s="16"/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0"/>
        <v>0</v>
      </c>
      <c r="P261" s="18">
        <f t="shared" si="91"/>
        <v>0</v>
      </c>
      <c r="Q261" s="14"/>
      <c r="R261" s="18"/>
      <c r="S261" s="16">
        <f>G261</f>
        <v>0</v>
      </c>
      <c r="T261" s="18">
        <f t="shared" si="84"/>
        <v>53984.479999999989</v>
      </c>
      <c r="U261" s="15" t="str">
        <f t="shared" ref="U261:U271" si="93">C261</f>
        <v xml:space="preserve">Francobolli    </v>
      </c>
      <c r="W261" s="14"/>
      <c r="X261" s="18"/>
      <c r="Y261" s="16"/>
      <c r="Z261" s="18">
        <f t="shared" si="85"/>
        <v>78385.319999999992</v>
      </c>
      <c r="AA261" s="15"/>
      <c r="AB261" s="24"/>
      <c r="AC261" s="15" t="str">
        <f t="shared" ref="AC261:AC274" si="94">C261</f>
        <v xml:space="preserve">Francobolli    </v>
      </c>
      <c r="AD261" s="25"/>
      <c r="AE261" s="62">
        <f>G261</f>
        <v>0</v>
      </c>
      <c r="AF261" s="63">
        <f t="shared" si="92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6"/>
        <v>0</v>
      </c>
      <c r="AP261" s="15"/>
      <c r="AR261" s="14"/>
      <c r="AS261" s="18"/>
      <c r="AT261" s="16"/>
      <c r="AU261" s="18">
        <f t="shared" si="87"/>
        <v>0</v>
      </c>
      <c r="AV261" s="15"/>
      <c r="AX261" s="14"/>
      <c r="AY261" s="18"/>
      <c r="AZ261" s="16"/>
      <c r="BA261" s="18">
        <f t="shared" si="88"/>
        <v>0</v>
      </c>
      <c r="BB261" s="15"/>
      <c r="BD261" s="14"/>
      <c r="BE261" s="18"/>
      <c r="BF261" s="16"/>
      <c r="BG261" s="18">
        <f t="shared" si="89"/>
        <v>0</v>
      </c>
      <c r="BH261" s="15"/>
      <c r="BJ261" s="86"/>
      <c r="BK261" s="86"/>
      <c r="BL261" s="24"/>
      <c r="BM261" s="24"/>
      <c r="BN261" s="24"/>
      <c r="BO261" s="24"/>
      <c r="BP261" s="24"/>
      <c r="BQ261" s="124"/>
    </row>
    <row r="262" spans="1:69" ht="16.8" customHeight="1" x14ac:dyDescent="0.35">
      <c r="A262" s="15"/>
      <c r="B262" s="15"/>
      <c r="C262" s="15" t="s">
        <v>135</v>
      </c>
      <c r="D262" s="16"/>
      <c r="E262" s="16"/>
      <c r="F262" s="16"/>
      <c r="G262" s="16">
        <v>0</v>
      </c>
      <c r="H262" s="16"/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90"/>
        <v>1435.5166540000002</v>
      </c>
      <c r="P262" s="18">
        <f t="shared" si="91"/>
        <v>264.66665399999999</v>
      </c>
      <c r="Q262" s="14"/>
      <c r="R262" s="18"/>
      <c r="S262" s="16">
        <f>G262</f>
        <v>0</v>
      </c>
      <c r="T262" s="18">
        <f t="shared" si="84"/>
        <v>53984.479999999989</v>
      </c>
      <c r="U262" s="15" t="str">
        <f t="shared" si="93"/>
        <v xml:space="preserve">PAG. FATT. SOMMESE PETROLI </v>
      </c>
      <c r="W262" s="14"/>
      <c r="X262" s="18"/>
      <c r="Y262" s="16">
        <v>0</v>
      </c>
      <c r="Z262" s="18">
        <f t="shared" si="85"/>
        <v>78385.319999999992</v>
      </c>
      <c r="AA262" s="15"/>
      <c r="AB262" s="24"/>
      <c r="AC262" s="15" t="str">
        <f t="shared" si="94"/>
        <v xml:space="preserve">PAG. FATT. SOMMESE PETROLI </v>
      </c>
      <c r="AD262" s="25"/>
      <c r="AE262" s="62">
        <f>G262</f>
        <v>0</v>
      </c>
      <c r="AF262" s="63">
        <f t="shared" si="92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6"/>
        <v>0</v>
      </c>
      <c r="AP262" s="15"/>
      <c r="AR262" s="14"/>
      <c r="AS262" s="18"/>
      <c r="AT262" s="16">
        <v>0</v>
      </c>
      <c r="AU262" s="18">
        <f t="shared" si="87"/>
        <v>0</v>
      </c>
      <c r="AV262" s="15"/>
      <c r="AX262" s="14"/>
      <c r="AY262" s="18"/>
      <c r="AZ262" s="16">
        <v>0</v>
      </c>
      <c r="BA262" s="18">
        <f t="shared" si="88"/>
        <v>0</v>
      </c>
      <c r="BB262" s="15"/>
      <c r="BD262" s="14"/>
      <c r="BE262" s="18"/>
      <c r="BF262" s="16">
        <v>0</v>
      </c>
      <c r="BG262" s="18">
        <f t="shared" si="89"/>
        <v>0</v>
      </c>
      <c r="BH262" s="15"/>
      <c r="BJ262" s="86"/>
      <c r="BK262" s="86"/>
      <c r="BL262" s="24"/>
      <c r="BM262" s="24"/>
      <c r="BN262" s="24"/>
      <c r="BO262" s="24"/>
      <c r="BP262" s="24"/>
      <c r="BQ262" s="124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/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90"/>
        <v>1443.3857300000002</v>
      </c>
      <c r="P263" s="18">
        <f t="shared" si="91"/>
        <v>99.605729999999994</v>
      </c>
      <c r="Q263" s="14"/>
      <c r="R263" s="18"/>
      <c r="S263" s="16">
        <f>G263</f>
        <v>0</v>
      </c>
      <c r="T263" s="18">
        <f t="shared" si="84"/>
        <v>53984.479999999989</v>
      </c>
      <c r="U263" s="15" t="str">
        <f t="shared" si="93"/>
        <v>Benzina auto papa'</v>
      </c>
      <c r="W263" s="14"/>
      <c r="X263" s="18"/>
      <c r="Y263" s="16">
        <v>0</v>
      </c>
      <c r="Z263" s="18">
        <f t="shared" si="85"/>
        <v>78385.319999999992</v>
      </c>
      <c r="AA263" s="15"/>
      <c r="AB263" s="24"/>
      <c r="AC263" s="15" t="str">
        <f t="shared" si="94"/>
        <v>Benzina auto papa'</v>
      </c>
      <c r="AD263" s="25"/>
      <c r="AE263" s="62">
        <f>G263</f>
        <v>0</v>
      </c>
      <c r="AF263" s="63">
        <f t="shared" si="92"/>
        <v>0</v>
      </c>
      <c r="AG263" s="25"/>
      <c r="AH263" s="24"/>
      <c r="AI263" s="26">
        <v>0</v>
      </c>
      <c r="AJ263" s="25"/>
      <c r="AL263" s="14"/>
      <c r="AM263" s="18"/>
      <c r="AN263" s="16">
        <v>0</v>
      </c>
      <c r="AO263" s="18">
        <f t="shared" si="86"/>
        <v>0</v>
      </c>
      <c r="AP263" s="15"/>
      <c r="AR263" s="14"/>
      <c r="AS263" s="18"/>
      <c r="AT263" s="16">
        <v>0</v>
      </c>
      <c r="AU263" s="18">
        <f t="shared" si="87"/>
        <v>0</v>
      </c>
      <c r="AV263" s="15"/>
      <c r="AX263" s="14"/>
      <c r="AY263" s="18"/>
      <c r="AZ263" s="16">
        <v>0</v>
      </c>
      <c r="BA263" s="18">
        <f t="shared" si="88"/>
        <v>0</v>
      </c>
      <c r="BB263" s="15"/>
      <c r="BD263" s="14"/>
      <c r="BE263" s="18"/>
      <c r="BF263" s="16">
        <v>0</v>
      </c>
      <c r="BG263" s="18">
        <f t="shared" si="89"/>
        <v>0</v>
      </c>
      <c r="BH263" s="15"/>
      <c r="BJ263" s="86"/>
      <c r="BK263" s="86"/>
      <c r="BL263" s="24"/>
      <c r="BM263" s="24"/>
      <c r="BN263" s="24"/>
      <c r="BO263" s="24"/>
      <c r="BP263" s="24"/>
      <c r="BQ263" s="124"/>
    </row>
    <row r="264" spans="1:69" ht="16.8" customHeight="1" x14ac:dyDescent="0.35">
      <c r="A264" s="15"/>
      <c r="B264" s="15"/>
      <c r="C264" s="28" t="s">
        <v>201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90"/>
        <v>15640.521197999999</v>
      </c>
      <c r="P264" s="18">
        <f t="shared" si="91"/>
        <v>2677.9711980000002</v>
      </c>
      <c r="Q264" s="14"/>
      <c r="R264" s="18"/>
      <c r="S264" s="16">
        <v>0</v>
      </c>
      <c r="T264" s="18">
        <f t="shared" si="84"/>
        <v>53984.479999999989</v>
      </c>
      <c r="U264" s="15" t="str">
        <f t="shared" si="93"/>
        <v xml:space="preserve">COMM . BPM 10226   </v>
      </c>
      <c r="W264" s="14"/>
      <c r="X264" s="18"/>
      <c r="Y264" s="69">
        <f>G264</f>
        <v>4.25</v>
      </c>
      <c r="Z264" s="18">
        <f t="shared" si="85"/>
        <v>78381.069999999992</v>
      </c>
      <c r="AA264" s="15" t="str">
        <f>C264</f>
        <v xml:space="preserve">COMM . BPM 10226   </v>
      </c>
      <c r="AB264" s="24"/>
      <c r="AC264" s="15" t="str">
        <f t="shared" si="94"/>
        <v xml:space="preserve">COMM . BPM 10226   </v>
      </c>
      <c r="AD264" s="25"/>
      <c r="AE264" s="62">
        <v>0</v>
      </c>
      <c r="AF264" s="63">
        <f t="shared" si="92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6"/>
        <v>0</v>
      </c>
      <c r="AP264" s="15"/>
      <c r="AR264" s="14"/>
      <c r="AS264" s="18"/>
      <c r="AT264" s="16">
        <v>0</v>
      </c>
      <c r="AU264" s="18">
        <f t="shared" si="87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8"/>
        <v>0</v>
      </c>
      <c r="BB264" s="15"/>
      <c r="BD264" s="14"/>
      <c r="BE264" s="18"/>
      <c r="BF264" s="16">
        <v>0</v>
      </c>
      <c r="BG264" s="18">
        <f t="shared" si="89"/>
        <v>0</v>
      </c>
      <c r="BH264" s="15"/>
      <c r="BJ264" s="86"/>
      <c r="BK264" s="86"/>
      <c r="BL264" s="24"/>
      <c r="BM264" s="24"/>
      <c r="BN264" s="24"/>
      <c r="BO264" s="24"/>
      <c r="BP264" s="24"/>
      <c r="BQ264" s="124"/>
    </row>
    <row r="265" spans="1:69" ht="16.8" customHeight="1" x14ac:dyDescent="0.35">
      <c r="A265" s="15"/>
      <c r="B265" s="15"/>
      <c r="C265" s="15"/>
      <c r="D265" s="16"/>
      <c r="E265" s="16"/>
      <c r="F265" s="16"/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90"/>
        <v>25906.491198</v>
      </c>
      <c r="P265" s="18">
        <f t="shared" si="91"/>
        <v>2677.9711980000002</v>
      </c>
      <c r="Q265" s="14"/>
      <c r="R265" s="18"/>
      <c r="S265" s="16">
        <f>G265</f>
        <v>0</v>
      </c>
      <c r="T265" s="18">
        <f t="shared" si="84"/>
        <v>53984.479999999989</v>
      </c>
      <c r="U265" s="15">
        <f t="shared" si="93"/>
        <v>0</v>
      </c>
      <c r="W265" s="14"/>
      <c r="X265" s="18"/>
      <c r="Y265" s="16">
        <v>0</v>
      </c>
      <c r="Z265" s="18">
        <f t="shared" si="85"/>
        <v>78381.069999999992</v>
      </c>
      <c r="AA265" s="15"/>
      <c r="AB265" s="24"/>
      <c r="AC265" s="15">
        <f t="shared" si="94"/>
        <v>0</v>
      </c>
      <c r="AD265" s="25"/>
      <c r="AE265" s="62">
        <f t="shared" ref="AE265:AE290" si="95">G265</f>
        <v>0</v>
      </c>
      <c r="AF265" s="63">
        <f t="shared" si="92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6"/>
        <v>0</v>
      </c>
      <c r="AP265" s="15"/>
      <c r="AR265" s="14"/>
      <c r="AS265" s="18"/>
      <c r="AT265" s="16">
        <v>0</v>
      </c>
      <c r="AU265" s="18">
        <f t="shared" si="87"/>
        <v>0</v>
      </c>
      <c r="AV265" s="15"/>
      <c r="AX265" s="14"/>
      <c r="AY265" s="18"/>
      <c r="AZ265" s="16">
        <v>0</v>
      </c>
      <c r="BA265" s="18">
        <f t="shared" si="88"/>
        <v>0</v>
      </c>
      <c r="BB265" s="15"/>
      <c r="BD265" s="14"/>
      <c r="BE265" s="18"/>
      <c r="BF265" s="16">
        <v>0</v>
      </c>
      <c r="BG265" s="18">
        <f t="shared" si="89"/>
        <v>0</v>
      </c>
      <c r="BH265" s="15"/>
      <c r="BJ265" s="86"/>
      <c r="BK265" s="86"/>
      <c r="BL265" s="24"/>
      <c r="BM265" s="24"/>
      <c r="BN265" s="24"/>
      <c r="BO265" s="24"/>
      <c r="BP265" s="24"/>
      <c r="BQ265" s="124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90"/>
        <v>1030.99695</v>
      </c>
      <c r="P266" s="18">
        <f t="shared" si="91"/>
        <v>71.14694999999999</v>
      </c>
      <c r="Q266" s="14"/>
      <c r="R266" s="18"/>
      <c r="S266" s="16">
        <f>G266</f>
        <v>0</v>
      </c>
      <c r="T266" s="18">
        <f t="shared" si="84"/>
        <v>53984.479999999989</v>
      </c>
      <c r="U266" s="15" t="str">
        <f t="shared" si="93"/>
        <v>Materiale pulizia</v>
      </c>
      <c r="W266" s="14"/>
      <c r="X266" s="18"/>
      <c r="Y266" s="16">
        <v>0</v>
      </c>
      <c r="Z266" s="18">
        <f t="shared" si="85"/>
        <v>78381.069999999992</v>
      </c>
      <c r="AA266" s="15"/>
      <c r="AB266" s="24"/>
      <c r="AC266" s="15" t="str">
        <f t="shared" si="94"/>
        <v>Materiale pulizia</v>
      </c>
      <c r="AD266" s="25"/>
      <c r="AE266" s="62">
        <f t="shared" si="95"/>
        <v>0</v>
      </c>
      <c r="AF266" s="63">
        <f t="shared" si="92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6"/>
        <v>0</v>
      </c>
      <c r="AP266" s="15"/>
      <c r="AR266" s="14"/>
      <c r="AS266" s="18"/>
      <c r="AT266" s="16">
        <v>0</v>
      </c>
      <c r="AU266" s="18">
        <f t="shared" si="87"/>
        <v>0</v>
      </c>
      <c r="AV266" s="15"/>
      <c r="AX266" s="14"/>
      <c r="AY266" s="18"/>
      <c r="AZ266" s="16">
        <v>0</v>
      </c>
      <c r="BA266" s="18">
        <f t="shared" si="88"/>
        <v>0</v>
      </c>
      <c r="BB266" s="15"/>
      <c r="BD266" s="14"/>
      <c r="BE266" s="18"/>
      <c r="BF266" s="16">
        <v>0</v>
      </c>
      <c r="BG266" s="18">
        <f t="shared" si="89"/>
        <v>0</v>
      </c>
      <c r="BH266" s="15"/>
      <c r="BJ266" s="86"/>
      <c r="BK266" s="86"/>
      <c r="BL266" s="24"/>
      <c r="BM266" s="24"/>
      <c r="BN266" s="24"/>
      <c r="BO266" s="24"/>
      <c r="BP266" s="24"/>
      <c r="BQ266" s="124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90"/>
        <v>1030.99695</v>
      </c>
      <c r="P267" s="18">
        <f t="shared" si="91"/>
        <v>71.14694999999999</v>
      </c>
      <c r="Q267" s="14"/>
      <c r="R267" s="18"/>
      <c r="S267" s="16">
        <f>G267</f>
        <v>0</v>
      </c>
      <c r="T267" s="18">
        <f t="shared" si="84"/>
        <v>53984.479999999989</v>
      </c>
      <c r="U267" s="15" t="str">
        <f t="shared" si="93"/>
        <v xml:space="preserve">Assicurazioni </v>
      </c>
      <c r="W267" s="14"/>
      <c r="X267" s="18"/>
      <c r="Y267" s="16">
        <v>0</v>
      </c>
      <c r="Z267" s="18">
        <f t="shared" si="85"/>
        <v>78381.069999999992</v>
      </c>
      <c r="AA267" s="15"/>
      <c r="AB267" s="24"/>
      <c r="AC267" s="15" t="str">
        <f t="shared" si="94"/>
        <v xml:space="preserve">Assicurazioni </v>
      </c>
      <c r="AD267" s="25"/>
      <c r="AE267" s="62">
        <f t="shared" si="95"/>
        <v>0</v>
      </c>
      <c r="AF267" s="63">
        <f t="shared" si="92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6"/>
        <v>0</v>
      </c>
      <c r="AP267" s="15"/>
      <c r="AR267" s="14"/>
      <c r="AS267" s="18"/>
      <c r="AT267" s="16">
        <v>0</v>
      </c>
      <c r="AU267" s="18">
        <f t="shared" si="87"/>
        <v>0</v>
      </c>
      <c r="AV267" s="15"/>
      <c r="AX267" s="14"/>
      <c r="AY267" s="18"/>
      <c r="AZ267" s="16">
        <v>0</v>
      </c>
      <c r="BA267" s="18">
        <f t="shared" si="88"/>
        <v>0</v>
      </c>
      <c r="BB267" s="15"/>
      <c r="BD267" s="14"/>
      <c r="BE267" s="18"/>
      <c r="BF267" s="16">
        <v>0</v>
      </c>
      <c r="BG267" s="18">
        <f t="shared" si="89"/>
        <v>0</v>
      </c>
      <c r="BH267" s="15"/>
      <c r="BJ267" s="86"/>
      <c r="BK267" s="86"/>
      <c r="BL267" s="24"/>
      <c r="BM267" s="24"/>
      <c r="BN267" s="24"/>
      <c r="BO267" s="24"/>
      <c r="BP267" s="24"/>
      <c r="BQ267" s="124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90"/>
        <v>-332.86815200000001</v>
      </c>
      <c r="P268" s="18">
        <f t="shared" si="91"/>
        <v>330.12184799999994</v>
      </c>
      <c r="Q268" s="14"/>
      <c r="R268" s="18"/>
      <c r="S268" s="16">
        <f>G268</f>
        <v>0</v>
      </c>
      <c r="T268" s="18">
        <f t="shared" si="84"/>
        <v>53984.479999999989</v>
      </c>
      <c r="U268" s="15" t="str">
        <f t="shared" si="93"/>
        <v>Telepass</v>
      </c>
      <c r="W268" s="14"/>
      <c r="X268" s="18"/>
      <c r="Y268" s="16">
        <v>0</v>
      </c>
      <c r="Z268" s="18">
        <f t="shared" si="85"/>
        <v>78381.069999999992</v>
      </c>
      <c r="AA268" s="15"/>
      <c r="AB268" s="24"/>
      <c r="AC268" s="15" t="str">
        <f t="shared" si="94"/>
        <v>Telepass</v>
      </c>
      <c r="AD268" s="25"/>
      <c r="AE268" s="62">
        <f t="shared" si="95"/>
        <v>0</v>
      </c>
      <c r="AF268" s="63">
        <f t="shared" si="92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6"/>
        <v>0</v>
      </c>
      <c r="AP268" s="15"/>
      <c r="AR268" s="14"/>
      <c r="AS268" s="18"/>
      <c r="AT268" s="16">
        <v>0</v>
      </c>
      <c r="AU268" s="18">
        <f t="shared" si="87"/>
        <v>0</v>
      </c>
      <c r="AV268" s="15"/>
      <c r="AX268" s="14"/>
      <c r="AY268" s="18"/>
      <c r="AZ268" s="16">
        <v>0</v>
      </c>
      <c r="BA268" s="18">
        <f t="shared" si="88"/>
        <v>0</v>
      </c>
      <c r="BB268" s="15"/>
      <c r="BD268" s="14"/>
      <c r="BE268" s="18"/>
      <c r="BF268" s="16">
        <v>0</v>
      </c>
      <c r="BG268" s="18">
        <f t="shared" si="89"/>
        <v>0</v>
      </c>
      <c r="BH268" s="15"/>
      <c r="BJ268" s="86"/>
      <c r="BK268" s="86"/>
      <c r="BL268" s="24"/>
      <c r="BM268" s="24"/>
      <c r="BN268" s="24"/>
      <c r="BO268" s="24"/>
      <c r="BP268" s="24"/>
      <c r="BQ268" s="124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/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4"/>
        <v>53984.479999999989</v>
      </c>
      <c r="U269" s="15" t="str">
        <f t="shared" si="93"/>
        <v>Pubblicità</v>
      </c>
      <c r="W269" s="14"/>
      <c r="X269" s="18"/>
      <c r="Y269" s="16">
        <v>0</v>
      </c>
      <c r="Z269" s="18">
        <f t="shared" si="85"/>
        <v>78381.069999999992</v>
      </c>
      <c r="AA269" s="15"/>
      <c r="AB269" s="24"/>
      <c r="AC269" s="15" t="str">
        <f t="shared" si="94"/>
        <v>Pubblicità</v>
      </c>
      <c r="AD269" s="25"/>
      <c r="AE269" s="62">
        <f t="shared" si="95"/>
        <v>0</v>
      </c>
      <c r="AF269" s="63">
        <f t="shared" si="92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6"/>
        <v>0</v>
      </c>
      <c r="AP269" s="15"/>
      <c r="AR269" s="14"/>
      <c r="AS269" s="18"/>
      <c r="AT269" s="16"/>
      <c r="AU269" s="18">
        <f t="shared" si="87"/>
        <v>0</v>
      </c>
      <c r="AV269" s="15"/>
      <c r="AX269" s="14"/>
      <c r="AY269" s="18"/>
      <c r="AZ269" s="16"/>
      <c r="BA269" s="18">
        <f t="shared" si="88"/>
        <v>0</v>
      </c>
      <c r="BB269" s="15"/>
      <c r="BD269" s="14"/>
      <c r="BE269" s="18"/>
      <c r="BF269" s="16"/>
      <c r="BG269" s="18">
        <f t="shared" si="89"/>
        <v>0</v>
      </c>
      <c r="BH269" s="15"/>
      <c r="BJ269" s="86"/>
      <c r="BK269" s="86"/>
      <c r="BL269" s="24"/>
      <c r="BM269" s="24"/>
      <c r="BN269" s="24"/>
      <c r="BO269" s="24"/>
      <c r="BP269" s="24"/>
      <c r="BQ269" s="124"/>
    </row>
    <row r="270" spans="1:69" ht="16.8" customHeight="1" x14ac:dyDescent="0.35">
      <c r="A270" s="15"/>
      <c r="B270" s="66"/>
      <c r="C270" s="15" t="s">
        <v>137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202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84"/>
        <v>53984.479999999989</v>
      </c>
      <c r="U270" s="15" t="str">
        <f t="shared" si="93"/>
        <v xml:space="preserve">PAG. STIP.           MARZIA </v>
      </c>
      <c r="W270" s="14"/>
      <c r="X270" s="18"/>
      <c r="Y270" s="16">
        <v>0</v>
      </c>
      <c r="Z270" s="18">
        <f t="shared" si="85"/>
        <v>78381.069999999992</v>
      </c>
      <c r="AA270" s="15"/>
      <c r="AB270" s="24"/>
      <c r="AC270" s="15" t="str">
        <f t="shared" si="94"/>
        <v xml:space="preserve">PAG. STIP.           MARZIA </v>
      </c>
      <c r="AD270" s="25"/>
      <c r="AE270" s="62">
        <f t="shared" si="95"/>
        <v>0</v>
      </c>
      <c r="AF270" s="63">
        <f t="shared" si="92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6"/>
        <v>0</v>
      </c>
      <c r="AP270" s="15"/>
      <c r="AR270" s="14"/>
      <c r="AS270" s="18"/>
      <c r="AT270" s="16">
        <v>0</v>
      </c>
      <c r="AU270" s="18">
        <f t="shared" si="87"/>
        <v>0</v>
      </c>
      <c r="AV270" s="15"/>
      <c r="AX270" s="14"/>
      <c r="AY270" s="18"/>
      <c r="AZ270" s="16">
        <v>0</v>
      </c>
      <c r="BA270" s="18">
        <f t="shared" si="88"/>
        <v>0</v>
      </c>
      <c r="BB270" s="15"/>
      <c r="BD270" s="14"/>
      <c r="BE270" s="18"/>
      <c r="BF270" s="16">
        <v>0</v>
      </c>
      <c r="BG270" s="18">
        <f t="shared" si="89"/>
        <v>0</v>
      </c>
      <c r="BH270" s="15"/>
      <c r="BJ270" s="86"/>
      <c r="BK270" s="86"/>
      <c r="BL270" s="24"/>
      <c r="BM270" s="24"/>
      <c r="BN270" s="24"/>
      <c r="BO270" s="24"/>
      <c r="BP270" s="24"/>
      <c r="BQ270" s="124"/>
    </row>
    <row r="271" spans="1:69" ht="16.8" customHeight="1" x14ac:dyDescent="0.35">
      <c r="A271" s="15"/>
      <c r="B271" s="15"/>
      <c r="C271" s="15" t="s">
        <v>139</v>
      </c>
      <c r="D271" s="16"/>
      <c r="E271" s="16">
        <v>0</v>
      </c>
      <c r="F271" s="16"/>
      <c r="G271" s="16">
        <v>0</v>
      </c>
      <c r="H271" s="16"/>
      <c r="I271" s="4"/>
      <c r="J271" s="14"/>
      <c r="K271" s="17"/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84"/>
        <v>53984.479999999989</v>
      </c>
      <c r="U271" s="15" t="str">
        <f t="shared" si="93"/>
        <v xml:space="preserve">PAG. STIP.           DEBORAH </v>
      </c>
      <c r="W271" s="14"/>
      <c r="X271" s="18"/>
      <c r="Y271" s="16">
        <v>0</v>
      </c>
      <c r="Z271" s="18">
        <f t="shared" si="85"/>
        <v>78381.069999999992</v>
      </c>
      <c r="AA271" s="15"/>
      <c r="AB271" s="24"/>
      <c r="AC271" s="15" t="str">
        <f t="shared" si="94"/>
        <v xml:space="preserve">PAG. STIP.           DEBORAH </v>
      </c>
      <c r="AD271" s="25"/>
      <c r="AE271" s="62">
        <f t="shared" si="95"/>
        <v>0</v>
      </c>
      <c r="AF271" s="63">
        <f t="shared" si="92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6"/>
        <v>0</v>
      </c>
      <c r="AP271" s="15"/>
      <c r="AR271" s="14"/>
      <c r="AS271" s="18"/>
      <c r="AT271" s="16">
        <v>0</v>
      </c>
      <c r="AU271" s="18">
        <f t="shared" si="87"/>
        <v>0</v>
      </c>
      <c r="AV271" s="15"/>
      <c r="AX271" s="14"/>
      <c r="AY271" s="18"/>
      <c r="AZ271" s="16">
        <v>0</v>
      </c>
      <c r="BA271" s="18">
        <f t="shared" si="88"/>
        <v>0</v>
      </c>
      <c r="BB271" s="15"/>
      <c r="BD271" s="14"/>
      <c r="BE271" s="18"/>
      <c r="BF271" s="16">
        <v>0</v>
      </c>
      <c r="BG271" s="18">
        <f t="shared" si="89"/>
        <v>0</v>
      </c>
      <c r="BH271" s="15"/>
      <c r="BJ271" s="86"/>
      <c r="BK271" s="86"/>
      <c r="BL271" s="24"/>
      <c r="BM271" s="24"/>
      <c r="BN271" s="24"/>
      <c r="BO271" s="24"/>
      <c r="BP271" s="24"/>
      <c r="BQ271" s="124"/>
    </row>
    <row r="272" spans="1:69" ht="16.8" customHeight="1" x14ac:dyDescent="0.35">
      <c r="A272" s="15"/>
      <c r="B272" s="15"/>
      <c r="C272" s="15" t="s">
        <v>141</v>
      </c>
      <c r="D272" s="16"/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84"/>
        <v>53984.479999999989</v>
      </c>
      <c r="U272" s="15"/>
      <c r="W272" s="14"/>
      <c r="X272" s="18"/>
      <c r="Y272" s="16"/>
      <c r="Z272" s="18">
        <f t="shared" si="85"/>
        <v>78381.069999999992</v>
      </c>
      <c r="AA272" s="15"/>
      <c r="AB272" s="24"/>
      <c r="AC272" s="15" t="str">
        <f t="shared" si="94"/>
        <v xml:space="preserve">PAG. STIP.           DORIANA BONIFICO </v>
      </c>
      <c r="AD272" s="25"/>
      <c r="AE272" s="62">
        <f t="shared" si="95"/>
        <v>0</v>
      </c>
      <c r="AF272" s="63">
        <f t="shared" si="92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6"/>
        <v>0</v>
      </c>
      <c r="AP272" s="15"/>
      <c r="AR272" s="14"/>
      <c r="AS272" s="18"/>
      <c r="AT272" s="16"/>
      <c r="AU272" s="18">
        <f t="shared" si="87"/>
        <v>0</v>
      </c>
      <c r="AV272" s="15"/>
      <c r="AX272" s="14"/>
      <c r="AY272" s="18"/>
      <c r="AZ272" s="16"/>
      <c r="BA272" s="18">
        <f t="shared" si="88"/>
        <v>0</v>
      </c>
      <c r="BB272" s="15"/>
      <c r="BD272" s="14"/>
      <c r="BE272" s="18"/>
      <c r="BF272" s="16"/>
      <c r="BG272" s="18">
        <f t="shared" si="89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4"/>
    </row>
    <row r="273" spans="1:69" ht="16.8" customHeight="1" x14ac:dyDescent="0.35">
      <c r="A273" s="15"/>
      <c r="B273" s="15"/>
      <c r="C273" s="15" t="s">
        <v>142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84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5"/>
        <v>78381.069999999992</v>
      </c>
      <c r="AA273" s="15"/>
      <c r="AB273" s="24"/>
      <c r="AC273" s="15" t="str">
        <f t="shared" si="94"/>
        <v xml:space="preserve">PAG. STIP.           STEFANIA  BONIFICO </v>
      </c>
      <c r="AD273" s="25"/>
      <c r="AE273" s="62">
        <f t="shared" si="95"/>
        <v>0</v>
      </c>
      <c r="AF273" s="63">
        <f t="shared" si="92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6"/>
        <v>0</v>
      </c>
      <c r="AP273" s="15"/>
      <c r="AR273" s="14"/>
      <c r="AS273" s="18"/>
      <c r="AT273" s="16">
        <v>0</v>
      </c>
      <c r="AU273" s="18">
        <f t="shared" si="87"/>
        <v>0</v>
      </c>
      <c r="AV273" s="15"/>
      <c r="AX273" s="14"/>
      <c r="AY273" s="18"/>
      <c r="AZ273" s="16">
        <v>0</v>
      </c>
      <c r="BA273" s="18">
        <f t="shared" si="88"/>
        <v>0</v>
      </c>
      <c r="BB273" s="15"/>
      <c r="BD273" s="14"/>
      <c r="BE273" s="18"/>
      <c r="BF273" s="16">
        <v>0</v>
      </c>
      <c r="BG273" s="18">
        <f t="shared" si="89"/>
        <v>0</v>
      </c>
      <c r="BH273" s="15"/>
      <c r="BJ273" s="86"/>
      <c r="BK273" s="86"/>
      <c r="BL273" s="24"/>
      <c r="BM273" s="24"/>
      <c r="BN273" s="24"/>
      <c r="BO273" s="24"/>
      <c r="BP273" s="24"/>
      <c r="BQ273" s="124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84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5"/>
        <v>78381.069999999992</v>
      </c>
      <c r="AA274" s="15"/>
      <c r="AB274" s="24"/>
      <c r="AC274" s="15" t="str">
        <f t="shared" si="94"/>
        <v>Pagamento contributi impiegate</v>
      </c>
      <c r="AD274" s="25"/>
      <c r="AE274" s="62">
        <f t="shared" si="95"/>
        <v>0</v>
      </c>
      <c r="AF274" s="63">
        <f t="shared" si="92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6"/>
        <v>0</v>
      </c>
      <c r="AP274" s="15"/>
      <c r="AR274" s="14"/>
      <c r="AS274" s="18"/>
      <c r="AT274" s="16">
        <v>0</v>
      </c>
      <c r="AU274" s="18">
        <f t="shared" si="87"/>
        <v>0</v>
      </c>
      <c r="AV274" s="15"/>
      <c r="AX274" s="14"/>
      <c r="AY274" s="18"/>
      <c r="AZ274" s="16">
        <v>0</v>
      </c>
      <c r="BA274" s="18">
        <f t="shared" si="88"/>
        <v>0</v>
      </c>
      <c r="BB274" s="15"/>
      <c r="BD274" s="14"/>
      <c r="BE274" s="18"/>
      <c r="BF274" s="16">
        <v>0</v>
      </c>
      <c r="BG274" s="18">
        <f t="shared" si="89"/>
        <v>0</v>
      </c>
      <c r="BH274" s="15"/>
      <c r="BJ274" s="86"/>
      <c r="BK274" s="86"/>
      <c r="BL274" s="24"/>
      <c r="BM274" s="24"/>
      <c r="BN274" s="24"/>
      <c r="BO274" s="24"/>
      <c r="BP274" s="24"/>
      <c r="BQ274" s="124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84"/>
        <v>53984.479999999989</v>
      </c>
      <c r="U275" s="15"/>
      <c r="W275" s="14"/>
      <c r="X275" s="18"/>
      <c r="Y275" s="16"/>
      <c r="Z275" s="18">
        <f t="shared" si="85"/>
        <v>78381.069999999992</v>
      </c>
      <c r="AA275" s="15"/>
      <c r="AB275" s="24"/>
      <c r="AC275" s="15"/>
      <c r="AD275" s="25"/>
      <c r="AE275" s="62">
        <f t="shared" si="95"/>
        <v>0</v>
      </c>
      <c r="AF275" s="63">
        <f t="shared" si="92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6"/>
        <v>0</v>
      </c>
      <c r="AP275" s="15"/>
      <c r="AR275" s="14"/>
      <c r="AS275" s="18"/>
      <c r="AT275" s="16"/>
      <c r="AU275" s="18">
        <f t="shared" si="87"/>
        <v>0</v>
      </c>
      <c r="AV275" s="15"/>
      <c r="AX275" s="14"/>
      <c r="AY275" s="18"/>
      <c r="AZ275" s="16"/>
      <c r="BA275" s="18">
        <f t="shared" si="88"/>
        <v>0</v>
      </c>
      <c r="BB275" s="15"/>
      <c r="BD275" s="14"/>
      <c r="BE275" s="18"/>
      <c r="BF275" s="16"/>
      <c r="BG275" s="18">
        <f t="shared" si="89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4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96">G276</f>
        <v>0</v>
      </c>
      <c r="T276" s="18">
        <f t="shared" si="84"/>
        <v>53984.479999999989</v>
      </c>
      <c r="U276" s="15" t="str">
        <f t="shared" ref="U276:U281" si="97">C276</f>
        <v>Pag. Bolletta Telecom  780820</v>
      </c>
      <c r="W276" s="14"/>
      <c r="X276" s="18"/>
      <c r="Y276" s="16">
        <v>0</v>
      </c>
      <c r="Z276" s="18">
        <f t="shared" si="85"/>
        <v>78381.069999999992</v>
      </c>
      <c r="AA276" s="15"/>
      <c r="AB276" s="24"/>
      <c r="AC276" s="15" t="str">
        <f t="shared" ref="AC276:AC286" si="98">C276</f>
        <v>Pag. Bolletta Telecom  780820</v>
      </c>
      <c r="AD276" s="25"/>
      <c r="AE276" s="62">
        <f t="shared" si="95"/>
        <v>0</v>
      </c>
      <c r="AF276" s="63">
        <f t="shared" si="92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6"/>
        <v>0</v>
      </c>
      <c r="AP276" s="15"/>
      <c r="AR276" s="14"/>
      <c r="AS276" s="18"/>
      <c r="AT276" s="16">
        <v>0</v>
      </c>
      <c r="AU276" s="18">
        <f t="shared" si="87"/>
        <v>0</v>
      </c>
      <c r="AV276" s="15"/>
      <c r="AX276" s="14"/>
      <c r="AY276" s="18"/>
      <c r="AZ276" s="16">
        <v>0</v>
      </c>
      <c r="BA276" s="18">
        <f t="shared" si="88"/>
        <v>0</v>
      </c>
      <c r="BB276" s="15"/>
      <c r="BD276" s="14"/>
      <c r="BE276" s="18"/>
      <c r="BF276" s="16">
        <v>0</v>
      </c>
      <c r="BG276" s="18">
        <f t="shared" si="89"/>
        <v>0</v>
      </c>
      <c r="BH276" s="15"/>
      <c r="BJ276" s="86"/>
      <c r="BK276" s="86"/>
      <c r="BL276" s="24"/>
      <c r="BM276" s="24"/>
      <c r="BN276" s="24"/>
      <c r="BO276" s="24"/>
      <c r="BP276" s="24"/>
      <c r="BQ276" s="124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96"/>
        <v>0</v>
      </c>
      <c r="T277" s="18">
        <f t="shared" si="84"/>
        <v>53984.479999999989</v>
      </c>
      <c r="U277" s="15" t="str">
        <f t="shared" si="97"/>
        <v>Pag. Bolletta Telecom 780344</v>
      </c>
      <c r="W277" s="14"/>
      <c r="X277" s="18"/>
      <c r="Y277" s="16">
        <v>0</v>
      </c>
      <c r="Z277" s="18">
        <f t="shared" si="85"/>
        <v>78381.069999999992</v>
      </c>
      <c r="AA277" s="15"/>
      <c r="AB277" s="24"/>
      <c r="AC277" s="15" t="str">
        <f t="shared" si="98"/>
        <v>Pag. Bolletta Telecom 780344</v>
      </c>
      <c r="AD277" s="25"/>
      <c r="AE277" s="62">
        <f t="shared" si="95"/>
        <v>0</v>
      </c>
      <c r="AF277" s="63">
        <f t="shared" si="92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6"/>
        <v>0</v>
      </c>
      <c r="AP277" s="15"/>
      <c r="AR277" s="14"/>
      <c r="AS277" s="18"/>
      <c r="AT277" s="16">
        <v>0</v>
      </c>
      <c r="AU277" s="18">
        <f t="shared" si="87"/>
        <v>0</v>
      </c>
      <c r="AV277" s="15"/>
      <c r="AX277" s="14"/>
      <c r="AY277" s="18"/>
      <c r="AZ277" s="16">
        <v>0</v>
      </c>
      <c r="BA277" s="18">
        <f t="shared" si="88"/>
        <v>0</v>
      </c>
      <c r="BB277" s="15"/>
      <c r="BD277" s="14"/>
      <c r="BE277" s="18"/>
      <c r="BF277" s="16">
        <v>0</v>
      </c>
      <c r="BG277" s="18">
        <f t="shared" si="89"/>
        <v>0</v>
      </c>
      <c r="BH277" s="15"/>
      <c r="BJ277" s="86"/>
      <c r="BK277" s="86"/>
      <c r="BL277" s="24"/>
      <c r="BM277" s="24"/>
      <c r="BN277" s="24"/>
      <c r="BO277" s="24"/>
      <c r="BP277" s="24"/>
      <c r="BQ277" s="124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6"/>
        <v>0</v>
      </c>
      <c r="T278" s="18">
        <f t="shared" si="84"/>
        <v>53984.479999999989</v>
      </c>
      <c r="U278" s="15" t="str">
        <f t="shared" si="97"/>
        <v>Pag. Bolletta Telecom</v>
      </c>
      <c r="W278" s="14"/>
      <c r="X278" s="18"/>
      <c r="Y278" s="16">
        <v>0</v>
      </c>
      <c r="Z278" s="18">
        <f t="shared" si="85"/>
        <v>78381.069999999992</v>
      </c>
      <c r="AA278" s="15"/>
      <c r="AB278" s="24"/>
      <c r="AC278" s="15" t="str">
        <f t="shared" si="98"/>
        <v>Pag. Bolletta Telecom</v>
      </c>
      <c r="AD278" s="25"/>
      <c r="AE278" s="62">
        <f t="shared" si="95"/>
        <v>0</v>
      </c>
      <c r="AF278" s="63">
        <f t="shared" si="92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6"/>
        <v>0</v>
      </c>
      <c r="AP278" s="15"/>
      <c r="AR278" s="14"/>
      <c r="AS278" s="18"/>
      <c r="AT278" s="16">
        <v>0</v>
      </c>
      <c r="AU278" s="18">
        <f t="shared" si="87"/>
        <v>0</v>
      </c>
      <c r="AV278" s="15"/>
      <c r="AX278" s="14"/>
      <c r="AY278" s="18"/>
      <c r="AZ278" s="16">
        <v>0</v>
      </c>
      <c r="BA278" s="18">
        <f t="shared" si="88"/>
        <v>0</v>
      </c>
      <c r="BB278" s="15"/>
      <c r="BD278" s="14"/>
      <c r="BE278" s="18"/>
      <c r="BF278" s="16">
        <v>0</v>
      </c>
      <c r="BG278" s="18">
        <f t="shared" si="89"/>
        <v>0</v>
      </c>
      <c r="BH278" s="15"/>
      <c r="BJ278" s="86"/>
      <c r="BK278" s="86"/>
      <c r="BL278" s="24"/>
      <c r="BM278" s="24"/>
      <c r="BN278" s="24"/>
      <c r="BO278" s="24"/>
      <c r="BP278" s="24"/>
      <c r="BQ278" s="124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6"/>
        <v>0</v>
      </c>
      <c r="T279" s="18">
        <f t="shared" ref="T279:T310" si="99">(R279-S279)+T278</f>
        <v>53984.479999999989</v>
      </c>
      <c r="U279" s="15" t="str">
        <f t="shared" si="97"/>
        <v xml:space="preserve">PAG. BOLLETTA ENEL  </v>
      </c>
      <c r="W279" s="14"/>
      <c r="X279" s="18">
        <v>0</v>
      </c>
      <c r="Y279" s="16">
        <v>0</v>
      </c>
      <c r="Z279" s="18">
        <f t="shared" ref="Z279:Z310" si="100">(X279-Y279)+Z278</f>
        <v>78381.069999999992</v>
      </c>
      <c r="AA279" s="15"/>
      <c r="AB279" s="24"/>
      <c r="AC279" s="15" t="str">
        <f t="shared" si="98"/>
        <v xml:space="preserve">PAG. BOLLETTA ENEL  </v>
      </c>
      <c r="AD279" s="25"/>
      <c r="AE279" s="62">
        <f t="shared" si="95"/>
        <v>0</v>
      </c>
      <c r="AF279" s="63">
        <f t="shared" si="92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10" si="101">(AM279-AN279)+AO278</f>
        <v>0</v>
      </c>
      <c r="AP279" s="15"/>
      <c r="AR279" s="14"/>
      <c r="AS279" s="18"/>
      <c r="AT279" s="16">
        <v>0</v>
      </c>
      <c r="AU279" s="18">
        <f t="shared" ref="AU279:AU310" si="102">(AS279-AT279)+AU278</f>
        <v>0</v>
      </c>
      <c r="AV279" s="15"/>
      <c r="AX279" s="14"/>
      <c r="AY279" s="18"/>
      <c r="AZ279" s="16">
        <v>0</v>
      </c>
      <c r="BA279" s="18">
        <f t="shared" ref="BA279:BA310" si="103">(AY279-AZ279)+BA278</f>
        <v>0</v>
      </c>
      <c r="BB279" s="15"/>
      <c r="BD279" s="14"/>
      <c r="BE279" s="18"/>
      <c r="BF279" s="16">
        <v>0</v>
      </c>
      <c r="BG279" s="18">
        <f t="shared" ref="BG279:BG310" si="104">(BE279-BF279)+BG278</f>
        <v>0</v>
      </c>
      <c r="BH279" s="15"/>
      <c r="BJ279" s="86"/>
      <c r="BK279" s="86"/>
      <c r="BL279" s="24"/>
      <c r="BM279" s="24"/>
      <c r="BN279" s="24"/>
      <c r="BO279" s="24"/>
      <c r="BP279" s="24"/>
      <c r="BQ279" s="124"/>
    </row>
    <row r="280" spans="1:69" ht="16.8" customHeight="1" x14ac:dyDescent="0.35">
      <c r="A280" s="15"/>
      <c r="B280" s="15"/>
      <c r="C280" s="15" t="s">
        <v>203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96"/>
        <v>0</v>
      </c>
      <c r="T280" s="18">
        <f t="shared" si="99"/>
        <v>53984.479999999989</v>
      </c>
      <c r="U280" s="15" t="str">
        <f t="shared" si="97"/>
        <v>Locazioni immobiilar</v>
      </c>
      <c r="W280" s="14"/>
      <c r="X280" s="18"/>
      <c r="Y280" s="16">
        <v>0</v>
      </c>
      <c r="Z280" s="18">
        <f t="shared" si="100"/>
        <v>78381.069999999992</v>
      </c>
      <c r="AA280" s="15"/>
      <c r="AB280" s="24"/>
      <c r="AC280" s="15" t="str">
        <f t="shared" si="98"/>
        <v>Locazioni immobiilar</v>
      </c>
      <c r="AD280" s="25"/>
      <c r="AE280" s="62">
        <f t="shared" si="95"/>
        <v>0</v>
      </c>
      <c r="AF280" s="63">
        <f t="shared" si="92"/>
        <v>3223.3199999999997</v>
      </c>
      <c r="AG280" s="25"/>
      <c r="AH280" s="24"/>
      <c r="AI280" s="26">
        <v>0</v>
      </c>
      <c r="AJ280" s="25"/>
      <c r="AL280" s="14"/>
      <c r="AM280" s="18"/>
      <c r="AN280" s="16">
        <v>0</v>
      </c>
      <c r="AO280" s="18">
        <f t="shared" si="101"/>
        <v>0</v>
      </c>
      <c r="AP280" s="15"/>
      <c r="AR280" s="14"/>
      <c r="AS280" s="18"/>
      <c r="AT280" s="16">
        <v>0</v>
      </c>
      <c r="AU280" s="18">
        <f t="shared" si="102"/>
        <v>0</v>
      </c>
      <c r="AV280" s="15"/>
      <c r="AX280" s="14"/>
      <c r="AY280" s="18"/>
      <c r="AZ280" s="16">
        <v>0</v>
      </c>
      <c r="BA280" s="18">
        <f t="shared" si="103"/>
        <v>0</v>
      </c>
      <c r="BB280" s="15"/>
      <c r="BD280" s="14"/>
      <c r="BE280" s="18"/>
      <c r="BF280" s="16">
        <v>0</v>
      </c>
      <c r="BG280" s="18">
        <f t="shared" si="104"/>
        <v>0</v>
      </c>
      <c r="BH280" s="15"/>
      <c r="BJ280" s="86"/>
      <c r="BK280" s="86"/>
      <c r="BL280" s="24"/>
      <c r="BM280" s="24"/>
      <c r="BN280" s="24"/>
      <c r="BO280" s="24"/>
      <c r="BP280" s="24"/>
      <c r="BQ280" s="124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96"/>
        <v>0</v>
      </c>
      <c r="T281" s="18">
        <f t="shared" si="99"/>
        <v>53984.479999999989</v>
      </c>
      <c r="U281" s="15" t="str">
        <f t="shared" si="97"/>
        <v>Spese condominiali</v>
      </c>
      <c r="W281" s="14"/>
      <c r="X281" s="18"/>
      <c r="Y281" s="16">
        <v>0</v>
      </c>
      <c r="Z281" s="18">
        <f t="shared" si="100"/>
        <v>78381.069999999992</v>
      </c>
      <c r="AA281" s="15"/>
      <c r="AB281" s="24"/>
      <c r="AC281" s="15" t="str">
        <f t="shared" si="98"/>
        <v>Spese condominiali</v>
      </c>
      <c r="AD281" s="25"/>
      <c r="AE281" s="62">
        <f t="shared" si="95"/>
        <v>0</v>
      </c>
      <c r="AF281" s="63">
        <f t="shared" si="92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1"/>
        <v>0</v>
      </c>
      <c r="AP281" s="15"/>
      <c r="AR281" s="14"/>
      <c r="AS281" s="18"/>
      <c r="AT281" s="16">
        <v>0</v>
      </c>
      <c r="AU281" s="18">
        <f t="shared" si="102"/>
        <v>0</v>
      </c>
      <c r="AV281" s="15"/>
      <c r="AX281" s="14"/>
      <c r="AY281" s="18"/>
      <c r="AZ281" s="16">
        <v>0</v>
      </c>
      <c r="BA281" s="18">
        <f t="shared" si="103"/>
        <v>0</v>
      </c>
      <c r="BB281" s="15"/>
      <c r="BD281" s="14"/>
      <c r="BE281" s="18"/>
      <c r="BF281" s="16">
        <v>0</v>
      </c>
      <c r="BG281" s="18">
        <f t="shared" si="104"/>
        <v>0</v>
      </c>
      <c r="BH281" s="15"/>
      <c r="BJ281" s="86"/>
      <c r="BK281" s="86"/>
      <c r="BL281" s="24"/>
      <c r="BM281" s="24"/>
      <c r="BN281" s="24"/>
      <c r="BO281" s="24"/>
      <c r="BP281" s="24"/>
      <c r="BQ281" s="124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144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99"/>
        <v>53984.479999999989</v>
      </c>
      <c r="U282" s="15"/>
      <c r="W282" s="14"/>
      <c r="X282" s="18"/>
      <c r="Y282" s="16"/>
      <c r="Z282" s="18">
        <f t="shared" si="100"/>
        <v>78381.069999999992</v>
      </c>
      <c r="AA282" s="15"/>
      <c r="AB282" s="24"/>
      <c r="AC282" s="15" t="str">
        <f t="shared" si="98"/>
        <v>TOT. SPESE AFFITTO  TEL. LUCE</v>
      </c>
      <c r="AD282" s="25"/>
      <c r="AE282" s="62">
        <f t="shared" si="95"/>
        <v>0</v>
      </c>
      <c r="AF282" s="63">
        <f t="shared" si="92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1"/>
        <v>0</v>
      </c>
      <c r="AP282" s="15"/>
      <c r="AR282" s="14"/>
      <c r="AS282" s="18"/>
      <c r="AT282" s="16"/>
      <c r="AU282" s="18">
        <f t="shared" si="102"/>
        <v>0</v>
      </c>
      <c r="AV282" s="15"/>
      <c r="AX282" s="14"/>
      <c r="AY282" s="18"/>
      <c r="AZ282" s="16"/>
      <c r="BA282" s="18">
        <f t="shared" si="103"/>
        <v>0</v>
      </c>
      <c r="BB282" s="15"/>
      <c r="BD282" s="14"/>
      <c r="BE282" s="18"/>
      <c r="BF282" s="16"/>
      <c r="BG282" s="18">
        <f t="shared" si="104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4"/>
    </row>
    <row r="283" spans="1:69" ht="16.8" customHeight="1" x14ac:dyDescent="0.35">
      <c r="A283" s="15"/>
      <c r="B283" s="15"/>
      <c r="C283" s="15" t="s">
        <v>95</v>
      </c>
      <c r="D283" s="16"/>
      <c r="E283" s="16"/>
      <c r="F283" s="16"/>
      <c r="G283" s="16">
        <v>0</v>
      </c>
      <c r="H283" s="16"/>
      <c r="I283" s="4"/>
      <c r="J283" s="14"/>
      <c r="K283" s="16" t="s">
        <v>196</v>
      </c>
      <c r="L283" s="16">
        <v>0.5</v>
      </c>
      <c r="M283" s="30" t="s">
        <v>145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99"/>
        <v>53984.479999999989</v>
      </c>
      <c r="U283" s="15"/>
      <c r="W283" s="14"/>
      <c r="X283" s="18">
        <v>0</v>
      </c>
      <c r="Y283" s="16">
        <v>0</v>
      </c>
      <c r="Z283" s="18">
        <f t="shared" si="100"/>
        <v>78381.069999999992</v>
      </c>
      <c r="AA283" s="15"/>
      <c r="AB283" s="24"/>
      <c r="AC283" s="15" t="str">
        <f t="shared" si="98"/>
        <v xml:space="preserve">RIVALSA </v>
      </c>
      <c r="AD283" s="25"/>
      <c r="AE283" s="62">
        <f t="shared" si="95"/>
        <v>0</v>
      </c>
      <c r="AF283" s="63">
        <f t="shared" si="92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1"/>
        <v>0</v>
      </c>
      <c r="AP283" s="15"/>
      <c r="AR283" s="14"/>
      <c r="AS283" s="18"/>
      <c r="AT283" s="16"/>
      <c r="AU283" s="18">
        <f t="shared" si="102"/>
        <v>0</v>
      </c>
      <c r="AV283" s="15"/>
      <c r="AX283" s="14"/>
      <c r="AY283" s="18"/>
      <c r="AZ283" s="16"/>
      <c r="BA283" s="18">
        <f t="shared" si="103"/>
        <v>0</v>
      </c>
      <c r="BB283" s="15"/>
      <c r="BD283" s="14"/>
      <c r="BE283" s="18"/>
      <c r="BF283" s="16"/>
      <c r="BG283" s="18">
        <f t="shared" si="104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4"/>
    </row>
    <row r="284" spans="1:69" ht="16.8" customHeight="1" x14ac:dyDescent="0.35">
      <c r="A284" s="15"/>
      <c r="B284" s="15"/>
      <c r="C284" s="15" t="s">
        <v>204</v>
      </c>
      <c r="D284" s="16"/>
      <c r="E284" s="16"/>
      <c r="F284" s="16"/>
      <c r="G284" s="16">
        <v>272</v>
      </c>
      <c r="H284" s="16"/>
      <c r="I284" s="4"/>
      <c r="J284" s="14"/>
      <c r="K284" s="25"/>
      <c r="L284" s="83">
        <v>0</v>
      </c>
      <c r="M284" s="16"/>
      <c r="N284" s="73">
        <v>0</v>
      </c>
      <c r="O284" s="16"/>
      <c r="P284" s="18"/>
      <c r="Q284" s="14"/>
      <c r="R284" s="18"/>
      <c r="S284" s="16">
        <f>G284</f>
        <v>272</v>
      </c>
      <c r="T284" s="18">
        <f t="shared" si="99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0"/>
        <v>78381.069999999992</v>
      </c>
      <c r="AA284" s="15"/>
      <c r="AB284" s="24"/>
      <c r="AC284" s="15" t="str">
        <f t="shared" si="98"/>
        <v>PAG. FATT. TROTTI PER AVVIAMENTO AZIENDA</v>
      </c>
      <c r="AD284" s="25"/>
      <c r="AE284" s="62">
        <f t="shared" si="95"/>
        <v>272</v>
      </c>
      <c r="AF284" s="63">
        <f t="shared" si="92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1"/>
        <v>0</v>
      </c>
      <c r="AP284" s="15"/>
      <c r="AR284" s="14"/>
      <c r="AS284" s="18"/>
      <c r="AT284" s="16">
        <v>0</v>
      </c>
      <c r="AU284" s="18">
        <f t="shared" si="102"/>
        <v>0</v>
      </c>
      <c r="AV284" s="15"/>
      <c r="AX284" s="14"/>
      <c r="AY284" s="18"/>
      <c r="AZ284" s="16">
        <v>0</v>
      </c>
      <c r="BA284" s="18">
        <f t="shared" si="103"/>
        <v>0</v>
      </c>
      <c r="BB284" s="15"/>
      <c r="BD284" s="14"/>
      <c r="BE284" s="18"/>
      <c r="BF284" s="16">
        <v>0</v>
      </c>
      <c r="BG284" s="18">
        <f t="shared" si="104"/>
        <v>0</v>
      </c>
      <c r="BH284" s="15"/>
      <c r="BJ284" s="86"/>
      <c r="BK284" s="86"/>
      <c r="BL284" s="24"/>
      <c r="BM284" s="24"/>
      <c r="BN284" s="24"/>
      <c r="BO284" s="24"/>
      <c r="BP284" s="24"/>
      <c r="BQ284" s="124"/>
    </row>
    <row r="285" spans="1:69" ht="16.8" customHeight="1" x14ac:dyDescent="0.35">
      <c r="A285" s="15"/>
      <c r="B285" s="15"/>
      <c r="C285" s="64" t="s">
        <v>147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205</v>
      </c>
      <c r="L285" s="73">
        <v>1089.5</v>
      </c>
      <c r="M285" s="16"/>
      <c r="N285" s="16">
        <v>0</v>
      </c>
      <c r="O285" s="16"/>
      <c r="P285" s="18"/>
      <c r="Q285" s="14"/>
      <c r="R285" s="18"/>
      <c r="S285" s="16">
        <f>G285</f>
        <v>0</v>
      </c>
      <c r="T285" s="18">
        <f t="shared" si="99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0"/>
        <v>78381.069999999992</v>
      </c>
      <c r="AA285" s="15"/>
      <c r="AB285" s="24"/>
      <c r="AC285" s="15" t="str">
        <f t="shared" si="98"/>
        <v>CASSA PREVIDENZA  AGENTI  + QUOTA GAA</v>
      </c>
      <c r="AD285" s="25"/>
      <c r="AE285" s="62">
        <f t="shared" si="95"/>
        <v>0</v>
      </c>
      <c r="AF285" s="63">
        <f t="shared" si="92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1"/>
        <v>0</v>
      </c>
      <c r="AP285" s="15"/>
      <c r="AR285" s="14"/>
      <c r="AS285" s="18"/>
      <c r="AT285" s="16">
        <v>0</v>
      </c>
      <c r="AU285" s="18">
        <f t="shared" si="102"/>
        <v>0</v>
      </c>
      <c r="AV285" s="15"/>
      <c r="AX285" s="14"/>
      <c r="AY285" s="18"/>
      <c r="AZ285" s="16">
        <v>0</v>
      </c>
      <c r="BA285" s="18">
        <f t="shared" si="103"/>
        <v>0</v>
      </c>
      <c r="BB285" s="15"/>
      <c r="BD285" s="14"/>
      <c r="BE285" s="18"/>
      <c r="BF285" s="16">
        <v>0</v>
      </c>
      <c r="BG285" s="18">
        <f t="shared" si="104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4"/>
    </row>
    <row r="286" spans="1:69" ht="16.8" customHeight="1" x14ac:dyDescent="0.35">
      <c r="A286" s="15"/>
      <c r="B286" s="15"/>
      <c r="C286" s="15" t="s">
        <v>98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206</v>
      </c>
      <c r="L286" s="73">
        <v>204</v>
      </c>
      <c r="M286" s="30"/>
      <c r="N286" s="30">
        <v>0</v>
      </c>
      <c r="O286" s="16"/>
      <c r="P286" s="18"/>
      <c r="Q286" s="14"/>
      <c r="R286" s="18">
        <f>F286</f>
        <v>0</v>
      </c>
      <c r="S286" s="16">
        <v>0</v>
      </c>
      <c r="T286" s="18">
        <f t="shared" si="99"/>
        <v>53712.479999999989</v>
      </c>
      <c r="U286" s="15"/>
      <c r="W286" s="14" t="s">
        <v>186</v>
      </c>
      <c r="X286" s="18">
        <v>0</v>
      </c>
      <c r="Y286" s="16"/>
      <c r="Z286" s="18">
        <f t="shared" si="100"/>
        <v>78381.069999999992</v>
      </c>
      <c r="AA286" s="15"/>
      <c r="AB286" s="24"/>
      <c r="AC286" s="15" t="str">
        <f t="shared" si="98"/>
        <v>GIROCONTO PROVV. GENERALI</v>
      </c>
      <c r="AD286" s="25"/>
      <c r="AE286" s="62">
        <f t="shared" si="95"/>
        <v>0</v>
      </c>
      <c r="AF286" s="63">
        <f t="shared" si="92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1"/>
        <v>0</v>
      </c>
      <c r="AP286" s="15"/>
      <c r="AR286" s="14"/>
      <c r="AS286" s="18"/>
      <c r="AT286" s="16"/>
      <c r="AU286" s="18">
        <f t="shared" si="102"/>
        <v>0</v>
      </c>
      <c r="AV286" s="15"/>
      <c r="AX286" s="14"/>
      <c r="AY286" s="18"/>
      <c r="AZ286" s="16"/>
      <c r="BA286" s="18">
        <f t="shared" si="103"/>
        <v>0</v>
      </c>
      <c r="BB286" s="15"/>
      <c r="BD286" s="14"/>
      <c r="BE286" s="18">
        <f>H286</f>
        <v>0</v>
      </c>
      <c r="BF286" s="16"/>
      <c r="BG286" s="18">
        <f t="shared" si="104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4"/>
    </row>
    <row r="287" spans="1:69" ht="16.8" customHeight="1" x14ac:dyDescent="0.35">
      <c r="A287" s="15"/>
      <c r="B287" s="15"/>
      <c r="C287" s="47" t="s">
        <v>149</v>
      </c>
      <c r="D287" s="16"/>
      <c r="E287" s="16"/>
      <c r="F287" s="1">
        <v>0</v>
      </c>
      <c r="G287" s="16">
        <v>0</v>
      </c>
      <c r="H287" s="16"/>
      <c r="I287" s="4"/>
      <c r="J287" s="14"/>
      <c r="K287" s="30" t="s">
        <v>207</v>
      </c>
      <c r="L287" s="30">
        <v>0.01</v>
      </c>
      <c r="M287" s="16"/>
      <c r="N287" s="16">
        <v>0</v>
      </c>
      <c r="O287" s="16"/>
      <c r="P287" s="18"/>
      <c r="Q287" s="14"/>
      <c r="R287" s="49">
        <f>F287</f>
        <v>0</v>
      </c>
      <c r="S287" s="16">
        <v>0</v>
      </c>
      <c r="T287" s="18">
        <f t="shared" si="99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0"/>
        <v>78381.069999999992</v>
      </c>
      <c r="AA287" s="15"/>
      <c r="AB287" s="24"/>
      <c r="AC287" s="64" t="s">
        <v>150</v>
      </c>
      <c r="AD287" s="65"/>
      <c r="AE287" s="65">
        <f t="shared" si="95"/>
        <v>0</v>
      </c>
      <c r="AF287" s="63">
        <f t="shared" si="92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1"/>
        <v>0</v>
      </c>
      <c r="AP287" s="15"/>
      <c r="AR287" s="14"/>
      <c r="AS287" s="18"/>
      <c r="AT287" s="16">
        <v>0</v>
      </c>
      <c r="AU287" s="18">
        <f t="shared" si="102"/>
        <v>0</v>
      </c>
      <c r="AV287" s="15"/>
      <c r="AX287" s="14"/>
      <c r="AY287" s="18"/>
      <c r="AZ287" s="16">
        <v>0</v>
      </c>
      <c r="BA287" s="18">
        <f t="shared" si="103"/>
        <v>0</v>
      </c>
      <c r="BB287" s="15"/>
      <c r="BD287" s="14"/>
      <c r="BE287" s="18"/>
      <c r="BF287" s="16">
        <v>0</v>
      </c>
      <c r="BG287" s="18">
        <f t="shared" si="104"/>
        <v>0</v>
      </c>
      <c r="BH287" s="15"/>
      <c r="BJ287" s="86"/>
      <c r="BK287" s="86"/>
      <c r="BL287" s="24"/>
      <c r="BM287" s="24"/>
      <c r="BN287" s="24"/>
      <c r="BO287" s="24"/>
      <c r="BP287" s="24"/>
      <c r="BQ287" s="124"/>
    </row>
    <row r="288" spans="1:69" ht="16.8" customHeight="1" x14ac:dyDescent="0.35">
      <c r="A288" s="15"/>
      <c r="B288" s="15"/>
      <c r="C288" s="15" t="s">
        <v>100</v>
      </c>
      <c r="D288" s="16"/>
      <c r="E288" s="16"/>
      <c r="F288" s="16"/>
      <c r="G288" s="16">
        <v>0</v>
      </c>
      <c r="H288" s="16"/>
      <c r="I288" s="4"/>
      <c r="J288" s="14"/>
      <c r="K288" s="30" t="s">
        <v>101</v>
      </c>
      <c r="L288" s="73">
        <v>7.0000000000000007E-2</v>
      </c>
      <c r="N288" s="50">
        <v>0</v>
      </c>
      <c r="O288" s="16"/>
      <c r="P288" s="18"/>
      <c r="Q288" s="14"/>
      <c r="R288" s="18"/>
      <c r="S288" s="16">
        <f>G288</f>
        <v>0</v>
      </c>
      <c r="T288" s="18">
        <f t="shared" si="99"/>
        <v>53712.479999999989</v>
      </c>
      <c r="U288" s="15" t="s">
        <v>102</v>
      </c>
      <c r="W288" s="14"/>
      <c r="X288" s="18"/>
      <c r="Y288" s="16">
        <v>0</v>
      </c>
      <c r="Z288" s="18">
        <f t="shared" si="100"/>
        <v>78381.069999999992</v>
      </c>
      <c r="AA288" s="15"/>
      <c r="AB288" s="24"/>
      <c r="AC288" s="15" t="str">
        <f>C288</f>
        <v>TASSE</v>
      </c>
      <c r="AD288" s="25"/>
      <c r="AE288" s="62">
        <f t="shared" si="95"/>
        <v>0</v>
      </c>
      <c r="AF288" s="63">
        <f t="shared" si="92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1"/>
        <v>0</v>
      </c>
      <c r="AP288" s="15"/>
      <c r="AR288" s="14"/>
      <c r="AS288" s="18">
        <v>0</v>
      </c>
      <c r="AT288" s="16">
        <v>0</v>
      </c>
      <c r="AU288" s="18">
        <f t="shared" si="102"/>
        <v>0</v>
      </c>
      <c r="AV288" s="15"/>
      <c r="AX288" s="14"/>
      <c r="AY288" s="18">
        <v>0</v>
      </c>
      <c r="AZ288" s="16">
        <v>0</v>
      </c>
      <c r="BA288" s="18">
        <f t="shared" si="103"/>
        <v>0</v>
      </c>
      <c r="BB288" s="15"/>
      <c r="BD288" s="14"/>
      <c r="BE288" s="18">
        <v>0</v>
      </c>
      <c r="BF288" s="16">
        <v>0</v>
      </c>
      <c r="BG288" s="18">
        <f t="shared" si="104"/>
        <v>0</v>
      </c>
      <c r="BH288" s="15"/>
      <c r="BJ288" s="86"/>
      <c r="BK288" s="86"/>
      <c r="BL288" s="24"/>
      <c r="BM288" s="24"/>
      <c r="BN288" s="24"/>
      <c r="BO288" s="24"/>
      <c r="BP288" s="24"/>
      <c r="BQ288" s="124"/>
    </row>
    <row r="289" spans="1:69" ht="16.8" customHeight="1" x14ac:dyDescent="0.35">
      <c r="A289" s="15"/>
      <c r="B289" s="15"/>
      <c r="C289" s="15" t="s">
        <v>208</v>
      </c>
      <c r="D289" s="16"/>
      <c r="E289" s="16"/>
      <c r="F289" s="16">
        <v>0</v>
      </c>
      <c r="G289" s="16">
        <v>1300</v>
      </c>
      <c r="H289" s="16"/>
      <c r="I289" s="4"/>
      <c r="J289" s="14"/>
      <c r="K289" s="16"/>
      <c r="L289" s="16">
        <v>0</v>
      </c>
      <c r="M289" s="16"/>
      <c r="N289" s="16">
        <v>0</v>
      </c>
      <c r="O289" s="16"/>
      <c r="P289" s="18"/>
      <c r="Q289" s="14"/>
      <c r="R289" s="18"/>
      <c r="S289" s="16">
        <f>G289</f>
        <v>1300</v>
      </c>
      <c r="T289" s="18">
        <f t="shared" si="99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0"/>
        <v>78381.069999999992</v>
      </c>
      <c r="AA289" s="15"/>
      <c r="AB289" s="24"/>
      <c r="AC289" s="15" t="str">
        <f>C289</f>
        <v>PREL.  COMENSO DICEMBRE FRANCESCA</v>
      </c>
      <c r="AD289" s="25"/>
      <c r="AE289" s="62">
        <f t="shared" si="95"/>
        <v>1300</v>
      </c>
      <c r="AF289" s="63">
        <f t="shared" si="92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1"/>
        <v>0</v>
      </c>
      <c r="AP289" s="15"/>
      <c r="AR289" s="14"/>
      <c r="AS289" s="18">
        <v>0</v>
      </c>
      <c r="AT289" s="16">
        <v>0</v>
      </c>
      <c r="AU289" s="18">
        <f t="shared" si="102"/>
        <v>0</v>
      </c>
      <c r="AV289" s="15"/>
      <c r="AX289" s="14"/>
      <c r="AY289" s="18">
        <v>0</v>
      </c>
      <c r="AZ289" s="16">
        <v>0</v>
      </c>
      <c r="BA289" s="18">
        <f t="shared" si="103"/>
        <v>0</v>
      </c>
      <c r="BB289" s="15"/>
      <c r="BD289" s="14"/>
      <c r="BE289" s="18">
        <v>0</v>
      </c>
      <c r="BF289" s="16">
        <v>0</v>
      </c>
      <c r="BG289" s="18">
        <f t="shared" si="104"/>
        <v>0</v>
      </c>
      <c r="BH289" s="15"/>
      <c r="BJ289" s="86"/>
      <c r="BK289" s="86"/>
      <c r="BL289" s="24"/>
      <c r="BM289" s="24"/>
      <c r="BN289" s="24"/>
      <c r="BO289" s="24"/>
      <c r="BP289" s="24"/>
      <c r="BQ289" s="124"/>
    </row>
    <row r="290" spans="1:69" ht="16.8" customHeight="1" x14ac:dyDescent="0.35">
      <c r="A290" s="15"/>
      <c r="B290" s="15"/>
      <c r="C290" s="15" t="s">
        <v>209</v>
      </c>
      <c r="D290" s="16"/>
      <c r="E290" s="16"/>
      <c r="F290" s="16">
        <v>0</v>
      </c>
      <c r="G290" s="16">
        <v>650</v>
      </c>
      <c r="H290" s="16"/>
      <c r="I290" s="4"/>
      <c r="J290" s="14"/>
      <c r="K290" s="16"/>
      <c r="L290" s="16">
        <v>0</v>
      </c>
      <c r="M290" s="16"/>
      <c r="N290" s="16">
        <v>0</v>
      </c>
      <c r="O290" s="16"/>
      <c r="P290" s="18"/>
      <c r="Q290" s="14"/>
      <c r="R290" s="18">
        <v>0</v>
      </c>
      <c r="S290" s="16">
        <f>G290</f>
        <v>650</v>
      </c>
      <c r="T290" s="18">
        <f t="shared" si="99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0"/>
        <v>78381.069999999992</v>
      </c>
      <c r="AA290" s="15"/>
      <c r="AB290" s="24"/>
      <c r="AC290" s="15" t="str">
        <f>C290</f>
        <v>PAG. RIMB. SPESE FRANCESCA DICEMBRE 2023</v>
      </c>
      <c r="AD290" s="25"/>
      <c r="AE290" s="62">
        <f t="shared" si="95"/>
        <v>650</v>
      </c>
      <c r="AF290" s="63">
        <f t="shared" si="92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1"/>
        <v>0</v>
      </c>
      <c r="AP290" s="15"/>
      <c r="AR290" s="14"/>
      <c r="AS290" s="18">
        <v>0</v>
      </c>
      <c r="AT290" s="16"/>
      <c r="AU290" s="18">
        <f t="shared" si="102"/>
        <v>0</v>
      </c>
      <c r="AV290" s="15"/>
      <c r="AX290" s="14"/>
      <c r="AY290" s="18">
        <v>0</v>
      </c>
      <c r="AZ290" s="16"/>
      <c r="BA290" s="18">
        <f t="shared" si="103"/>
        <v>0</v>
      </c>
      <c r="BB290" s="15"/>
      <c r="BD290" s="14"/>
      <c r="BE290" s="18">
        <v>0</v>
      </c>
      <c r="BF290" s="16"/>
      <c r="BG290" s="18">
        <f t="shared" si="104"/>
        <v>0</v>
      </c>
      <c r="BH290" s="15"/>
      <c r="BJ290" s="86"/>
      <c r="BK290" s="86"/>
      <c r="BL290" s="24"/>
      <c r="BM290" s="24"/>
      <c r="BN290" s="24"/>
      <c r="BO290" s="24"/>
      <c r="BP290" s="24"/>
      <c r="BQ290" s="124"/>
    </row>
    <row r="291" spans="1:69" ht="16.8" customHeight="1" x14ac:dyDescent="0.35">
      <c r="A291" s="15"/>
      <c r="B291" s="15"/>
      <c r="C291" s="15" t="s">
        <v>210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106</v>
      </c>
      <c r="L291" s="16">
        <v>100</v>
      </c>
      <c r="M291" s="16"/>
      <c r="N291" s="16">
        <v>0</v>
      </c>
      <c r="O291" s="16"/>
      <c r="P291" s="18"/>
      <c r="Q291" s="14"/>
      <c r="R291" s="18">
        <v>0</v>
      </c>
      <c r="S291" s="16">
        <v>0</v>
      </c>
      <c r="T291" s="18">
        <f t="shared" si="99"/>
        <v>51762.479999999989</v>
      </c>
      <c r="U291" s="15"/>
      <c r="W291" s="14"/>
      <c r="X291" s="18">
        <f>F291</f>
        <v>1913.5</v>
      </c>
      <c r="Y291" s="16">
        <v>0</v>
      </c>
      <c r="Z291" s="18">
        <f t="shared" si="100"/>
        <v>80294.569999999992</v>
      </c>
      <c r="AA291" s="15" t="str">
        <f t="shared" ref="AA291:AA297" si="105">C291</f>
        <v>VERS. RHOo 2/1/2024  296,00</v>
      </c>
      <c r="AB291" s="24"/>
      <c r="AC291" s="15"/>
      <c r="AD291" s="25"/>
      <c r="AE291" s="62"/>
      <c r="AF291" s="63"/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1"/>
        <v>0</v>
      </c>
      <c r="AP291" s="15"/>
      <c r="AR291" s="14"/>
      <c r="AS291" s="18">
        <v>0</v>
      </c>
      <c r="AT291" s="16"/>
      <c r="AU291" s="18">
        <f t="shared" si="102"/>
        <v>0</v>
      </c>
      <c r="AV291" s="15"/>
      <c r="AX291" s="14"/>
      <c r="AY291" s="18">
        <v>0</v>
      </c>
      <c r="AZ291" s="16"/>
      <c r="BA291" s="18">
        <f t="shared" si="103"/>
        <v>0</v>
      </c>
      <c r="BB291" s="15"/>
      <c r="BD291" s="14"/>
      <c r="BE291" s="18">
        <v>0</v>
      </c>
      <c r="BF291" s="16"/>
      <c r="BG291" s="18">
        <f t="shared" si="104"/>
        <v>0</v>
      </c>
      <c r="BH291" s="15"/>
      <c r="BJ291" s="86"/>
      <c r="BK291" s="86"/>
      <c r="BL291" s="24"/>
      <c r="BM291" s="24"/>
      <c r="BN291" s="24"/>
      <c r="BO291" s="24"/>
      <c r="BP291" s="24"/>
      <c r="BQ291" s="124"/>
    </row>
    <row r="292" spans="1:69" ht="16.8" customHeight="1" x14ac:dyDescent="0.35">
      <c r="A292" s="15"/>
      <c r="B292" s="15"/>
      <c r="C292" s="15" t="s">
        <v>211</v>
      </c>
      <c r="D292" s="16"/>
      <c r="E292" s="16"/>
      <c r="F292" s="16">
        <v>0</v>
      </c>
      <c r="G292" s="16"/>
      <c r="H292" s="16">
        <v>0</v>
      </c>
      <c r="I292" s="4"/>
      <c r="J292" s="14"/>
      <c r="K292" s="3" t="s">
        <v>108</v>
      </c>
      <c r="L292" s="16">
        <v>100</v>
      </c>
      <c r="M292" s="16"/>
      <c r="N292" s="16">
        <v>0</v>
      </c>
      <c r="O292" s="16"/>
      <c r="P292" s="18"/>
      <c r="Q292" s="14"/>
      <c r="R292" s="18">
        <v>0</v>
      </c>
      <c r="S292" s="16">
        <v>0</v>
      </c>
      <c r="T292" s="18">
        <f t="shared" si="99"/>
        <v>51762.479999999989</v>
      </c>
      <c r="U292" s="15"/>
      <c r="W292" s="14"/>
      <c r="X292" s="18">
        <f>F292</f>
        <v>0</v>
      </c>
      <c r="Y292" s="16"/>
      <c r="Z292" s="18">
        <f t="shared" si="100"/>
        <v>80294.569999999992</v>
      </c>
      <c r="AA292" s="15" t="str">
        <f t="shared" si="105"/>
        <v xml:space="preserve">    "   GALLARATE  29/12  716,00</v>
      </c>
      <c r="AB292" s="24"/>
      <c r="AC292" s="15"/>
      <c r="AD292" s="25"/>
      <c r="AE292" s="62"/>
      <c r="AF292" s="63"/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1"/>
        <v>0</v>
      </c>
      <c r="AP292" s="15"/>
      <c r="AR292" s="14"/>
      <c r="AS292" s="18">
        <v>0</v>
      </c>
      <c r="AT292" s="16"/>
      <c r="AU292" s="18">
        <f t="shared" si="102"/>
        <v>0</v>
      </c>
      <c r="AV292" s="15"/>
      <c r="AX292" s="14"/>
      <c r="AY292" s="18">
        <v>0</v>
      </c>
      <c r="AZ292" s="16"/>
      <c r="BA292" s="18">
        <f t="shared" si="103"/>
        <v>0</v>
      </c>
      <c r="BB292" s="15"/>
      <c r="BD292" s="14"/>
      <c r="BE292" s="18">
        <v>0</v>
      </c>
      <c r="BF292" s="16"/>
      <c r="BG292" s="18">
        <f t="shared" si="104"/>
        <v>0</v>
      </c>
      <c r="BH292" s="15"/>
      <c r="BJ292" s="86"/>
      <c r="BK292" s="86"/>
      <c r="BL292" s="24"/>
      <c r="BM292" s="24"/>
      <c r="BN292" s="24"/>
      <c r="BO292" s="24"/>
      <c r="BP292" s="24"/>
      <c r="BQ292" s="124"/>
    </row>
    <row r="293" spans="1:69" ht="16.8" customHeight="1" x14ac:dyDescent="0.35">
      <c r="A293" s="15"/>
      <c r="B293" s="15"/>
      <c r="C293" s="15" t="s">
        <v>212</v>
      </c>
      <c r="D293" s="16"/>
      <c r="E293" s="16"/>
      <c r="F293" s="16">
        <v>0</v>
      </c>
      <c r="G293" s="16"/>
      <c r="H293" s="16"/>
      <c r="I293" s="4"/>
      <c r="J293" s="14"/>
      <c r="K293" s="16" t="s">
        <v>110</v>
      </c>
      <c r="L293" s="16">
        <v>-9</v>
      </c>
      <c r="M293" s="16"/>
      <c r="N293" s="16">
        <v>0</v>
      </c>
      <c r="O293" s="16"/>
      <c r="P293" s="18"/>
      <c r="Q293" s="14"/>
      <c r="R293" s="18">
        <v>0</v>
      </c>
      <c r="S293" s="16">
        <v>0</v>
      </c>
      <c r="T293" s="18">
        <f t="shared" si="99"/>
        <v>51762.479999999989</v>
      </c>
      <c r="U293" s="15"/>
      <c r="W293" s="14"/>
      <c r="X293" s="18">
        <f>F293</f>
        <v>0</v>
      </c>
      <c r="Y293" s="16"/>
      <c r="Z293" s="18">
        <f t="shared" si="100"/>
        <v>80294.569999999992</v>
      </c>
      <c r="AA293" s="15" t="str">
        <f t="shared" si="105"/>
        <v xml:space="preserve">    "  GALL. ACC. 4/1      901,50</v>
      </c>
      <c r="AB293" s="24"/>
      <c r="AC293" s="15"/>
      <c r="AD293" s="25"/>
      <c r="AE293" s="62"/>
      <c r="AF293" s="63"/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1"/>
        <v>0</v>
      </c>
      <c r="AP293" s="15"/>
      <c r="AR293" s="14"/>
      <c r="AS293" s="18">
        <v>0</v>
      </c>
      <c r="AT293" s="16"/>
      <c r="AU293" s="18">
        <f t="shared" si="102"/>
        <v>0</v>
      </c>
      <c r="AV293" s="15"/>
      <c r="AX293" s="14"/>
      <c r="AY293" s="18">
        <v>0</v>
      </c>
      <c r="AZ293" s="16"/>
      <c r="BA293" s="18">
        <f t="shared" si="103"/>
        <v>0</v>
      </c>
      <c r="BB293" s="15"/>
      <c r="BD293" s="14"/>
      <c r="BE293" s="18">
        <v>0</v>
      </c>
      <c r="BF293" s="16"/>
      <c r="BG293" s="18">
        <f t="shared" si="104"/>
        <v>0</v>
      </c>
      <c r="BH293" s="15"/>
      <c r="BJ293" s="86"/>
      <c r="BK293" s="86"/>
      <c r="BL293" s="24"/>
      <c r="BM293" s="24"/>
      <c r="BN293" s="24"/>
      <c r="BO293" s="24"/>
      <c r="BP293" s="24"/>
      <c r="BQ293" s="124"/>
    </row>
    <row r="294" spans="1:69" ht="16.8" customHeight="1" x14ac:dyDescent="0.35">
      <c r="A294" s="15"/>
      <c r="B294" s="15"/>
      <c r="C294" s="15" t="s">
        <v>107</v>
      </c>
      <c r="D294" s="16"/>
      <c r="E294" s="16"/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/>
      <c r="Q294" s="14"/>
      <c r="R294" s="18">
        <v>0</v>
      </c>
      <c r="S294" s="16">
        <v>0</v>
      </c>
      <c r="T294" s="18">
        <f t="shared" si="99"/>
        <v>51762.479999999989</v>
      </c>
      <c r="U294" s="15"/>
      <c r="W294" s="14"/>
      <c r="X294" s="18">
        <f>F294</f>
        <v>0</v>
      </c>
      <c r="Y294" s="16">
        <v>0</v>
      </c>
      <c r="Z294" s="18">
        <f t="shared" si="100"/>
        <v>80294.569999999992</v>
      </c>
      <c r="AA294" s="15" t="str">
        <f t="shared" si="105"/>
        <v>VERSAMENTO</v>
      </c>
      <c r="AB294" s="24"/>
      <c r="AC294" s="15"/>
      <c r="AD294" s="25"/>
      <c r="AE294" s="62"/>
      <c r="AF294" s="63"/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1"/>
        <v>0</v>
      </c>
      <c r="AP294" s="15"/>
      <c r="AR294" s="14"/>
      <c r="AS294" s="18">
        <v>0</v>
      </c>
      <c r="AT294" s="16"/>
      <c r="AU294" s="18">
        <f t="shared" si="102"/>
        <v>0</v>
      </c>
      <c r="AV294" s="15"/>
      <c r="AX294" s="14"/>
      <c r="AY294" s="18">
        <v>0</v>
      </c>
      <c r="AZ294" s="16"/>
      <c r="BA294" s="18">
        <f t="shared" si="103"/>
        <v>0</v>
      </c>
      <c r="BB294" s="15"/>
      <c r="BD294" s="14"/>
      <c r="BE294" s="18">
        <v>0</v>
      </c>
      <c r="BF294" s="16"/>
      <c r="BG294" s="18">
        <f t="shared" si="104"/>
        <v>0</v>
      </c>
      <c r="BH294" s="15"/>
      <c r="BJ294" s="86"/>
      <c r="BK294" s="86"/>
      <c r="BL294" s="24"/>
      <c r="BM294" s="24"/>
      <c r="BN294" s="24"/>
      <c r="BO294" s="24"/>
      <c r="BP294" s="24"/>
      <c r="BQ294" s="124"/>
    </row>
    <row r="295" spans="1:69" ht="16.8" customHeight="1" x14ac:dyDescent="0.35">
      <c r="A295" s="15"/>
      <c r="B295" s="15"/>
      <c r="C295" s="68" t="s">
        <v>107</v>
      </c>
      <c r="D295" s="16"/>
      <c r="E295" s="16"/>
      <c r="F295" s="16">
        <v>0</v>
      </c>
      <c r="G295" s="16"/>
      <c r="H295" s="16"/>
      <c r="I295" s="4"/>
      <c r="J295" s="14"/>
      <c r="K295" s="17" t="s">
        <v>111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99"/>
        <v>51762.479999999989</v>
      </c>
      <c r="U295" s="15"/>
      <c r="W295" s="14"/>
      <c r="X295" s="18">
        <v>0</v>
      </c>
      <c r="Y295" s="16"/>
      <c r="Z295" s="18">
        <f t="shared" si="100"/>
        <v>80294.569999999992</v>
      </c>
      <c r="AA295" s="15" t="str">
        <f t="shared" si="105"/>
        <v>VERSAMENTO</v>
      </c>
      <c r="AB295" s="24"/>
      <c r="AC295" s="15"/>
      <c r="AD295" s="25"/>
      <c r="AE295" s="62"/>
      <c r="AF295" s="63"/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1"/>
        <v>0</v>
      </c>
      <c r="AP295" s="15"/>
      <c r="AR295" s="14"/>
      <c r="AS295" s="18">
        <v>0</v>
      </c>
      <c r="AT295" s="16"/>
      <c r="AU295" s="18">
        <f t="shared" si="102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103"/>
        <v>0</v>
      </c>
      <c r="BB295" s="15"/>
      <c r="BD295" s="14"/>
      <c r="BE295" s="18">
        <v>0</v>
      </c>
      <c r="BF295" s="16"/>
      <c r="BG295" s="18">
        <f t="shared" si="104"/>
        <v>0</v>
      </c>
      <c r="BH295" s="15"/>
      <c r="BJ295" s="86"/>
      <c r="BK295" s="86"/>
      <c r="BL295" s="24"/>
      <c r="BM295" s="24"/>
      <c r="BN295" s="24"/>
      <c r="BO295" s="24"/>
      <c r="BP295" s="24"/>
      <c r="BQ295" s="124"/>
    </row>
    <row r="296" spans="1:69" ht="16.8" customHeight="1" x14ac:dyDescent="0.35">
      <c r="A296" s="15"/>
      <c r="B296" s="15"/>
      <c r="C296" s="15" t="s">
        <v>169</v>
      </c>
      <c r="D296" s="16"/>
      <c r="E296" s="16"/>
      <c r="F296" s="16">
        <v>5940.1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99"/>
        <v>51762.479999999989</v>
      </c>
      <c r="U296" s="15"/>
      <c r="W296" s="14"/>
      <c r="X296" s="18">
        <f>F296</f>
        <v>5940.1</v>
      </c>
      <c r="Y296" s="16">
        <f>G296</f>
        <v>0</v>
      </c>
      <c r="Z296" s="18">
        <f t="shared" si="100"/>
        <v>86234.67</v>
      </c>
      <c r="AA296" s="15" t="str">
        <f t="shared" si="105"/>
        <v>BONIFICI</v>
      </c>
      <c r="AB296" s="24"/>
      <c r="AC296" s="15"/>
      <c r="AD296" s="25"/>
      <c r="AE296" s="62"/>
      <c r="AF296" s="63"/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1"/>
        <v>0</v>
      </c>
      <c r="AP296" s="15"/>
      <c r="AR296" s="14"/>
      <c r="AS296" s="18">
        <v>0</v>
      </c>
      <c r="AT296" s="16"/>
      <c r="AU296" s="18">
        <f t="shared" si="102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3"/>
        <v>0</v>
      </c>
      <c r="BB296" s="15"/>
      <c r="BD296" s="14"/>
      <c r="BE296" s="18">
        <v>0</v>
      </c>
      <c r="BF296" s="16"/>
      <c r="BG296" s="18">
        <f t="shared" si="104"/>
        <v>0</v>
      </c>
      <c r="BH296" s="15"/>
      <c r="BJ296" s="86"/>
      <c r="BK296" s="86"/>
      <c r="BL296" s="24"/>
      <c r="BM296" s="24"/>
      <c r="BN296" s="24"/>
      <c r="BO296" s="24"/>
      <c r="BP296" s="24"/>
      <c r="BQ296" s="124"/>
    </row>
    <row r="297" spans="1:69" ht="16.8" customHeight="1" x14ac:dyDescent="0.35">
      <c r="A297" s="15"/>
      <c r="B297" s="15"/>
      <c r="C297" s="47" t="s">
        <v>112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/>
      <c r="N297" s="3"/>
      <c r="O297" s="16"/>
      <c r="P297" s="18"/>
      <c r="Q297" s="14"/>
      <c r="R297" s="18"/>
      <c r="S297" s="16"/>
      <c r="T297" s="18">
        <f t="shared" si="99"/>
        <v>51762.479999999989</v>
      </c>
      <c r="U297" s="15"/>
      <c r="W297" s="14"/>
      <c r="X297" s="18"/>
      <c r="Y297" s="1">
        <f>G297</f>
        <v>0</v>
      </c>
      <c r="Z297" s="18">
        <f t="shared" si="100"/>
        <v>86234.67</v>
      </c>
      <c r="AA297" s="15" t="str">
        <f t="shared" si="105"/>
        <v>PREL .PROVVIGIONI MATURATE</v>
      </c>
      <c r="AB297" s="24"/>
      <c r="AC297" s="15" t="s">
        <v>157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1"/>
        <v>0</v>
      </c>
      <c r="AP297" s="15"/>
      <c r="AR297" s="14"/>
      <c r="AS297" s="18"/>
      <c r="AT297" s="25">
        <v>0</v>
      </c>
      <c r="AU297" s="18">
        <f t="shared" si="102"/>
        <v>0</v>
      </c>
      <c r="AV297" s="15"/>
      <c r="AX297" s="14"/>
      <c r="AY297" s="18"/>
      <c r="AZ297" s="25">
        <v>0</v>
      </c>
      <c r="BA297" s="18">
        <f t="shared" si="103"/>
        <v>0</v>
      </c>
      <c r="BB297" s="15"/>
      <c r="BD297" s="14"/>
      <c r="BE297" s="18"/>
      <c r="BF297" s="25">
        <v>0</v>
      </c>
      <c r="BG297" s="18">
        <f t="shared" si="104"/>
        <v>0</v>
      </c>
      <c r="BH297" s="15"/>
      <c r="BJ297" s="86"/>
      <c r="BK297" s="86"/>
      <c r="BL297" s="24"/>
      <c r="BM297" s="24"/>
      <c r="BN297" s="24"/>
      <c r="BO297" s="24"/>
      <c r="BP297" s="24"/>
      <c r="BQ297" s="124"/>
    </row>
    <row r="298" spans="1:69" ht="16.8" customHeight="1" x14ac:dyDescent="0.35">
      <c r="A298" s="15"/>
      <c r="B298" s="15"/>
      <c r="C298" s="15" t="s">
        <v>113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/>
      <c r="N298" s="16"/>
      <c r="O298" s="16"/>
      <c r="P298" s="18"/>
      <c r="Q298" s="14"/>
      <c r="R298" s="18"/>
      <c r="S298" s="16">
        <f>G298</f>
        <v>0</v>
      </c>
      <c r="T298" s="18">
        <f t="shared" si="99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0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1"/>
        <v>0</v>
      </c>
      <c r="AP298" s="15"/>
      <c r="AR298" s="14"/>
      <c r="AS298" s="18"/>
      <c r="AT298" s="16"/>
      <c r="AU298" s="18">
        <f t="shared" si="102"/>
        <v>0</v>
      </c>
      <c r="AV298" s="15"/>
      <c r="AX298" s="14"/>
      <c r="AY298" s="18"/>
      <c r="AZ298" s="16"/>
      <c r="BA298" s="18">
        <f t="shared" si="103"/>
        <v>0</v>
      </c>
      <c r="BB298" s="15"/>
      <c r="BD298" s="14"/>
      <c r="BE298" s="18"/>
      <c r="BF298" s="16"/>
      <c r="BG298" s="18">
        <f t="shared" si="104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4"/>
    </row>
    <row r="299" spans="1:69" ht="16.8" customHeight="1" x14ac:dyDescent="0.35">
      <c r="A299" s="15"/>
      <c r="B299" s="15"/>
      <c r="C299" s="15" t="s">
        <v>213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99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0"/>
        <v>86234.67</v>
      </c>
      <c r="AA299" s="15"/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1"/>
        <v>0</v>
      </c>
      <c r="AP299" s="15"/>
      <c r="AR299" s="14"/>
      <c r="AS299" s="18"/>
      <c r="AT299" s="16">
        <v>0</v>
      </c>
      <c r="AU299" s="18">
        <f t="shared" si="102"/>
        <v>0</v>
      </c>
      <c r="AV299" s="15"/>
      <c r="AX299" s="14"/>
      <c r="AY299" s="18"/>
      <c r="AZ299" s="16">
        <v>0</v>
      </c>
      <c r="BA299" s="18">
        <f t="shared" si="103"/>
        <v>0</v>
      </c>
      <c r="BB299" s="15"/>
      <c r="BD299" s="14"/>
      <c r="BE299" s="18"/>
      <c r="BF299" s="16">
        <v>0</v>
      </c>
      <c r="BG299" s="18">
        <f t="shared" si="104"/>
        <v>0</v>
      </c>
      <c r="BH299" s="15"/>
      <c r="BJ299" s="86"/>
      <c r="BK299" s="86"/>
      <c r="BL299" s="24"/>
      <c r="BM299" s="24"/>
      <c r="BN299" s="24"/>
      <c r="BO299" s="24"/>
      <c r="BP299" s="24"/>
      <c r="BQ299" s="124"/>
    </row>
    <row r="300" spans="1:69" ht="16.8" customHeight="1" x14ac:dyDescent="0.35">
      <c r="A300" s="15"/>
      <c r="B300" s="15"/>
      <c r="C300" s="15"/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115</v>
      </c>
      <c r="L300" s="3">
        <f>SUM(L280:L294)+N279+L296+L297</f>
        <v>154247.13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99"/>
        <v>51342.479999999989</v>
      </c>
      <c r="U300" s="15"/>
      <c r="W300" s="14"/>
      <c r="X300" s="18">
        <v>0</v>
      </c>
      <c r="Y300" s="16">
        <v>0</v>
      </c>
      <c r="Z300" s="18">
        <f t="shared" si="100"/>
        <v>86234.67</v>
      </c>
      <c r="AA300" s="15"/>
      <c r="AB300" s="24"/>
      <c r="AC300" s="15">
        <f>C300</f>
        <v>0</v>
      </c>
      <c r="AD300" s="25"/>
      <c r="AE300" s="62">
        <f>G300</f>
        <v>0</v>
      </c>
      <c r="AF300" s="63">
        <f>AE300+AF239</f>
        <v>0</v>
      </c>
      <c r="AG300" s="25"/>
      <c r="AH300" s="24" t="s">
        <v>111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1"/>
        <v>0</v>
      </c>
      <c r="AP300" s="15"/>
      <c r="AR300" s="14"/>
      <c r="AS300" s="18"/>
      <c r="AT300" s="16">
        <v>0</v>
      </c>
      <c r="AU300" s="18">
        <f t="shared" si="102"/>
        <v>0</v>
      </c>
      <c r="AV300" s="16"/>
      <c r="AX300" s="14"/>
      <c r="AY300" s="18"/>
      <c r="AZ300" s="16">
        <v>0</v>
      </c>
      <c r="BA300" s="18">
        <f t="shared" si="103"/>
        <v>0</v>
      </c>
      <c r="BB300" s="15"/>
      <c r="BD300" s="14"/>
      <c r="BE300" s="18"/>
      <c r="BF300" s="16">
        <v>0</v>
      </c>
      <c r="BG300" s="18">
        <f t="shared" si="104"/>
        <v>0</v>
      </c>
      <c r="BH300" s="15"/>
      <c r="BJ300" s="86"/>
      <c r="BK300" s="86"/>
      <c r="BL300" s="24"/>
      <c r="BM300" s="24"/>
      <c r="BN300" s="24"/>
      <c r="BO300" s="24"/>
      <c r="BP300" s="24"/>
      <c r="BQ300" s="124"/>
    </row>
    <row r="301" spans="1:69" ht="16.8" customHeight="1" x14ac:dyDescent="0.35">
      <c r="A301" s="15"/>
      <c r="B301" s="15"/>
      <c r="C301" s="64" t="s">
        <v>214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/>
      <c r="K301" s="6" t="s">
        <v>116</v>
      </c>
      <c r="L301" s="3">
        <f>L300-M300</f>
        <v>87312.17</v>
      </c>
      <c r="M301" s="16"/>
      <c r="N301" s="16"/>
      <c r="O301" s="16"/>
      <c r="P301" s="18"/>
      <c r="Q301" s="14"/>
      <c r="R301" s="18"/>
      <c r="S301" s="16">
        <v>0</v>
      </c>
      <c r="T301" s="18">
        <f t="shared" si="99"/>
        <v>51342.479999999989</v>
      </c>
      <c r="U301" s="15"/>
      <c r="W301" s="14"/>
      <c r="X301" s="18"/>
      <c r="Y301" s="16">
        <f>G301</f>
        <v>2778.71</v>
      </c>
      <c r="Z301" s="18">
        <f t="shared" si="100"/>
        <v>83455.959999999992</v>
      </c>
      <c r="AA301" s="15" t="str">
        <f>C301</f>
        <v xml:space="preserve">BONIFICO GENERTEL  </v>
      </c>
      <c r="AB301" s="24"/>
      <c r="AC301" s="71" t="s">
        <v>190</v>
      </c>
      <c r="AD301" s="65"/>
      <c r="AE301" s="65">
        <v>0</v>
      </c>
      <c r="AF301" s="63">
        <f>SUM(AF253:AF300)</f>
        <v>13167.13</v>
      </c>
      <c r="AG301" s="25"/>
      <c r="AH301" s="24" t="s">
        <v>117</v>
      </c>
      <c r="AI301" s="26"/>
      <c r="AJ301" s="25">
        <f>SUM(AJ247:AJ300)</f>
        <v>0</v>
      </c>
      <c r="AL301" s="14"/>
      <c r="AM301" s="18"/>
      <c r="AN301" s="16"/>
      <c r="AO301" s="18">
        <f t="shared" si="101"/>
        <v>0</v>
      </c>
      <c r="AP301" s="15"/>
      <c r="AR301" s="14"/>
      <c r="AS301" s="18"/>
      <c r="AT301" s="16">
        <v>0</v>
      </c>
      <c r="AU301" s="18">
        <f t="shared" si="102"/>
        <v>0</v>
      </c>
      <c r="AV301" s="15"/>
      <c r="AX301" s="14"/>
      <c r="AY301" s="18"/>
      <c r="AZ301" s="16"/>
      <c r="BA301" s="18">
        <f t="shared" si="103"/>
        <v>0</v>
      </c>
      <c r="BB301" s="15"/>
      <c r="BD301" s="14"/>
      <c r="BE301" s="18"/>
      <c r="BF301" s="16"/>
      <c r="BG301" s="18">
        <f t="shared" si="104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4"/>
    </row>
    <row r="302" spans="1:69" ht="16.8" customHeight="1" x14ac:dyDescent="0.35">
      <c r="A302" s="15"/>
      <c r="B302" s="15"/>
      <c r="C302" s="64"/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/>
      <c r="P302" s="18"/>
      <c r="Q302" s="14"/>
      <c r="R302" s="18"/>
      <c r="S302" s="16">
        <v>0</v>
      </c>
      <c r="T302" s="18">
        <f t="shared" si="99"/>
        <v>51342.479999999989</v>
      </c>
      <c r="U302" s="15"/>
      <c r="W302" s="14"/>
      <c r="X302" s="18"/>
      <c r="Y302" s="16">
        <v>0</v>
      </c>
      <c r="Z302" s="18">
        <f t="shared" si="100"/>
        <v>83455.959999999992</v>
      </c>
      <c r="AA302" s="15"/>
      <c r="AB302" s="24"/>
      <c r="AC302" s="71" t="s">
        <v>161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101"/>
        <v>0</v>
      </c>
      <c r="AP302" s="15"/>
      <c r="AR302" s="14"/>
      <c r="AS302" s="18"/>
      <c r="AT302" s="16"/>
      <c r="AU302" s="18">
        <f t="shared" si="102"/>
        <v>0</v>
      </c>
      <c r="AV302" s="15"/>
      <c r="AX302" s="14"/>
      <c r="AY302" s="18"/>
      <c r="AZ302" s="16"/>
      <c r="BA302" s="18">
        <f t="shared" si="103"/>
        <v>0</v>
      </c>
      <c r="BB302" s="15"/>
      <c r="BD302" s="14"/>
      <c r="BE302" s="18"/>
      <c r="BF302" s="16"/>
      <c r="BG302" s="18">
        <f t="shared" si="104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4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119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120</v>
      </c>
      <c r="L303" s="3">
        <f>L301-L302</f>
        <v>0</v>
      </c>
      <c r="M303" s="27" t="s">
        <v>162</v>
      </c>
      <c r="N303" s="27">
        <f>O303-L302</f>
        <v>7110.2299999999814</v>
      </c>
      <c r="O303" s="44">
        <f>Z303+AU303+N279+SUM(L282:L293)+SUM(N283:N293)+L297-D249-D252-D248+E250</f>
        <v>94422.399999999994</v>
      </c>
      <c r="P303" s="18"/>
      <c r="Q303" s="58"/>
      <c r="R303" s="59"/>
      <c r="S303" s="44"/>
      <c r="T303" s="59">
        <f t="shared" si="99"/>
        <v>51342.479999999989</v>
      </c>
      <c r="U303" s="57"/>
      <c r="W303" s="58"/>
      <c r="X303" s="59"/>
      <c r="Y303" s="44"/>
      <c r="Z303" s="59">
        <f t="shared" si="100"/>
        <v>83455.959999999992</v>
      </c>
      <c r="AA303" s="57"/>
      <c r="AB303" s="60"/>
      <c r="AC303" s="60" t="s">
        <v>121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163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1"/>
        <v>0</v>
      </c>
      <c r="AP303" s="57"/>
      <c r="AR303" s="58"/>
      <c r="AS303" s="59"/>
      <c r="AT303" s="44"/>
      <c r="AU303" s="59">
        <f t="shared" si="102"/>
        <v>0</v>
      </c>
      <c r="AV303" s="57"/>
      <c r="AX303" s="58"/>
      <c r="AY303" s="59"/>
      <c r="AZ303" s="44"/>
      <c r="BA303" s="59">
        <f t="shared" si="103"/>
        <v>0</v>
      </c>
      <c r="BB303" s="57"/>
      <c r="BD303" s="58"/>
      <c r="BE303" s="59"/>
      <c r="BF303" s="44"/>
      <c r="BG303" s="59">
        <f t="shared" si="104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191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 t="s">
        <v>0</v>
      </c>
      <c r="B306" s="2"/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122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164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165</v>
      </c>
      <c r="BP306" s="8" t="s">
        <v>0</v>
      </c>
      <c r="BQ306" s="9" t="s">
        <v>166</v>
      </c>
    </row>
    <row r="307" spans="1:69" ht="16.8" customHeight="1" x14ac:dyDescent="0.35">
      <c r="A307" s="14">
        <v>45299</v>
      </c>
      <c r="B307" s="15" t="s">
        <v>167</v>
      </c>
      <c r="C307" s="15" t="s">
        <v>168</v>
      </c>
      <c r="D307" s="16">
        <v>22296.12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169</v>
      </c>
      <c r="BM307" s="88">
        <f>BK307</f>
        <v>45299</v>
      </c>
      <c r="BN307" s="24" t="s">
        <v>169</v>
      </c>
      <c r="BO307" s="24"/>
      <c r="BP307" s="88">
        <f>BK307</f>
        <v>45299</v>
      </c>
      <c r="BQ307" s="124"/>
    </row>
    <row r="308" spans="1:69" ht="16.8" customHeight="1" x14ac:dyDescent="0.35">
      <c r="A308" s="15"/>
      <c r="B308" s="15"/>
      <c r="C308" s="15" t="s">
        <v>170</v>
      </c>
      <c r="D308" s="16">
        <v>0</v>
      </c>
      <c r="E308" s="16"/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6">(R308-S308)+T307</f>
        <v>51342.479999999989</v>
      </c>
      <c r="U308" s="15"/>
      <c r="W308" s="14"/>
      <c r="X308" s="18"/>
      <c r="Y308" s="16"/>
      <c r="Z308" s="18">
        <f t="shared" ref="Z308:Z339" si="107">(X308-Y308)+Z307</f>
        <v>83455.959999999992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8">(AM308-AN308)+AO307</f>
        <v>0</v>
      </c>
      <c r="AP308" s="15"/>
      <c r="AR308" s="14"/>
      <c r="AS308" s="18"/>
      <c r="AT308" s="16"/>
      <c r="AU308" s="18">
        <f t="shared" ref="AU308:AU339" si="109">(AS308-AT308)+AU307</f>
        <v>0</v>
      </c>
      <c r="AV308" s="15"/>
      <c r="AX308" s="14"/>
      <c r="AY308" s="18"/>
      <c r="AZ308" s="16"/>
      <c r="BA308" s="18">
        <f t="shared" ref="BA308:BA339" si="110">(AY308-AZ308)+BA307</f>
        <v>0</v>
      </c>
      <c r="BB308" s="15"/>
      <c r="BD308" s="14"/>
      <c r="BE308" s="18"/>
      <c r="BF308" s="16"/>
      <c r="BG308" s="18">
        <f t="shared" ref="BG308:BG339" si="111">(BE308-BF308)+BG307</f>
        <v>0</v>
      </c>
      <c r="BH308" s="15"/>
      <c r="BJ308" s="86">
        <v>0</v>
      </c>
      <c r="BK308" s="90"/>
      <c r="BL308" s="24">
        <v>0</v>
      </c>
      <c r="BM308" s="91"/>
      <c r="BN308" s="24">
        <v>0</v>
      </c>
      <c r="BO308" s="24">
        <v>0</v>
      </c>
      <c r="BP308" s="91"/>
      <c r="BQ308" s="124"/>
    </row>
    <row r="309" spans="1:69" ht="16.8" customHeight="1" x14ac:dyDescent="0.35">
      <c r="A309" s="15"/>
      <c r="B309" s="15"/>
      <c r="C309" s="15" t="s">
        <v>171</v>
      </c>
      <c r="D309" s="16">
        <v>6581.95</v>
      </c>
      <c r="E309" s="16">
        <v>939.5</v>
      </c>
      <c r="F309" s="16"/>
      <c r="G309" s="16"/>
      <c r="H309" s="103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6"/>
        <v>51342.479999999989</v>
      </c>
      <c r="U309" s="15"/>
      <c r="W309" s="14"/>
      <c r="X309" s="18"/>
      <c r="Y309" s="16"/>
      <c r="Z309" s="18">
        <f t="shared" si="107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8"/>
        <v>0</v>
      </c>
      <c r="AP309" s="15"/>
      <c r="AR309" s="14"/>
      <c r="AS309" s="18"/>
      <c r="AT309" s="16"/>
      <c r="AU309" s="18">
        <f t="shared" si="109"/>
        <v>0</v>
      </c>
      <c r="AV309" s="15"/>
      <c r="AX309" s="14"/>
      <c r="AY309" s="18"/>
      <c r="AZ309" s="16"/>
      <c r="BA309" s="18">
        <f t="shared" si="110"/>
        <v>0</v>
      </c>
      <c r="BB309" s="15"/>
      <c r="BD309" s="14"/>
      <c r="BE309" s="18"/>
      <c r="BF309" s="16"/>
      <c r="BG309" s="18">
        <f t="shared" si="111"/>
        <v>0</v>
      </c>
      <c r="BH309" s="15"/>
      <c r="BJ309" s="86">
        <v>0</v>
      </c>
      <c r="BK309" s="90"/>
      <c r="BL309" s="24">
        <v>0</v>
      </c>
      <c r="BM309" s="91"/>
      <c r="BN309" s="24">
        <v>0</v>
      </c>
      <c r="BO309" s="24">
        <v>0</v>
      </c>
      <c r="BP309" s="91"/>
      <c r="BQ309" s="124"/>
    </row>
    <row r="310" spans="1:69" ht="16.8" customHeight="1" x14ac:dyDescent="0.35">
      <c r="A310" s="15"/>
      <c r="B310" s="15">
        <v>75.98</v>
      </c>
      <c r="C310" s="15" t="s">
        <v>172</v>
      </c>
      <c r="D310" s="16">
        <v>1796.9</v>
      </c>
      <c r="E310" s="16"/>
      <c r="F310" s="16"/>
      <c r="G310" s="16"/>
      <c r="H310" s="103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 t="shared" ref="O310:O329" si="112">O249+M310-N310</f>
        <v>20600.902000000002</v>
      </c>
      <c r="P310" s="18">
        <f t="shared" ref="P310:P329" si="113">P249+M310</f>
        <v>1732.0020000000002</v>
      </c>
      <c r="Q310" s="14"/>
      <c r="R310" s="18"/>
      <c r="S310" s="16"/>
      <c r="T310" s="18">
        <f t="shared" si="106"/>
        <v>51342.479999999989</v>
      </c>
      <c r="U310" s="15"/>
      <c r="W310" s="14"/>
      <c r="X310" s="18"/>
      <c r="Y310" s="16"/>
      <c r="Z310" s="18">
        <f t="shared" si="107"/>
        <v>83455.959999999992</v>
      </c>
      <c r="AA310" s="15"/>
      <c r="AB310" s="24"/>
      <c r="AC310" s="24"/>
      <c r="AD310" s="25"/>
      <c r="AE310" s="25"/>
      <c r="AF310" s="25"/>
      <c r="AG310" s="25"/>
      <c r="AH310" s="17"/>
      <c r="AI310" s="16">
        <v>0</v>
      </c>
      <c r="AJ310" s="25"/>
      <c r="AL310" s="14"/>
      <c r="AM310" s="18"/>
      <c r="AN310" s="16"/>
      <c r="AO310" s="18">
        <f t="shared" si="108"/>
        <v>0</v>
      </c>
      <c r="AP310" s="15"/>
      <c r="AR310" s="14"/>
      <c r="AS310" s="18"/>
      <c r="AT310" s="16"/>
      <c r="AU310" s="18">
        <f t="shared" si="109"/>
        <v>0</v>
      </c>
      <c r="AV310" s="15"/>
      <c r="AX310" s="14"/>
      <c r="AY310" s="18"/>
      <c r="AZ310" s="16"/>
      <c r="BA310" s="18">
        <f t="shared" si="110"/>
        <v>0</v>
      </c>
      <c r="BB310" s="15"/>
      <c r="BD310" s="14"/>
      <c r="BE310" s="18"/>
      <c r="BF310" s="16"/>
      <c r="BG310" s="18">
        <f t="shared" si="111"/>
        <v>0</v>
      </c>
      <c r="BH310" s="15"/>
      <c r="BJ310" s="86">
        <v>0</v>
      </c>
      <c r="BK310" s="90"/>
      <c r="BL310" s="24">
        <v>0</v>
      </c>
      <c r="BM310" s="91"/>
      <c r="BN310" s="24">
        <v>0</v>
      </c>
      <c r="BO310" s="24">
        <v>0</v>
      </c>
      <c r="BP310" s="91"/>
      <c r="BQ310" s="124"/>
    </row>
    <row r="311" spans="1:69" ht="16.8" customHeight="1" x14ac:dyDescent="0.35">
      <c r="A311" s="134"/>
      <c r="B311" s="16">
        <f>B310+B250</f>
        <v>74.98</v>
      </c>
      <c r="C311" s="15" t="s">
        <v>173</v>
      </c>
      <c r="D311" s="16">
        <v>1277.73</v>
      </c>
      <c r="E311" s="16">
        <v>0</v>
      </c>
      <c r="F311" s="16"/>
      <c r="G311" s="16"/>
      <c r="H311" s="103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si="112"/>
        <v>-20017.644326000001</v>
      </c>
      <c r="P311" s="18">
        <f t="shared" si="113"/>
        <v>1449.6856740000001</v>
      </c>
      <c r="Q311" s="14"/>
      <c r="R311" s="18"/>
      <c r="S311" s="16"/>
      <c r="T311" s="18">
        <f t="shared" si="106"/>
        <v>51342.479999999989</v>
      </c>
      <c r="U311" s="15"/>
      <c r="W311" s="14"/>
      <c r="X311" s="18"/>
      <c r="Y311" s="16"/>
      <c r="Z311" s="18">
        <f t="shared" si="107"/>
        <v>83455.959999999992</v>
      </c>
      <c r="AA311" s="15"/>
      <c r="AB311" s="24"/>
      <c r="AC311" s="17"/>
      <c r="AD311" s="25"/>
      <c r="AE311" s="25"/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8"/>
        <v>0</v>
      </c>
      <c r="AP311" s="15"/>
      <c r="AR311" s="14"/>
      <c r="AS311" s="18"/>
      <c r="AT311" s="16"/>
      <c r="AU311" s="18">
        <f t="shared" si="109"/>
        <v>0</v>
      </c>
      <c r="AV311" s="15"/>
      <c r="AX311" s="14"/>
      <c r="AY311" s="18"/>
      <c r="AZ311" s="16"/>
      <c r="BA311" s="18">
        <f t="shared" si="110"/>
        <v>0</v>
      </c>
      <c r="BB311" s="15"/>
      <c r="BD311" s="14"/>
      <c r="BE311" s="18"/>
      <c r="BF311" s="16"/>
      <c r="BG311" s="18">
        <f t="shared" si="111"/>
        <v>0</v>
      </c>
      <c r="BH311" s="15"/>
      <c r="BJ311" s="86">
        <v>0</v>
      </c>
      <c r="BK311" s="90"/>
      <c r="BL311" s="24">
        <v>0</v>
      </c>
      <c r="BM311" s="91"/>
      <c r="BN311" s="24">
        <v>0</v>
      </c>
      <c r="BO311" s="24"/>
      <c r="BP311" s="24"/>
      <c r="BQ311" s="124"/>
    </row>
    <row r="312" spans="1:69" ht="16.8" customHeight="1" x14ac:dyDescent="0.35">
      <c r="A312" s="15"/>
      <c r="B312" s="15"/>
      <c r="C312" s="15" t="s">
        <v>174</v>
      </c>
      <c r="D312" s="16">
        <v>60</v>
      </c>
      <c r="E312" s="16">
        <v>0</v>
      </c>
      <c r="F312" s="16"/>
      <c r="G312" s="16"/>
      <c r="H312" s="103" t="s">
        <v>44</v>
      </c>
      <c r="I312" s="77" t="s">
        <v>175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112"/>
        <v>-4065.3669300000006</v>
      </c>
      <c r="P312" s="18">
        <f t="shared" si="113"/>
        <v>2658.6230700000001</v>
      </c>
      <c r="Q312" s="14"/>
      <c r="R312" s="18"/>
      <c r="S312" s="16"/>
      <c r="T312" s="18">
        <f t="shared" si="106"/>
        <v>51342.479999999989</v>
      </c>
      <c r="U312" s="15"/>
      <c r="W312" s="14"/>
      <c r="X312" s="18"/>
      <c r="Y312" s="16"/>
      <c r="Z312" s="18">
        <f t="shared" si="107"/>
        <v>83455.959999999992</v>
      </c>
      <c r="AA312" s="15"/>
      <c r="AB312" s="24"/>
      <c r="AC312" s="17"/>
      <c r="AD312" s="25"/>
      <c r="AE312" s="25"/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8"/>
        <v>0</v>
      </c>
      <c r="AP312" s="15"/>
      <c r="AR312" s="14"/>
      <c r="AS312" s="18"/>
      <c r="AT312" s="16"/>
      <c r="AU312" s="18">
        <f t="shared" si="109"/>
        <v>0</v>
      </c>
      <c r="AV312" s="15"/>
      <c r="AX312" s="14"/>
      <c r="AY312" s="18"/>
      <c r="AZ312" s="16"/>
      <c r="BA312" s="18">
        <f t="shared" si="110"/>
        <v>0</v>
      </c>
      <c r="BB312" s="15"/>
      <c r="BD312" s="14"/>
      <c r="BE312" s="18"/>
      <c r="BF312" s="16"/>
      <c r="BG312" s="18">
        <f t="shared" si="111"/>
        <v>0</v>
      </c>
      <c r="BH312" s="15"/>
      <c r="BJ312" s="86">
        <v>0</v>
      </c>
      <c r="BK312" s="90"/>
      <c r="BL312" s="24">
        <v>0</v>
      </c>
      <c r="BM312" s="91"/>
      <c r="BN312" s="24">
        <v>0</v>
      </c>
      <c r="BO312" s="24"/>
      <c r="BP312" s="24"/>
      <c r="BQ312" s="124"/>
    </row>
    <row r="313" spans="1:69" ht="16.8" customHeight="1" x14ac:dyDescent="0.35">
      <c r="A313" s="15"/>
      <c r="B313" s="15" t="s">
        <v>42</v>
      </c>
      <c r="C313" s="15" t="s">
        <v>176</v>
      </c>
      <c r="D313" s="16">
        <v>0</v>
      </c>
      <c r="E313" s="16"/>
      <c r="F313" s="16"/>
      <c r="G313" s="16"/>
      <c r="H313" s="103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112"/>
        <v>5441.52052</v>
      </c>
      <c r="P313" s="18">
        <f t="shared" si="113"/>
        <v>450.32052000000004</v>
      </c>
      <c r="Q313" s="14"/>
      <c r="R313" s="18"/>
      <c r="S313" s="16"/>
      <c r="T313" s="18">
        <f t="shared" si="106"/>
        <v>51342.479999999989</v>
      </c>
      <c r="U313" s="15"/>
      <c r="W313" s="14"/>
      <c r="X313" s="18"/>
      <c r="Y313" s="16"/>
      <c r="Z313" s="18">
        <f t="shared" si="107"/>
        <v>83455.959999999992</v>
      </c>
      <c r="AA313" s="15"/>
      <c r="AB313" s="24"/>
      <c r="AC313" s="17"/>
      <c r="AD313" s="25"/>
      <c r="AE313" s="25"/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8"/>
        <v>0</v>
      </c>
      <c r="AP313" s="15"/>
      <c r="AR313" s="14"/>
      <c r="AS313" s="18"/>
      <c r="AT313" s="16"/>
      <c r="AU313" s="18">
        <f t="shared" si="109"/>
        <v>0</v>
      </c>
      <c r="AV313" s="15"/>
      <c r="AX313" s="14"/>
      <c r="AY313" s="18"/>
      <c r="AZ313" s="16"/>
      <c r="BA313" s="18">
        <f t="shared" si="110"/>
        <v>0</v>
      </c>
      <c r="BB313" s="15"/>
      <c r="BD313" s="14"/>
      <c r="BE313" s="18"/>
      <c r="BF313" s="16"/>
      <c r="BG313" s="18">
        <f t="shared" si="111"/>
        <v>0</v>
      </c>
      <c r="BH313" s="15"/>
      <c r="BJ313" s="86">
        <v>0</v>
      </c>
      <c r="BK313" s="90"/>
      <c r="BL313" s="24">
        <v>0</v>
      </c>
      <c r="BM313" s="91"/>
      <c r="BN313" s="24">
        <v>0</v>
      </c>
      <c r="BO313" s="24"/>
      <c r="BP313" s="24"/>
      <c r="BQ313" s="124"/>
    </row>
    <row r="314" spans="1:69" ht="16.8" customHeight="1" x14ac:dyDescent="0.35">
      <c r="A314" s="15"/>
      <c r="B314" s="15"/>
      <c r="C314" s="15" t="s">
        <v>177</v>
      </c>
      <c r="D314" s="16">
        <v>16</v>
      </c>
      <c r="E314" s="16"/>
      <c r="F314" s="16"/>
      <c r="G314" s="16">
        <v>0</v>
      </c>
      <c r="H314" s="103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112"/>
        <v>5264.9805200000001</v>
      </c>
      <c r="P314" s="18">
        <f t="shared" si="113"/>
        <v>450.32052000000004</v>
      </c>
      <c r="Q314" s="14"/>
      <c r="R314" s="18"/>
      <c r="S314" s="16">
        <f>G314</f>
        <v>0</v>
      </c>
      <c r="T314" s="18">
        <f t="shared" si="106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107"/>
        <v>83455.959999999992</v>
      </c>
      <c r="AA314" s="15"/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/>
      <c r="AI314" s="16">
        <v>0</v>
      </c>
      <c r="AJ314" s="25"/>
      <c r="AL314" s="14"/>
      <c r="AM314" s="18"/>
      <c r="AN314" s="16">
        <v>0</v>
      </c>
      <c r="AO314" s="18">
        <f t="shared" si="108"/>
        <v>0</v>
      </c>
      <c r="AP314" s="15"/>
      <c r="AR314" s="14"/>
      <c r="AS314" s="18"/>
      <c r="AT314" s="16">
        <v>0</v>
      </c>
      <c r="AU314" s="18">
        <f t="shared" si="109"/>
        <v>0</v>
      </c>
      <c r="AV314" s="15"/>
      <c r="AX314" s="14"/>
      <c r="AY314" s="18"/>
      <c r="AZ314" s="16">
        <v>0</v>
      </c>
      <c r="BA314" s="18">
        <f t="shared" si="110"/>
        <v>0</v>
      </c>
      <c r="BB314" s="15"/>
      <c r="BD314" s="14"/>
      <c r="BE314" s="18"/>
      <c r="BF314" s="16">
        <v>0</v>
      </c>
      <c r="BG314" s="18">
        <f t="shared" si="111"/>
        <v>0</v>
      </c>
      <c r="BH314" s="15"/>
      <c r="BJ314" s="86">
        <v>0</v>
      </c>
      <c r="BK314" s="90"/>
      <c r="BL314" s="24">
        <v>0</v>
      </c>
      <c r="BM314" s="91"/>
      <c r="BN314" s="24">
        <v>0</v>
      </c>
      <c r="BO314" s="24"/>
      <c r="BP314" s="24"/>
      <c r="BQ314" s="124"/>
    </row>
    <row r="315" spans="1:69" ht="16.8" customHeight="1" x14ac:dyDescent="0.35">
      <c r="A315" s="15"/>
      <c r="B315" s="15"/>
      <c r="C315" s="15" t="s">
        <v>178</v>
      </c>
      <c r="D315" s="16"/>
      <c r="E315" s="16"/>
      <c r="F315" s="16"/>
      <c r="G315" s="16">
        <v>0</v>
      </c>
      <c r="H315" s="103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112"/>
        <v>962.73209199999997</v>
      </c>
      <c r="P315" s="18">
        <f t="shared" si="113"/>
        <v>79.672092000000006</v>
      </c>
      <c r="Q315" s="14"/>
      <c r="R315" s="18"/>
      <c r="S315" s="16">
        <f>G315</f>
        <v>0</v>
      </c>
      <c r="T315" s="18">
        <f t="shared" si="106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7"/>
        <v>83455.959999999992</v>
      </c>
      <c r="AA315" s="15"/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/>
      <c r="AI315" s="16">
        <v>0</v>
      </c>
      <c r="AJ315" s="25"/>
      <c r="AL315" s="14"/>
      <c r="AM315" s="18">
        <v>0</v>
      </c>
      <c r="AN315" s="16">
        <v>0</v>
      </c>
      <c r="AO315" s="18">
        <f t="shared" si="108"/>
        <v>0</v>
      </c>
      <c r="AP315" s="15"/>
      <c r="AR315" s="14"/>
      <c r="AS315" s="18">
        <v>0</v>
      </c>
      <c r="AT315" s="16">
        <v>0</v>
      </c>
      <c r="AU315" s="18">
        <f t="shared" si="109"/>
        <v>0</v>
      </c>
      <c r="AV315" s="15"/>
      <c r="AX315" s="14"/>
      <c r="AY315" s="18">
        <v>0</v>
      </c>
      <c r="AZ315" s="16">
        <v>0</v>
      </c>
      <c r="BA315" s="18">
        <f t="shared" si="110"/>
        <v>0</v>
      </c>
      <c r="BB315" s="15"/>
      <c r="BD315" s="14"/>
      <c r="BE315" s="18">
        <v>0</v>
      </c>
      <c r="BF315" s="16">
        <v>0</v>
      </c>
      <c r="BG315" s="18">
        <f t="shared" si="111"/>
        <v>0</v>
      </c>
      <c r="BH315" s="15"/>
      <c r="BJ315" s="86">
        <v>0</v>
      </c>
      <c r="BK315" s="90"/>
      <c r="BL315" s="24">
        <v>0</v>
      </c>
      <c r="BM315" s="91"/>
      <c r="BN315" s="24">
        <v>0</v>
      </c>
      <c r="BO315" s="24"/>
      <c r="BP315" s="24"/>
      <c r="BQ315" s="124"/>
    </row>
    <row r="316" spans="1:69" ht="16.8" customHeight="1" x14ac:dyDescent="0.35">
      <c r="A316" s="15"/>
      <c r="B316" s="15"/>
      <c r="C316" s="15" t="s">
        <v>179</v>
      </c>
      <c r="D316" s="16"/>
      <c r="E316" s="16"/>
      <c r="F316" s="16"/>
      <c r="G316" s="16">
        <v>0</v>
      </c>
      <c r="H316" s="103"/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112"/>
        <v>586.00605599999994</v>
      </c>
      <c r="P316" s="18">
        <f t="shared" si="113"/>
        <v>48.496056000000003</v>
      </c>
      <c r="Q316" s="14"/>
      <c r="R316" s="18"/>
      <c r="S316" s="16">
        <f>G316</f>
        <v>0</v>
      </c>
      <c r="T316" s="18">
        <f t="shared" si="106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7"/>
        <v>83455.959999999992</v>
      </c>
      <c r="AA316" s="15"/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8"/>
        <v>0</v>
      </c>
      <c r="AP316" s="15"/>
      <c r="AR316" s="14"/>
      <c r="AS316" s="18"/>
      <c r="AT316" s="16">
        <v>0</v>
      </c>
      <c r="AU316" s="18">
        <f t="shared" si="109"/>
        <v>0</v>
      </c>
      <c r="AV316" s="15"/>
      <c r="AX316" s="14"/>
      <c r="AY316" s="18"/>
      <c r="AZ316" s="16">
        <v>0</v>
      </c>
      <c r="BA316" s="18">
        <f t="shared" si="110"/>
        <v>0</v>
      </c>
      <c r="BB316" s="15"/>
      <c r="BD316" s="14"/>
      <c r="BE316" s="18"/>
      <c r="BF316" s="16">
        <v>0</v>
      </c>
      <c r="BG316" s="18">
        <f t="shared" si="111"/>
        <v>0</v>
      </c>
      <c r="BH316" s="15"/>
      <c r="BJ316" s="86">
        <v>0</v>
      </c>
      <c r="BK316" s="90"/>
      <c r="BL316" s="24">
        <v>0</v>
      </c>
      <c r="BM316" s="24"/>
      <c r="BN316" s="24"/>
      <c r="BO316" s="24"/>
      <c r="BP316" s="24"/>
      <c r="BQ316" s="124"/>
    </row>
    <row r="317" spans="1:69" ht="16.8" customHeight="1" x14ac:dyDescent="0.35">
      <c r="A317" s="15"/>
      <c r="B317" s="15"/>
      <c r="C317" s="15" t="s">
        <v>180</v>
      </c>
      <c r="D317" s="16"/>
      <c r="E317" s="16"/>
      <c r="F317" s="16"/>
      <c r="G317" s="16">
        <v>0</v>
      </c>
      <c r="H317" s="103"/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112"/>
        <v>586.00605599999994</v>
      </c>
      <c r="P317" s="18">
        <f t="shared" si="113"/>
        <v>48.496056000000003</v>
      </c>
      <c r="Q317" s="14"/>
      <c r="R317" s="18"/>
      <c r="S317" s="16">
        <f>G317</f>
        <v>0</v>
      </c>
      <c r="T317" s="18">
        <f t="shared" si="106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7"/>
        <v>83455.959999999992</v>
      </c>
      <c r="AA317" s="15"/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8"/>
        <v>0</v>
      </c>
      <c r="AP317" s="15"/>
      <c r="AR317" s="14"/>
      <c r="AS317" s="18"/>
      <c r="AT317" s="16">
        <v>0</v>
      </c>
      <c r="AU317" s="18">
        <f t="shared" si="109"/>
        <v>0</v>
      </c>
      <c r="AV317" s="15"/>
      <c r="AX317" s="14"/>
      <c r="AY317" s="18"/>
      <c r="AZ317" s="16">
        <v>0</v>
      </c>
      <c r="BA317" s="18">
        <f t="shared" si="110"/>
        <v>0</v>
      </c>
      <c r="BB317" s="15"/>
      <c r="BD317" s="14"/>
      <c r="BE317" s="18"/>
      <c r="BF317" s="16">
        <v>0</v>
      </c>
      <c r="BG317" s="18">
        <f t="shared" si="111"/>
        <v>0</v>
      </c>
      <c r="BH317" s="15"/>
      <c r="BJ317" s="86">
        <v>0</v>
      </c>
      <c r="BK317" s="90"/>
      <c r="BL317" s="24"/>
      <c r="BM317" s="24"/>
      <c r="BN317" s="24"/>
      <c r="BO317" s="24"/>
      <c r="BP317" s="24"/>
      <c r="BQ317" s="124"/>
    </row>
    <row r="318" spans="1:69" ht="16.8" customHeight="1" x14ac:dyDescent="0.35">
      <c r="A318" s="15"/>
      <c r="B318" s="15"/>
      <c r="C318" s="15" t="s">
        <v>181</v>
      </c>
      <c r="D318" s="16"/>
      <c r="E318" s="16"/>
      <c r="F318" s="16"/>
      <c r="G318" s="16">
        <v>0</v>
      </c>
      <c r="H318" s="16"/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112"/>
        <v>586.00605599999994</v>
      </c>
      <c r="P318" s="18">
        <f t="shared" si="113"/>
        <v>48.496056000000003</v>
      </c>
      <c r="Q318" s="14"/>
      <c r="R318" s="18"/>
      <c r="S318" s="16">
        <f>G318</f>
        <v>0</v>
      </c>
      <c r="T318" s="18">
        <f t="shared" si="106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7"/>
        <v>83455.959999999992</v>
      </c>
      <c r="AA318" s="15"/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8"/>
        <v>0</v>
      </c>
      <c r="AP318" s="15"/>
      <c r="AR318" s="14"/>
      <c r="AS318" s="18"/>
      <c r="AT318" s="16">
        <v>0</v>
      </c>
      <c r="AU318" s="18">
        <f t="shared" si="109"/>
        <v>0</v>
      </c>
      <c r="AV318" s="15"/>
      <c r="AX318" s="14"/>
      <c r="AY318" s="18"/>
      <c r="AZ318" s="16">
        <v>0</v>
      </c>
      <c r="BA318" s="18">
        <f t="shared" si="110"/>
        <v>0</v>
      </c>
      <c r="BB318" s="15"/>
      <c r="BD318" s="14"/>
      <c r="BE318" s="18"/>
      <c r="BF318" s="16">
        <v>0</v>
      </c>
      <c r="BG318" s="18">
        <f t="shared" si="111"/>
        <v>0</v>
      </c>
      <c r="BH318" s="15"/>
      <c r="BJ318" s="86">
        <v>0</v>
      </c>
      <c r="BK318" s="90"/>
      <c r="BL318" s="24"/>
      <c r="BM318" s="24"/>
      <c r="BN318" s="24"/>
      <c r="BO318" s="24"/>
      <c r="BP318" s="24"/>
      <c r="BQ318" s="124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/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112"/>
        <v>962.73209199999997</v>
      </c>
      <c r="P319" s="18">
        <f t="shared" si="113"/>
        <v>79.672092000000006</v>
      </c>
      <c r="Q319" s="14"/>
      <c r="R319" s="18"/>
      <c r="S319" s="16">
        <v>0</v>
      </c>
      <c r="T319" s="18">
        <f t="shared" si="106"/>
        <v>51342.479999999989</v>
      </c>
      <c r="U319" s="15"/>
      <c r="W319" s="14"/>
      <c r="X319" s="18"/>
      <c r="Y319" s="16">
        <v>0</v>
      </c>
      <c r="Z319" s="18">
        <f t="shared" si="107"/>
        <v>83455.959999999992</v>
      </c>
      <c r="AA319" s="15"/>
      <c r="AB319" s="24"/>
      <c r="AC319" s="15"/>
      <c r="AD319" s="25"/>
      <c r="AE319" s="62"/>
      <c r="AF319" s="63"/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8"/>
        <v>0</v>
      </c>
      <c r="AP319" s="15"/>
      <c r="AR319" s="14"/>
      <c r="AS319" s="18"/>
      <c r="AT319" s="16">
        <v>0</v>
      </c>
      <c r="AU319" s="18">
        <f t="shared" si="109"/>
        <v>0</v>
      </c>
      <c r="AV319" s="15"/>
      <c r="AX319" s="14"/>
      <c r="AY319" s="18"/>
      <c r="AZ319" s="16">
        <v>0</v>
      </c>
      <c r="BA319" s="18">
        <f t="shared" si="110"/>
        <v>0</v>
      </c>
      <c r="BB319" s="15"/>
      <c r="BD319" s="14"/>
      <c r="BE319" s="18"/>
      <c r="BF319" s="16">
        <v>0</v>
      </c>
      <c r="BG319" s="18">
        <f t="shared" si="111"/>
        <v>0</v>
      </c>
      <c r="BH319" s="15"/>
      <c r="BJ319" s="86">
        <v>0</v>
      </c>
      <c r="BK319" s="90"/>
      <c r="BL319" s="24"/>
      <c r="BM319" s="24"/>
      <c r="BN319" s="24"/>
      <c r="BO319" s="24"/>
      <c r="BP319" s="24"/>
      <c r="BQ319" s="124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182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112"/>
        <v>7982.3128799999995</v>
      </c>
      <c r="P320" s="18">
        <f t="shared" si="113"/>
        <v>2494.0828800000004</v>
      </c>
      <c r="Q320" s="14"/>
      <c r="R320" s="18"/>
      <c r="S320" s="16">
        <v>0</v>
      </c>
      <c r="T320" s="18">
        <f t="shared" si="106"/>
        <v>51342.479999999989</v>
      </c>
      <c r="U320" s="15"/>
      <c r="W320" s="14"/>
      <c r="X320" s="18"/>
      <c r="Y320" s="16">
        <v>0</v>
      </c>
      <c r="Z320" s="18">
        <f t="shared" si="107"/>
        <v>83455.959999999992</v>
      </c>
      <c r="AA320" s="15" t="str">
        <f>C320</f>
        <v>Sinistro</v>
      </c>
      <c r="AB320" s="24"/>
      <c r="AC320" s="15"/>
      <c r="AD320" s="25"/>
      <c r="AE320" s="62"/>
      <c r="AF320" s="63"/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8"/>
        <v>0</v>
      </c>
      <c r="AP320" s="15"/>
      <c r="AR320" s="14"/>
      <c r="AS320" s="18"/>
      <c r="AT320" s="16">
        <v>0</v>
      </c>
      <c r="AU320" s="18">
        <f t="shared" si="109"/>
        <v>0</v>
      </c>
      <c r="AV320" s="15"/>
      <c r="AX320" s="14"/>
      <c r="AY320" s="18"/>
      <c r="AZ320" s="16">
        <v>0</v>
      </c>
      <c r="BA320" s="18">
        <f t="shared" si="110"/>
        <v>0</v>
      </c>
      <c r="BB320" s="15"/>
      <c r="BD320" s="14"/>
      <c r="BE320" s="18"/>
      <c r="BF320" s="16">
        <v>0</v>
      </c>
      <c r="BG320" s="18">
        <f t="shared" si="111"/>
        <v>0</v>
      </c>
      <c r="BH320" s="15"/>
      <c r="BJ320" s="86">
        <v>0</v>
      </c>
      <c r="BK320" s="90"/>
      <c r="BL320" s="24"/>
      <c r="BM320" s="24"/>
      <c r="BN320" s="24"/>
      <c r="BO320" s="24"/>
      <c r="BP320" s="24"/>
      <c r="BQ320" s="124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/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112"/>
        <v>2357.8702800000001</v>
      </c>
      <c r="P321" s="18">
        <f t="shared" si="113"/>
        <v>242.48027999999999</v>
      </c>
      <c r="Q321" s="14"/>
      <c r="R321" s="18"/>
      <c r="S321" s="16">
        <v>0</v>
      </c>
      <c r="T321" s="18">
        <f t="shared" si="106"/>
        <v>51342.479999999989</v>
      </c>
      <c r="U321" s="15"/>
      <c r="W321" s="14"/>
      <c r="X321" s="18"/>
      <c r="Y321" s="16">
        <v>0</v>
      </c>
      <c r="Z321" s="18">
        <f t="shared" si="107"/>
        <v>83455.959999999992</v>
      </c>
      <c r="AA321" s="15"/>
      <c r="AB321" s="24"/>
      <c r="AC321" s="64" t="s">
        <v>134</v>
      </c>
      <c r="AD321" s="65"/>
      <c r="AE321" s="65">
        <f>H325</f>
        <v>0</v>
      </c>
      <c r="AF321" s="63">
        <f t="shared" ref="AF321:AF351" si="114">AE321+AF260</f>
        <v>0</v>
      </c>
      <c r="AG321" s="25"/>
      <c r="AH321" s="24"/>
      <c r="AI321" s="26"/>
      <c r="AJ321" s="25">
        <v>0</v>
      </c>
      <c r="AL321" s="14"/>
      <c r="AM321" s="18"/>
      <c r="AN321" s="16">
        <v>0</v>
      </c>
      <c r="AO321" s="18">
        <f t="shared" si="108"/>
        <v>0</v>
      </c>
      <c r="AP321" s="15"/>
      <c r="AR321" s="14"/>
      <c r="AS321" s="18"/>
      <c r="AT321" s="16">
        <v>0</v>
      </c>
      <c r="AU321" s="18">
        <f t="shared" si="109"/>
        <v>0</v>
      </c>
      <c r="AV321" s="15"/>
      <c r="AX321" s="14"/>
      <c r="AY321" s="18"/>
      <c r="AZ321" s="16">
        <v>0</v>
      </c>
      <c r="BA321" s="18">
        <f t="shared" si="110"/>
        <v>0</v>
      </c>
      <c r="BB321" s="15"/>
      <c r="BD321" s="14"/>
      <c r="BE321" s="18"/>
      <c r="BF321" s="16">
        <v>0</v>
      </c>
      <c r="BG321" s="18">
        <f t="shared" si="111"/>
        <v>0</v>
      </c>
      <c r="BH321" s="15"/>
      <c r="BJ321" s="86"/>
      <c r="BK321" s="86"/>
      <c r="BL321" s="24"/>
      <c r="BM321" s="24"/>
      <c r="BN321" s="24"/>
      <c r="BO321" s="24"/>
      <c r="BP321" s="24"/>
      <c r="BQ321" s="124"/>
    </row>
    <row r="322" spans="1:69" ht="16.8" customHeight="1" x14ac:dyDescent="0.35">
      <c r="A322" s="15"/>
      <c r="B322" s="15"/>
      <c r="C322" s="15" t="s">
        <v>58</v>
      </c>
      <c r="D322" s="16"/>
      <c r="E322" s="16"/>
      <c r="F322" s="16"/>
      <c r="G322" s="16">
        <v>0</v>
      </c>
      <c r="H322" s="16"/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2"/>
        <v>0</v>
      </c>
      <c r="P322" s="18">
        <f t="shared" si="113"/>
        <v>0</v>
      </c>
      <c r="Q322" s="14"/>
      <c r="R322" s="18"/>
      <c r="S322" s="16">
        <f t="shared" ref="S322:S329" si="115">G322</f>
        <v>0</v>
      </c>
      <c r="T322" s="18">
        <f t="shared" si="106"/>
        <v>51342.479999999989</v>
      </c>
      <c r="U322" s="15" t="str">
        <f t="shared" ref="U322:U332" si="116">C322</f>
        <v xml:space="preserve">Francobolli    </v>
      </c>
      <c r="W322" s="14"/>
      <c r="X322" s="18"/>
      <c r="Y322" s="16"/>
      <c r="Z322" s="18">
        <f t="shared" si="107"/>
        <v>83455.959999999992</v>
      </c>
      <c r="AA322" s="15"/>
      <c r="AB322" s="24"/>
      <c r="AC322" s="15" t="str">
        <f t="shared" ref="AC322:AC335" si="117">C322</f>
        <v xml:space="preserve">Francobolli    </v>
      </c>
      <c r="AD322" s="25"/>
      <c r="AE322" s="62">
        <f>G322</f>
        <v>0</v>
      </c>
      <c r="AF322" s="63">
        <f t="shared" si="114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8"/>
        <v>0</v>
      </c>
      <c r="AP322" s="15"/>
      <c r="AR322" s="14"/>
      <c r="AS322" s="18"/>
      <c r="AT322" s="16"/>
      <c r="AU322" s="18">
        <f t="shared" si="109"/>
        <v>0</v>
      </c>
      <c r="AV322" s="15"/>
      <c r="AX322" s="14"/>
      <c r="AY322" s="18"/>
      <c r="AZ322" s="16"/>
      <c r="BA322" s="18">
        <f t="shared" si="110"/>
        <v>0</v>
      </c>
      <c r="BB322" s="15"/>
      <c r="BD322" s="14"/>
      <c r="BE322" s="18"/>
      <c r="BF322" s="16"/>
      <c r="BG322" s="18">
        <f t="shared" si="111"/>
        <v>0</v>
      </c>
      <c r="BH322" s="15"/>
      <c r="BJ322" s="86"/>
      <c r="BK322" s="86"/>
      <c r="BL322" s="24"/>
      <c r="BM322" s="24"/>
      <c r="BN322" s="24"/>
      <c r="BO322" s="24"/>
      <c r="BP322" s="24"/>
      <c r="BQ322" s="124"/>
    </row>
    <row r="323" spans="1:69" ht="16.8" customHeight="1" x14ac:dyDescent="0.35">
      <c r="A323" s="15"/>
      <c r="B323" s="15"/>
      <c r="C323" s="15" t="s">
        <v>135</v>
      </c>
      <c r="D323" s="16"/>
      <c r="E323" s="16"/>
      <c r="F323" s="16"/>
      <c r="G323" s="16">
        <v>0</v>
      </c>
      <c r="H323" s="16"/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112"/>
        <v>1493.0023720000002</v>
      </c>
      <c r="P323" s="18">
        <f t="shared" si="113"/>
        <v>322.15237200000001</v>
      </c>
      <c r="Q323" s="14"/>
      <c r="R323" s="18"/>
      <c r="S323" s="16">
        <f t="shared" si="115"/>
        <v>0</v>
      </c>
      <c r="T323" s="18">
        <f t="shared" si="106"/>
        <v>51342.479999999989</v>
      </c>
      <c r="U323" s="15" t="str">
        <f t="shared" si="116"/>
        <v xml:space="preserve">PAG. FATT. SOMMESE PETROLI </v>
      </c>
      <c r="W323" s="14"/>
      <c r="X323" s="18"/>
      <c r="Y323" s="16">
        <v>0</v>
      </c>
      <c r="Z323" s="18">
        <f t="shared" si="107"/>
        <v>83455.959999999992</v>
      </c>
      <c r="AA323" s="15"/>
      <c r="AB323" s="24"/>
      <c r="AC323" s="15" t="str">
        <f t="shared" si="117"/>
        <v xml:space="preserve">PAG. FATT. SOMMESE PETROLI </v>
      </c>
      <c r="AD323" s="25"/>
      <c r="AE323" s="62">
        <f>G323</f>
        <v>0</v>
      </c>
      <c r="AF323" s="63">
        <f t="shared" si="114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8"/>
        <v>0</v>
      </c>
      <c r="AP323" s="15"/>
      <c r="AR323" s="14"/>
      <c r="AS323" s="18"/>
      <c r="AT323" s="16">
        <v>0</v>
      </c>
      <c r="AU323" s="18">
        <f t="shared" si="109"/>
        <v>0</v>
      </c>
      <c r="AV323" s="15"/>
      <c r="AX323" s="14"/>
      <c r="AY323" s="18"/>
      <c r="AZ323" s="16">
        <v>0</v>
      </c>
      <c r="BA323" s="18">
        <f t="shared" si="110"/>
        <v>0</v>
      </c>
      <c r="BB323" s="15"/>
      <c r="BD323" s="14"/>
      <c r="BE323" s="18"/>
      <c r="BF323" s="16">
        <v>0</v>
      </c>
      <c r="BG323" s="18">
        <f t="shared" si="111"/>
        <v>0</v>
      </c>
      <c r="BH323" s="15"/>
      <c r="BJ323" s="86"/>
      <c r="BK323" s="86"/>
      <c r="BL323" s="24"/>
      <c r="BM323" s="24"/>
      <c r="BN323" s="24"/>
      <c r="BO323" s="24"/>
      <c r="BP323" s="24"/>
      <c r="BQ323" s="124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/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112"/>
        <v>1465.0201400000001</v>
      </c>
      <c r="P324" s="18">
        <f t="shared" si="113"/>
        <v>121.24014</v>
      </c>
      <c r="Q324" s="14"/>
      <c r="R324" s="18"/>
      <c r="S324" s="16">
        <f t="shared" si="115"/>
        <v>0</v>
      </c>
      <c r="T324" s="18">
        <f t="shared" si="106"/>
        <v>51342.479999999989</v>
      </c>
      <c r="U324" s="15" t="str">
        <f t="shared" si="116"/>
        <v>Benzina auto papa'</v>
      </c>
      <c r="W324" s="14"/>
      <c r="X324" s="18"/>
      <c r="Y324" s="16">
        <v>0</v>
      </c>
      <c r="Z324" s="18">
        <f t="shared" si="107"/>
        <v>83455.959999999992</v>
      </c>
      <c r="AA324" s="15"/>
      <c r="AB324" s="24"/>
      <c r="AC324" s="15" t="str">
        <f t="shared" si="117"/>
        <v>Benzina auto papa'</v>
      </c>
      <c r="AD324" s="25"/>
      <c r="AE324" s="62">
        <f>G324</f>
        <v>0</v>
      </c>
      <c r="AF324" s="63">
        <f t="shared" si="114"/>
        <v>0</v>
      </c>
      <c r="AG324" s="25"/>
      <c r="AH324" s="24"/>
      <c r="AI324" s="26">
        <v>0</v>
      </c>
      <c r="AJ324" s="25"/>
      <c r="AL324" s="14"/>
      <c r="AM324" s="18"/>
      <c r="AN324" s="16">
        <v>0</v>
      </c>
      <c r="AO324" s="18">
        <f t="shared" si="108"/>
        <v>0</v>
      </c>
      <c r="AP324" s="15"/>
      <c r="AR324" s="14"/>
      <c r="AS324" s="18"/>
      <c r="AT324" s="16">
        <v>0</v>
      </c>
      <c r="AU324" s="18">
        <f t="shared" si="109"/>
        <v>0</v>
      </c>
      <c r="AV324" s="15"/>
      <c r="AX324" s="14"/>
      <c r="AY324" s="18"/>
      <c r="AZ324" s="16">
        <v>0</v>
      </c>
      <c r="BA324" s="18">
        <f t="shared" si="110"/>
        <v>0</v>
      </c>
      <c r="BB324" s="15"/>
      <c r="BD324" s="14"/>
      <c r="BE324" s="18"/>
      <c r="BF324" s="16">
        <v>0</v>
      </c>
      <c r="BG324" s="18">
        <f t="shared" si="111"/>
        <v>0</v>
      </c>
      <c r="BH324" s="15"/>
      <c r="BJ324" s="86"/>
      <c r="BK324" s="86"/>
      <c r="BL324" s="24"/>
      <c r="BM324" s="24"/>
      <c r="BN324" s="24"/>
      <c r="BO324" s="24"/>
      <c r="BP324" s="24"/>
      <c r="BQ324" s="124"/>
    </row>
    <row r="325" spans="1:69" ht="16.8" customHeight="1" x14ac:dyDescent="0.35">
      <c r="A325" s="15"/>
      <c r="B325" s="15"/>
      <c r="C325" s="28" t="s">
        <v>136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112"/>
        <v>15022.177763999998</v>
      </c>
      <c r="P325" s="18">
        <f t="shared" si="113"/>
        <v>3259.6277640000003</v>
      </c>
      <c r="Q325" s="14"/>
      <c r="R325" s="18"/>
      <c r="S325" s="16">
        <f t="shared" si="115"/>
        <v>0</v>
      </c>
      <c r="T325" s="18">
        <f t="shared" si="106"/>
        <v>51342.479999999989</v>
      </c>
      <c r="U325" s="15" t="str">
        <f t="shared" si="116"/>
        <v>Spese bancarie</v>
      </c>
      <c r="W325" s="14"/>
      <c r="X325" s="18"/>
      <c r="Y325" s="16">
        <v>0</v>
      </c>
      <c r="Z325" s="18">
        <f t="shared" si="107"/>
        <v>83455.959999999992</v>
      </c>
      <c r="AA325" s="15" t="str">
        <f>C325</f>
        <v>Spese bancarie</v>
      </c>
      <c r="AB325" s="24"/>
      <c r="AC325" s="15" t="str">
        <f t="shared" si="117"/>
        <v>Spese bancarie</v>
      </c>
      <c r="AD325" s="25"/>
      <c r="AE325" s="62">
        <v>0</v>
      </c>
      <c r="AF325" s="63">
        <f t="shared" si="114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8"/>
        <v>0</v>
      </c>
      <c r="AP325" s="15"/>
      <c r="AR325" s="14"/>
      <c r="AS325" s="18"/>
      <c r="AT325" s="16">
        <v>0</v>
      </c>
      <c r="AU325" s="18">
        <f t="shared" si="109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0"/>
        <v>0</v>
      </c>
      <c r="BB325" s="15"/>
      <c r="BD325" s="14"/>
      <c r="BE325" s="18"/>
      <c r="BF325" s="16">
        <v>0</v>
      </c>
      <c r="BG325" s="18">
        <f t="shared" si="111"/>
        <v>0</v>
      </c>
      <c r="BH325" s="15"/>
      <c r="BJ325" s="86"/>
      <c r="BK325" s="86"/>
      <c r="BL325" s="24"/>
      <c r="BM325" s="24"/>
      <c r="BN325" s="24"/>
      <c r="BO325" s="24"/>
      <c r="BP325" s="24"/>
      <c r="BQ325" s="124"/>
    </row>
    <row r="326" spans="1:69" ht="16.8" customHeight="1" x14ac:dyDescent="0.35">
      <c r="A326" s="15"/>
      <c r="B326" s="15"/>
      <c r="C326" s="15"/>
      <c r="D326" s="16"/>
      <c r="E326" s="16"/>
      <c r="F326" s="16"/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112"/>
        <v>26038.147764000001</v>
      </c>
      <c r="P326" s="18">
        <f t="shared" si="113"/>
        <v>3259.6277640000003</v>
      </c>
      <c r="Q326" s="14"/>
      <c r="R326" s="18"/>
      <c r="S326" s="16">
        <f t="shared" si="115"/>
        <v>0</v>
      </c>
      <c r="T326" s="18">
        <f t="shared" si="106"/>
        <v>51342.479999999989</v>
      </c>
      <c r="U326" s="15">
        <f t="shared" si="116"/>
        <v>0</v>
      </c>
      <c r="W326" s="14"/>
      <c r="X326" s="18"/>
      <c r="Y326" s="16">
        <v>0</v>
      </c>
      <c r="Z326" s="18">
        <f t="shared" si="107"/>
        <v>83455.959999999992</v>
      </c>
      <c r="AA326" s="15"/>
      <c r="AB326" s="24"/>
      <c r="AC326" s="15">
        <f t="shared" si="117"/>
        <v>0</v>
      </c>
      <c r="AD326" s="25"/>
      <c r="AE326" s="62">
        <f t="shared" ref="AE326:AE351" si="118">G326</f>
        <v>0</v>
      </c>
      <c r="AF326" s="63">
        <f t="shared" si="114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8"/>
        <v>0</v>
      </c>
      <c r="AP326" s="15"/>
      <c r="AR326" s="14"/>
      <c r="AS326" s="18"/>
      <c r="AT326" s="16">
        <v>0</v>
      </c>
      <c r="AU326" s="18">
        <f t="shared" si="109"/>
        <v>0</v>
      </c>
      <c r="AV326" s="15"/>
      <c r="AX326" s="14"/>
      <c r="AY326" s="18"/>
      <c r="AZ326" s="16">
        <v>0</v>
      </c>
      <c r="BA326" s="18">
        <f t="shared" si="110"/>
        <v>0</v>
      </c>
      <c r="BB326" s="15"/>
      <c r="BD326" s="14"/>
      <c r="BE326" s="18"/>
      <c r="BF326" s="16">
        <v>0</v>
      </c>
      <c r="BG326" s="18">
        <f t="shared" si="111"/>
        <v>0</v>
      </c>
      <c r="BH326" s="15"/>
      <c r="BJ326" s="86"/>
      <c r="BK326" s="86"/>
      <c r="BL326" s="24"/>
      <c r="BM326" s="24"/>
      <c r="BN326" s="24"/>
      <c r="BO326" s="24"/>
      <c r="BP326" s="24"/>
      <c r="BQ326" s="124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112"/>
        <v>1046.4501</v>
      </c>
      <c r="P327" s="18">
        <f t="shared" si="113"/>
        <v>86.600099999999998</v>
      </c>
      <c r="Q327" s="14"/>
      <c r="R327" s="18"/>
      <c r="S327" s="16">
        <f t="shared" si="115"/>
        <v>0</v>
      </c>
      <c r="T327" s="18">
        <f t="shared" si="106"/>
        <v>51342.479999999989</v>
      </c>
      <c r="U327" s="15" t="str">
        <f t="shared" si="116"/>
        <v>Materiale pulizia</v>
      </c>
      <c r="W327" s="14"/>
      <c r="X327" s="18"/>
      <c r="Y327" s="16">
        <v>0</v>
      </c>
      <c r="Z327" s="18">
        <f t="shared" si="107"/>
        <v>83455.959999999992</v>
      </c>
      <c r="AA327" s="15"/>
      <c r="AB327" s="24"/>
      <c r="AC327" s="15" t="str">
        <f t="shared" si="117"/>
        <v>Materiale pulizia</v>
      </c>
      <c r="AD327" s="25"/>
      <c r="AE327" s="62">
        <f t="shared" si="118"/>
        <v>0</v>
      </c>
      <c r="AF327" s="63">
        <f t="shared" si="114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8"/>
        <v>0</v>
      </c>
      <c r="AP327" s="15"/>
      <c r="AR327" s="14"/>
      <c r="AS327" s="18"/>
      <c r="AT327" s="16">
        <v>0</v>
      </c>
      <c r="AU327" s="18">
        <f t="shared" si="109"/>
        <v>0</v>
      </c>
      <c r="AV327" s="15"/>
      <c r="AX327" s="14"/>
      <c r="AY327" s="18"/>
      <c r="AZ327" s="16">
        <v>0</v>
      </c>
      <c r="BA327" s="18">
        <f t="shared" si="110"/>
        <v>0</v>
      </c>
      <c r="BB327" s="15"/>
      <c r="BD327" s="14"/>
      <c r="BE327" s="18"/>
      <c r="BF327" s="16">
        <v>0</v>
      </c>
      <c r="BG327" s="18">
        <f t="shared" si="111"/>
        <v>0</v>
      </c>
      <c r="BH327" s="15"/>
      <c r="BJ327" s="86"/>
      <c r="BK327" s="86"/>
      <c r="BL327" s="24"/>
      <c r="BM327" s="24"/>
      <c r="BN327" s="24"/>
      <c r="BO327" s="24"/>
      <c r="BP327" s="24"/>
      <c r="BQ327" s="124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112"/>
        <v>1046.4501</v>
      </c>
      <c r="P328" s="18">
        <f t="shared" si="113"/>
        <v>86.600099999999998</v>
      </c>
      <c r="Q328" s="14"/>
      <c r="R328" s="18"/>
      <c r="S328" s="16">
        <f t="shared" si="115"/>
        <v>0</v>
      </c>
      <c r="T328" s="18">
        <f t="shared" si="106"/>
        <v>51342.479999999989</v>
      </c>
      <c r="U328" s="15" t="str">
        <f t="shared" si="116"/>
        <v xml:space="preserve">Assicurazioni </v>
      </c>
      <c r="W328" s="14"/>
      <c r="X328" s="18"/>
      <c r="Y328" s="16">
        <v>0</v>
      </c>
      <c r="Z328" s="18">
        <f t="shared" si="107"/>
        <v>83455.959999999992</v>
      </c>
      <c r="AA328" s="15"/>
      <c r="AB328" s="24"/>
      <c r="AC328" s="15" t="str">
        <f t="shared" si="117"/>
        <v xml:space="preserve">Assicurazioni </v>
      </c>
      <c r="AD328" s="25"/>
      <c r="AE328" s="62">
        <f t="shared" si="118"/>
        <v>0</v>
      </c>
      <c r="AF328" s="63">
        <f t="shared" si="114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8"/>
        <v>0</v>
      </c>
      <c r="AP328" s="15"/>
      <c r="AR328" s="14"/>
      <c r="AS328" s="18"/>
      <c r="AT328" s="16">
        <v>0</v>
      </c>
      <c r="AU328" s="18">
        <f t="shared" si="109"/>
        <v>0</v>
      </c>
      <c r="AV328" s="15"/>
      <c r="AX328" s="14"/>
      <c r="AY328" s="18"/>
      <c r="AZ328" s="16">
        <v>0</v>
      </c>
      <c r="BA328" s="18">
        <f t="shared" si="110"/>
        <v>0</v>
      </c>
      <c r="BB328" s="15"/>
      <c r="BD328" s="14"/>
      <c r="BE328" s="18"/>
      <c r="BF328" s="16">
        <v>0</v>
      </c>
      <c r="BG328" s="18">
        <f t="shared" si="111"/>
        <v>0</v>
      </c>
      <c r="BH328" s="15"/>
      <c r="BJ328" s="86"/>
      <c r="BK328" s="86"/>
      <c r="BL328" s="24"/>
      <c r="BM328" s="24"/>
      <c r="BN328" s="24"/>
      <c r="BO328" s="24"/>
      <c r="BP328" s="24"/>
      <c r="BQ328" s="124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112"/>
        <v>-261.16553600000003</v>
      </c>
      <c r="P329" s="18">
        <f t="shared" si="113"/>
        <v>401.82446399999992</v>
      </c>
      <c r="Q329" s="14"/>
      <c r="R329" s="18"/>
      <c r="S329" s="16">
        <f t="shared" si="115"/>
        <v>0</v>
      </c>
      <c r="T329" s="18">
        <f t="shared" si="106"/>
        <v>51342.479999999989</v>
      </c>
      <c r="U329" s="15" t="str">
        <f t="shared" si="116"/>
        <v>Telepass</v>
      </c>
      <c r="W329" s="14"/>
      <c r="X329" s="18"/>
      <c r="Y329" s="16">
        <v>0</v>
      </c>
      <c r="Z329" s="18">
        <f t="shared" si="107"/>
        <v>83455.959999999992</v>
      </c>
      <c r="AA329" s="15"/>
      <c r="AB329" s="24"/>
      <c r="AC329" s="15" t="str">
        <f t="shared" si="117"/>
        <v>Telepass</v>
      </c>
      <c r="AD329" s="25"/>
      <c r="AE329" s="62">
        <f t="shared" si="118"/>
        <v>0</v>
      </c>
      <c r="AF329" s="63">
        <f t="shared" si="114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8"/>
        <v>0</v>
      </c>
      <c r="AP329" s="15"/>
      <c r="AR329" s="14"/>
      <c r="AS329" s="18"/>
      <c r="AT329" s="16">
        <v>0</v>
      </c>
      <c r="AU329" s="18">
        <f t="shared" si="109"/>
        <v>0</v>
      </c>
      <c r="AV329" s="15"/>
      <c r="AX329" s="14"/>
      <c r="AY329" s="18"/>
      <c r="AZ329" s="16">
        <v>0</v>
      </c>
      <c r="BA329" s="18">
        <f t="shared" si="110"/>
        <v>0</v>
      </c>
      <c r="BB329" s="15"/>
      <c r="BD329" s="14"/>
      <c r="BE329" s="18"/>
      <c r="BF329" s="16">
        <v>0</v>
      </c>
      <c r="BG329" s="18">
        <f t="shared" si="111"/>
        <v>0</v>
      </c>
      <c r="BH329" s="15"/>
      <c r="BJ329" s="86"/>
      <c r="BK329" s="86"/>
      <c r="BL329" s="24"/>
      <c r="BM329" s="24"/>
      <c r="BN329" s="24"/>
      <c r="BO329" s="24"/>
      <c r="BP329" s="24"/>
      <c r="BQ329" s="124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/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6"/>
        <v>51342.479999999989</v>
      </c>
      <c r="U330" s="15" t="str">
        <f t="shared" si="116"/>
        <v>Pubblicità</v>
      </c>
      <c r="W330" s="14"/>
      <c r="X330" s="18"/>
      <c r="Y330" s="16">
        <v>0</v>
      </c>
      <c r="Z330" s="18">
        <f t="shared" si="107"/>
        <v>83455.959999999992</v>
      </c>
      <c r="AA330" s="15"/>
      <c r="AB330" s="24"/>
      <c r="AC330" s="15" t="str">
        <f t="shared" si="117"/>
        <v>Pubblicità</v>
      </c>
      <c r="AD330" s="25"/>
      <c r="AE330" s="62">
        <f t="shared" si="118"/>
        <v>0</v>
      </c>
      <c r="AF330" s="63">
        <f t="shared" si="114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8"/>
        <v>0</v>
      </c>
      <c r="AP330" s="15"/>
      <c r="AR330" s="14"/>
      <c r="AS330" s="18"/>
      <c r="AT330" s="16"/>
      <c r="AU330" s="18">
        <f t="shared" si="109"/>
        <v>0</v>
      </c>
      <c r="AV330" s="15"/>
      <c r="AX330" s="14"/>
      <c r="AY330" s="18"/>
      <c r="AZ330" s="16"/>
      <c r="BA330" s="18">
        <f t="shared" si="110"/>
        <v>0</v>
      </c>
      <c r="BB330" s="15"/>
      <c r="BD330" s="14"/>
      <c r="BE330" s="18"/>
      <c r="BF330" s="16"/>
      <c r="BG330" s="18">
        <f t="shared" si="111"/>
        <v>0</v>
      </c>
      <c r="BH330" s="15"/>
      <c r="BJ330" s="86"/>
      <c r="BK330" s="86"/>
      <c r="BL330" s="24"/>
      <c r="BM330" s="24"/>
      <c r="BN330" s="24"/>
      <c r="BO330" s="24"/>
      <c r="BP330" s="24"/>
      <c r="BQ330" s="124"/>
    </row>
    <row r="331" spans="1:69" ht="16.8" customHeight="1" x14ac:dyDescent="0.35">
      <c r="A331" s="15"/>
      <c r="B331" s="66"/>
      <c r="C331" s="15" t="s">
        <v>137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/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106"/>
        <v>51342.479999999989</v>
      </c>
      <c r="U331" s="15" t="str">
        <f t="shared" si="116"/>
        <v xml:space="preserve">PAG. STIP.           MARZIA </v>
      </c>
      <c r="W331" s="14"/>
      <c r="X331" s="18"/>
      <c r="Y331" s="16">
        <v>0</v>
      </c>
      <c r="Z331" s="18">
        <f t="shared" si="107"/>
        <v>83455.959999999992</v>
      </c>
      <c r="AA331" s="15"/>
      <c r="AB331" s="24"/>
      <c r="AC331" s="15" t="str">
        <f t="shared" si="117"/>
        <v xml:space="preserve">PAG. STIP.           MARZIA </v>
      </c>
      <c r="AD331" s="25"/>
      <c r="AE331" s="62">
        <f t="shared" si="118"/>
        <v>0</v>
      </c>
      <c r="AF331" s="63">
        <f t="shared" si="114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8"/>
        <v>0</v>
      </c>
      <c r="AP331" s="15"/>
      <c r="AR331" s="14"/>
      <c r="AS331" s="18"/>
      <c r="AT331" s="16">
        <v>0</v>
      </c>
      <c r="AU331" s="18">
        <f t="shared" si="109"/>
        <v>0</v>
      </c>
      <c r="AV331" s="15"/>
      <c r="AX331" s="14"/>
      <c r="AY331" s="18"/>
      <c r="AZ331" s="16">
        <v>0</v>
      </c>
      <c r="BA331" s="18">
        <f t="shared" si="110"/>
        <v>0</v>
      </c>
      <c r="BB331" s="15"/>
      <c r="BD331" s="14"/>
      <c r="BE331" s="18"/>
      <c r="BF331" s="16">
        <v>0</v>
      </c>
      <c r="BG331" s="18">
        <f t="shared" si="111"/>
        <v>0</v>
      </c>
      <c r="BH331" s="15"/>
      <c r="BJ331" s="86"/>
      <c r="BK331" s="86"/>
      <c r="BL331" s="24"/>
      <c r="BM331" s="24"/>
      <c r="BN331" s="24"/>
      <c r="BO331" s="24"/>
      <c r="BP331" s="24"/>
      <c r="BQ331" s="124"/>
    </row>
    <row r="332" spans="1:69" ht="16.8" customHeight="1" x14ac:dyDescent="0.35">
      <c r="A332" s="15"/>
      <c r="B332" s="15"/>
      <c r="C332" s="15" t="s">
        <v>139</v>
      </c>
      <c r="D332" s="16"/>
      <c r="E332" s="16">
        <v>0</v>
      </c>
      <c r="F332" s="16"/>
      <c r="G332" s="16">
        <v>0</v>
      </c>
      <c r="H332" s="16"/>
      <c r="I332" s="4"/>
      <c r="J332" s="14"/>
      <c r="K332" s="17"/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106"/>
        <v>51342.479999999989</v>
      </c>
      <c r="U332" s="15" t="str">
        <f t="shared" si="116"/>
        <v xml:space="preserve">PAG. STIP.           DEBORAH </v>
      </c>
      <c r="W332" s="14"/>
      <c r="X332" s="18"/>
      <c r="Y332" s="16">
        <v>0</v>
      </c>
      <c r="Z332" s="18">
        <f t="shared" si="107"/>
        <v>83455.959999999992</v>
      </c>
      <c r="AA332" s="15"/>
      <c r="AB332" s="24"/>
      <c r="AC332" s="15" t="str">
        <f t="shared" si="117"/>
        <v xml:space="preserve">PAG. STIP.           DEBORAH </v>
      </c>
      <c r="AD332" s="25"/>
      <c r="AE332" s="62">
        <f t="shared" si="118"/>
        <v>0</v>
      </c>
      <c r="AF332" s="63">
        <f t="shared" si="114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8"/>
        <v>0</v>
      </c>
      <c r="AP332" s="15"/>
      <c r="AR332" s="14"/>
      <c r="AS332" s="18"/>
      <c r="AT332" s="16">
        <v>0</v>
      </c>
      <c r="AU332" s="18">
        <f t="shared" si="109"/>
        <v>0</v>
      </c>
      <c r="AV332" s="15"/>
      <c r="AX332" s="14"/>
      <c r="AY332" s="18"/>
      <c r="AZ332" s="16">
        <v>0</v>
      </c>
      <c r="BA332" s="18">
        <f t="shared" si="110"/>
        <v>0</v>
      </c>
      <c r="BB332" s="15"/>
      <c r="BD332" s="14"/>
      <c r="BE332" s="18"/>
      <c r="BF332" s="16">
        <v>0</v>
      </c>
      <c r="BG332" s="18">
        <f t="shared" si="111"/>
        <v>0</v>
      </c>
      <c r="BH332" s="15"/>
      <c r="BJ332" s="86"/>
      <c r="BK332" s="86"/>
      <c r="BL332" s="24"/>
      <c r="BM332" s="24"/>
      <c r="BN332" s="24"/>
      <c r="BO332" s="24"/>
      <c r="BP332" s="24"/>
      <c r="BQ332" s="124"/>
    </row>
    <row r="333" spans="1:69" ht="16.8" customHeight="1" x14ac:dyDescent="0.35">
      <c r="A333" s="15"/>
      <c r="B333" s="15"/>
      <c r="C333" s="15" t="s">
        <v>141</v>
      </c>
      <c r="D333" s="16"/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106"/>
        <v>51342.479999999989</v>
      </c>
      <c r="U333" s="15"/>
      <c r="W333" s="14"/>
      <c r="X333" s="18"/>
      <c r="Y333" s="16"/>
      <c r="Z333" s="18">
        <f t="shared" si="107"/>
        <v>83455.959999999992</v>
      </c>
      <c r="AA333" s="15"/>
      <c r="AB333" s="24"/>
      <c r="AC333" s="15" t="str">
        <f t="shared" si="117"/>
        <v xml:space="preserve">PAG. STIP.           DORIANA BONIFICO </v>
      </c>
      <c r="AD333" s="25"/>
      <c r="AE333" s="62">
        <f t="shared" si="118"/>
        <v>0</v>
      </c>
      <c r="AF333" s="63">
        <f t="shared" si="114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8"/>
        <v>0</v>
      </c>
      <c r="AP333" s="15"/>
      <c r="AR333" s="14"/>
      <c r="AS333" s="18"/>
      <c r="AT333" s="16"/>
      <c r="AU333" s="18">
        <f t="shared" si="109"/>
        <v>0</v>
      </c>
      <c r="AV333" s="15"/>
      <c r="AX333" s="14"/>
      <c r="AY333" s="18"/>
      <c r="AZ333" s="16"/>
      <c r="BA333" s="18">
        <f t="shared" si="110"/>
        <v>0</v>
      </c>
      <c r="BB333" s="15"/>
      <c r="BD333" s="14"/>
      <c r="BE333" s="18"/>
      <c r="BF333" s="16"/>
      <c r="BG333" s="18">
        <f t="shared" si="111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4"/>
    </row>
    <row r="334" spans="1:69" ht="16.8" customHeight="1" x14ac:dyDescent="0.35">
      <c r="A334" s="15"/>
      <c r="B334" s="15"/>
      <c r="C334" s="15" t="s">
        <v>142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106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7"/>
        <v>83455.959999999992</v>
      </c>
      <c r="AA334" s="15"/>
      <c r="AB334" s="24"/>
      <c r="AC334" s="15" t="str">
        <f t="shared" si="117"/>
        <v xml:space="preserve">PAG. STIP.           STEFANIA  BONIFICO </v>
      </c>
      <c r="AD334" s="25"/>
      <c r="AE334" s="62">
        <f t="shared" si="118"/>
        <v>0</v>
      </c>
      <c r="AF334" s="63">
        <f t="shared" si="114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8"/>
        <v>0</v>
      </c>
      <c r="AP334" s="15"/>
      <c r="AR334" s="14"/>
      <c r="AS334" s="18"/>
      <c r="AT334" s="16">
        <v>0</v>
      </c>
      <c r="AU334" s="18">
        <f t="shared" si="109"/>
        <v>0</v>
      </c>
      <c r="AV334" s="15"/>
      <c r="AX334" s="14"/>
      <c r="AY334" s="18"/>
      <c r="AZ334" s="16">
        <v>0</v>
      </c>
      <c r="BA334" s="18">
        <f t="shared" si="110"/>
        <v>0</v>
      </c>
      <c r="BB334" s="15"/>
      <c r="BD334" s="14"/>
      <c r="BE334" s="18"/>
      <c r="BF334" s="16">
        <v>0</v>
      </c>
      <c r="BG334" s="18">
        <f t="shared" si="111"/>
        <v>0</v>
      </c>
      <c r="BH334" s="15"/>
      <c r="BJ334" s="86"/>
      <c r="BK334" s="86"/>
      <c r="BL334" s="24"/>
      <c r="BM334" s="24"/>
      <c r="BN334" s="24"/>
      <c r="BO334" s="24"/>
      <c r="BP334" s="24"/>
      <c r="BQ334" s="124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106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7"/>
        <v>83455.959999999992</v>
      </c>
      <c r="AA335" s="15"/>
      <c r="AB335" s="24"/>
      <c r="AC335" s="15" t="str">
        <f t="shared" si="117"/>
        <v>Pagamento contributi impiegate</v>
      </c>
      <c r="AD335" s="25"/>
      <c r="AE335" s="62">
        <f t="shared" si="118"/>
        <v>0</v>
      </c>
      <c r="AF335" s="63">
        <f t="shared" si="114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8"/>
        <v>0</v>
      </c>
      <c r="AP335" s="15"/>
      <c r="AR335" s="14"/>
      <c r="AS335" s="18"/>
      <c r="AT335" s="16">
        <v>0</v>
      </c>
      <c r="AU335" s="18">
        <f t="shared" si="109"/>
        <v>0</v>
      </c>
      <c r="AV335" s="15"/>
      <c r="AX335" s="14"/>
      <c r="AY335" s="18"/>
      <c r="AZ335" s="16">
        <v>0</v>
      </c>
      <c r="BA335" s="18">
        <f t="shared" si="110"/>
        <v>0</v>
      </c>
      <c r="BB335" s="15"/>
      <c r="BD335" s="14"/>
      <c r="BE335" s="18"/>
      <c r="BF335" s="16">
        <v>0</v>
      </c>
      <c r="BG335" s="18">
        <f t="shared" si="111"/>
        <v>0</v>
      </c>
      <c r="BH335" s="15"/>
      <c r="BJ335" s="86"/>
      <c r="BK335" s="86"/>
      <c r="BL335" s="24"/>
      <c r="BM335" s="24"/>
      <c r="BN335" s="24"/>
      <c r="BO335" s="24"/>
      <c r="BP335" s="24"/>
      <c r="BQ335" s="124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106"/>
        <v>51342.479999999989</v>
      </c>
      <c r="U336" s="15"/>
      <c r="W336" s="14"/>
      <c r="X336" s="18"/>
      <c r="Y336" s="16"/>
      <c r="Z336" s="18">
        <f t="shared" si="107"/>
        <v>83455.959999999992</v>
      </c>
      <c r="AA336" s="15"/>
      <c r="AB336" s="24"/>
      <c r="AC336" s="15"/>
      <c r="AD336" s="25"/>
      <c r="AE336" s="62">
        <f t="shared" si="118"/>
        <v>0</v>
      </c>
      <c r="AF336" s="63">
        <f t="shared" si="114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8"/>
        <v>0</v>
      </c>
      <c r="AP336" s="15"/>
      <c r="AR336" s="14"/>
      <c r="AS336" s="18"/>
      <c r="AT336" s="16"/>
      <c r="AU336" s="18">
        <f t="shared" si="109"/>
        <v>0</v>
      </c>
      <c r="AV336" s="15"/>
      <c r="AX336" s="14"/>
      <c r="AY336" s="18"/>
      <c r="AZ336" s="16"/>
      <c r="BA336" s="18">
        <f t="shared" si="110"/>
        <v>0</v>
      </c>
      <c r="BB336" s="15"/>
      <c r="BD336" s="14"/>
      <c r="BE336" s="18"/>
      <c r="BF336" s="16"/>
      <c r="BG336" s="18">
        <f t="shared" si="111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4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106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7"/>
        <v>83455.959999999992</v>
      </c>
      <c r="AA337" s="15"/>
      <c r="AB337" s="24"/>
      <c r="AC337" s="15" t="str">
        <f t="shared" ref="AC337:AC347" si="119">C337</f>
        <v>Pag. Bolletta Telecom  780820</v>
      </c>
      <c r="AD337" s="25"/>
      <c r="AE337" s="62">
        <f t="shared" si="118"/>
        <v>0</v>
      </c>
      <c r="AF337" s="63">
        <f t="shared" si="114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8"/>
        <v>0</v>
      </c>
      <c r="AP337" s="15"/>
      <c r="AR337" s="14"/>
      <c r="AS337" s="18"/>
      <c r="AT337" s="16">
        <v>0</v>
      </c>
      <c r="AU337" s="18">
        <f t="shared" si="109"/>
        <v>0</v>
      </c>
      <c r="AV337" s="15"/>
      <c r="AX337" s="14"/>
      <c r="AY337" s="18"/>
      <c r="AZ337" s="16">
        <v>0</v>
      </c>
      <c r="BA337" s="18">
        <f t="shared" si="110"/>
        <v>0</v>
      </c>
      <c r="BB337" s="15"/>
      <c r="BD337" s="14"/>
      <c r="BE337" s="18"/>
      <c r="BF337" s="16">
        <v>0</v>
      </c>
      <c r="BG337" s="18">
        <f t="shared" si="111"/>
        <v>0</v>
      </c>
      <c r="BH337" s="15"/>
      <c r="BJ337" s="86"/>
      <c r="BK337" s="86"/>
      <c r="BL337" s="24"/>
      <c r="BM337" s="24"/>
      <c r="BN337" s="24"/>
      <c r="BO337" s="24"/>
      <c r="BP337" s="24"/>
      <c r="BQ337" s="124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106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7"/>
        <v>83455.959999999992</v>
      </c>
      <c r="AA338" s="15"/>
      <c r="AB338" s="24"/>
      <c r="AC338" s="15" t="str">
        <f t="shared" si="119"/>
        <v>Pag. Bolletta Telecom 780344</v>
      </c>
      <c r="AD338" s="25"/>
      <c r="AE338" s="62">
        <f t="shared" si="118"/>
        <v>0</v>
      </c>
      <c r="AF338" s="63">
        <f t="shared" si="114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8"/>
        <v>0</v>
      </c>
      <c r="AP338" s="15"/>
      <c r="AR338" s="14"/>
      <c r="AS338" s="18"/>
      <c r="AT338" s="16">
        <v>0</v>
      </c>
      <c r="AU338" s="18">
        <f t="shared" si="109"/>
        <v>0</v>
      </c>
      <c r="AV338" s="15"/>
      <c r="AX338" s="14"/>
      <c r="AY338" s="18"/>
      <c r="AZ338" s="16">
        <v>0</v>
      </c>
      <c r="BA338" s="18">
        <f t="shared" si="110"/>
        <v>0</v>
      </c>
      <c r="BB338" s="15"/>
      <c r="BD338" s="14"/>
      <c r="BE338" s="18"/>
      <c r="BF338" s="16">
        <v>0</v>
      </c>
      <c r="BG338" s="18">
        <f t="shared" si="111"/>
        <v>0</v>
      </c>
      <c r="BH338" s="15"/>
      <c r="BJ338" s="86"/>
      <c r="BK338" s="86"/>
      <c r="BL338" s="24"/>
      <c r="BM338" s="24"/>
      <c r="BN338" s="24"/>
      <c r="BO338" s="24"/>
      <c r="BP338" s="24"/>
      <c r="BQ338" s="124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6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7"/>
        <v>83455.959999999992</v>
      </c>
      <c r="AA339" s="15"/>
      <c r="AB339" s="24"/>
      <c r="AC339" s="15" t="str">
        <f t="shared" si="119"/>
        <v>Pag. Bolletta Telecom</v>
      </c>
      <c r="AD339" s="25"/>
      <c r="AE339" s="62">
        <f t="shared" si="118"/>
        <v>0</v>
      </c>
      <c r="AF339" s="63">
        <f t="shared" si="114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8"/>
        <v>0</v>
      </c>
      <c r="AP339" s="15"/>
      <c r="AR339" s="14"/>
      <c r="AS339" s="18"/>
      <c r="AT339" s="16">
        <v>0</v>
      </c>
      <c r="AU339" s="18">
        <f t="shared" si="109"/>
        <v>0</v>
      </c>
      <c r="AV339" s="15"/>
      <c r="AX339" s="14"/>
      <c r="AY339" s="18"/>
      <c r="AZ339" s="16">
        <v>0</v>
      </c>
      <c r="BA339" s="18">
        <f t="shared" si="110"/>
        <v>0</v>
      </c>
      <c r="BB339" s="15"/>
      <c r="BD339" s="14"/>
      <c r="BE339" s="18"/>
      <c r="BF339" s="16">
        <v>0</v>
      </c>
      <c r="BG339" s="18">
        <f t="shared" si="111"/>
        <v>0</v>
      </c>
      <c r="BH339" s="15"/>
      <c r="BJ339" s="86"/>
      <c r="BK339" s="86"/>
      <c r="BL339" s="24"/>
      <c r="BM339" s="24"/>
      <c r="BN339" s="24"/>
      <c r="BO339" s="24"/>
      <c r="BP339" s="24"/>
      <c r="BQ339" s="124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71" si="120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71" si="121">(X340-Y340)+Z339</f>
        <v>83455.959999999992</v>
      </c>
      <c r="AA340" s="15"/>
      <c r="AB340" s="24"/>
      <c r="AC340" s="15" t="str">
        <f t="shared" si="119"/>
        <v xml:space="preserve">PAG. BOLLETTA ENEL  </v>
      </c>
      <c r="AD340" s="25"/>
      <c r="AE340" s="62">
        <f t="shared" si="118"/>
        <v>0</v>
      </c>
      <c r="AF340" s="63">
        <f t="shared" si="114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71" si="122">(AM340-AN340)+AO339</f>
        <v>0</v>
      </c>
      <c r="AP340" s="15"/>
      <c r="AR340" s="14"/>
      <c r="AS340" s="18"/>
      <c r="AT340" s="16">
        <v>0</v>
      </c>
      <c r="AU340" s="18">
        <f t="shared" ref="AU340:AU371" si="123">(AS340-AT340)+AU339</f>
        <v>0</v>
      </c>
      <c r="AV340" s="15"/>
      <c r="AX340" s="14"/>
      <c r="AY340" s="18"/>
      <c r="AZ340" s="16">
        <v>0</v>
      </c>
      <c r="BA340" s="18">
        <f t="shared" ref="BA340:BA371" si="124">(AY340-AZ340)+BA339</f>
        <v>0</v>
      </c>
      <c r="BB340" s="15"/>
      <c r="BD340" s="14"/>
      <c r="BE340" s="18"/>
      <c r="BF340" s="16">
        <v>0</v>
      </c>
      <c r="BG340" s="18">
        <f t="shared" ref="BG340:BG371" si="125">(BE340-BF340)+BG339</f>
        <v>0</v>
      </c>
      <c r="BH340" s="15"/>
      <c r="BJ340" s="86"/>
      <c r="BK340" s="86"/>
      <c r="BL340" s="24"/>
      <c r="BM340" s="24"/>
      <c r="BN340" s="24"/>
      <c r="BO340" s="24"/>
      <c r="BP340" s="24"/>
      <c r="BQ340" s="124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0"/>
        <v>51342.479999999989</v>
      </c>
      <c r="U341" s="15"/>
      <c r="W341" s="14"/>
      <c r="X341" s="18"/>
      <c r="Y341" s="16">
        <v>0</v>
      </c>
      <c r="Z341" s="18">
        <f t="shared" si="121"/>
        <v>83455.959999999992</v>
      </c>
      <c r="AA341" s="15"/>
      <c r="AB341" s="24"/>
      <c r="AC341" s="15" t="str">
        <f t="shared" si="119"/>
        <v>Locazione immobili</v>
      </c>
      <c r="AD341" s="25"/>
      <c r="AE341" s="62">
        <f t="shared" si="118"/>
        <v>0</v>
      </c>
      <c r="AF341" s="63">
        <f t="shared" si="114"/>
        <v>3223.3199999999997</v>
      </c>
      <c r="AG341" s="25"/>
      <c r="AH341" s="24"/>
      <c r="AI341" s="26">
        <v>0</v>
      </c>
      <c r="AJ341" s="25"/>
      <c r="AL341" s="14"/>
      <c r="AM341" s="18"/>
      <c r="AN341" s="16">
        <v>0</v>
      </c>
      <c r="AO341" s="18">
        <f t="shared" si="122"/>
        <v>0</v>
      </c>
      <c r="AP341" s="15"/>
      <c r="AR341" s="14"/>
      <c r="AS341" s="18"/>
      <c r="AT341" s="16">
        <v>0</v>
      </c>
      <c r="AU341" s="18">
        <f t="shared" si="123"/>
        <v>0</v>
      </c>
      <c r="AV341" s="15"/>
      <c r="AX341" s="14"/>
      <c r="AY341" s="18"/>
      <c r="AZ341" s="16">
        <v>0</v>
      </c>
      <c r="BA341" s="18">
        <f t="shared" si="124"/>
        <v>0</v>
      </c>
      <c r="BB341" s="15"/>
      <c r="BD341" s="14"/>
      <c r="BE341" s="18"/>
      <c r="BF341" s="16">
        <v>0</v>
      </c>
      <c r="BG341" s="18">
        <f t="shared" si="125"/>
        <v>0</v>
      </c>
      <c r="BH341" s="15"/>
      <c r="BJ341" s="86"/>
      <c r="BK341" s="86"/>
      <c r="BL341" s="24"/>
      <c r="BM341" s="24"/>
      <c r="BN341" s="24"/>
      <c r="BO341" s="24"/>
      <c r="BP341" s="24"/>
      <c r="BQ341" s="124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120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1"/>
        <v>83455.959999999992</v>
      </c>
      <c r="AA342" s="15"/>
      <c r="AB342" s="24"/>
      <c r="AC342" s="15" t="str">
        <f t="shared" si="119"/>
        <v>Spese condominiali</v>
      </c>
      <c r="AD342" s="25"/>
      <c r="AE342" s="62">
        <f t="shared" si="118"/>
        <v>0</v>
      </c>
      <c r="AF342" s="63">
        <f t="shared" si="114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2"/>
        <v>0</v>
      </c>
      <c r="AP342" s="15"/>
      <c r="AR342" s="14"/>
      <c r="AS342" s="18"/>
      <c r="AT342" s="16">
        <v>0</v>
      </c>
      <c r="AU342" s="18">
        <f t="shared" si="123"/>
        <v>0</v>
      </c>
      <c r="AV342" s="15"/>
      <c r="AX342" s="14"/>
      <c r="AY342" s="18"/>
      <c r="AZ342" s="16">
        <v>0</v>
      </c>
      <c r="BA342" s="18">
        <f t="shared" si="124"/>
        <v>0</v>
      </c>
      <c r="BB342" s="15"/>
      <c r="BD342" s="14"/>
      <c r="BE342" s="18"/>
      <c r="BF342" s="16">
        <v>0</v>
      </c>
      <c r="BG342" s="18">
        <f t="shared" si="125"/>
        <v>0</v>
      </c>
      <c r="BH342" s="15"/>
      <c r="BJ342" s="86"/>
      <c r="BK342" s="86"/>
      <c r="BL342" s="24"/>
      <c r="BM342" s="24"/>
      <c r="BN342" s="24"/>
      <c r="BO342" s="24"/>
      <c r="BP342" s="24"/>
      <c r="BQ342" s="124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144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0"/>
        <v>51342.479999999989</v>
      </c>
      <c r="U343" s="15"/>
      <c r="W343" s="14"/>
      <c r="X343" s="18"/>
      <c r="Y343" s="16"/>
      <c r="Z343" s="18">
        <f t="shared" si="121"/>
        <v>83455.959999999992</v>
      </c>
      <c r="AA343" s="15"/>
      <c r="AB343" s="24"/>
      <c r="AC343" s="15" t="str">
        <f t="shared" si="119"/>
        <v>TOT. SPESE AFFITTO  TEL. LUCE</v>
      </c>
      <c r="AD343" s="25"/>
      <c r="AE343" s="62">
        <f t="shared" si="118"/>
        <v>0</v>
      </c>
      <c r="AF343" s="63">
        <f t="shared" si="114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2"/>
        <v>0</v>
      </c>
      <c r="AP343" s="15"/>
      <c r="AR343" s="14"/>
      <c r="AS343" s="18"/>
      <c r="AT343" s="16"/>
      <c r="AU343" s="18">
        <f t="shared" si="123"/>
        <v>0</v>
      </c>
      <c r="AV343" s="15"/>
      <c r="AX343" s="14"/>
      <c r="AY343" s="18"/>
      <c r="AZ343" s="16"/>
      <c r="BA343" s="18">
        <f t="shared" si="124"/>
        <v>0</v>
      </c>
      <c r="BB343" s="15"/>
      <c r="BD343" s="14"/>
      <c r="BE343" s="18"/>
      <c r="BF343" s="16"/>
      <c r="BG343" s="18">
        <f t="shared" si="125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4"/>
    </row>
    <row r="344" spans="1:69" ht="16.8" customHeight="1" x14ac:dyDescent="0.35">
      <c r="A344" s="15"/>
      <c r="B344" s="15"/>
      <c r="C344" s="15" t="s">
        <v>95</v>
      </c>
      <c r="D344" s="16"/>
      <c r="E344" s="16"/>
      <c r="F344" s="16"/>
      <c r="G344" s="16">
        <v>0</v>
      </c>
      <c r="H344" s="16"/>
      <c r="I344" s="4"/>
      <c r="J344" s="14"/>
      <c r="K344" s="16" t="s">
        <v>196</v>
      </c>
      <c r="L344" s="16">
        <v>0.5</v>
      </c>
      <c r="M344" s="30" t="s">
        <v>145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120"/>
        <v>51342.479999999989</v>
      </c>
      <c r="U344" s="15"/>
      <c r="W344" s="14"/>
      <c r="X344" s="18">
        <v>0</v>
      </c>
      <c r="Y344" s="16">
        <v>0</v>
      </c>
      <c r="Z344" s="18">
        <f t="shared" si="121"/>
        <v>83455.959999999992</v>
      </c>
      <c r="AA344" s="15"/>
      <c r="AB344" s="24"/>
      <c r="AC344" s="15" t="str">
        <f t="shared" si="119"/>
        <v xml:space="preserve">RIVALSA </v>
      </c>
      <c r="AD344" s="25"/>
      <c r="AE344" s="62">
        <f t="shared" si="118"/>
        <v>0</v>
      </c>
      <c r="AF344" s="63">
        <f t="shared" si="114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2"/>
        <v>0</v>
      </c>
      <c r="AP344" s="15"/>
      <c r="AR344" s="14"/>
      <c r="AS344" s="18"/>
      <c r="AT344" s="16"/>
      <c r="AU344" s="18">
        <f t="shared" si="123"/>
        <v>0</v>
      </c>
      <c r="AV344" s="15"/>
      <c r="AX344" s="14"/>
      <c r="AY344" s="18"/>
      <c r="AZ344" s="16"/>
      <c r="BA344" s="18">
        <f t="shared" si="124"/>
        <v>0</v>
      </c>
      <c r="BB344" s="15"/>
      <c r="BD344" s="14"/>
      <c r="BE344" s="18"/>
      <c r="BF344" s="16"/>
      <c r="BG344" s="18">
        <f t="shared" si="125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4"/>
    </row>
    <row r="345" spans="1:69" ht="16.8" customHeight="1" x14ac:dyDescent="0.35">
      <c r="A345" s="15"/>
      <c r="B345" s="15"/>
      <c r="C345" s="15" t="s">
        <v>96</v>
      </c>
      <c r="D345" s="16"/>
      <c r="E345" s="16"/>
      <c r="F345" s="16"/>
      <c r="G345" s="16">
        <v>0</v>
      </c>
      <c r="H345" s="16"/>
      <c r="I345" s="4"/>
      <c r="J345" s="14"/>
      <c r="K345" s="25"/>
      <c r="L345" s="83">
        <v>0</v>
      </c>
      <c r="M345" s="30" t="s">
        <v>106</v>
      </c>
      <c r="N345" s="16">
        <v>100</v>
      </c>
      <c r="O345" s="16"/>
      <c r="P345" s="18"/>
      <c r="Q345" s="14"/>
      <c r="R345" s="18"/>
      <c r="S345" s="16">
        <f>G345</f>
        <v>0</v>
      </c>
      <c r="T345" s="18">
        <f t="shared" si="120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1"/>
        <v>83455.959999999992</v>
      </c>
      <c r="AA345" s="15"/>
      <c r="AB345" s="24"/>
      <c r="AC345" s="15" t="str">
        <f t="shared" si="119"/>
        <v>COMMERCIALISTA</v>
      </c>
      <c r="AD345" s="25"/>
      <c r="AE345" s="62">
        <f t="shared" si="118"/>
        <v>0</v>
      </c>
      <c r="AF345" s="63">
        <f t="shared" si="114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2"/>
        <v>0</v>
      </c>
      <c r="AP345" s="15"/>
      <c r="AR345" s="14"/>
      <c r="AS345" s="18"/>
      <c r="AT345" s="16">
        <v>0</v>
      </c>
      <c r="AU345" s="18">
        <f t="shared" si="123"/>
        <v>0</v>
      </c>
      <c r="AV345" s="15"/>
      <c r="AX345" s="14"/>
      <c r="AY345" s="18"/>
      <c r="AZ345" s="16">
        <v>0</v>
      </c>
      <c r="BA345" s="18">
        <f t="shared" si="124"/>
        <v>0</v>
      </c>
      <c r="BB345" s="15"/>
      <c r="BD345" s="14"/>
      <c r="BE345" s="18"/>
      <c r="BF345" s="16">
        <v>0</v>
      </c>
      <c r="BG345" s="18">
        <f t="shared" si="125"/>
        <v>0</v>
      </c>
      <c r="BH345" s="15"/>
      <c r="BJ345" s="86"/>
      <c r="BK345" s="86"/>
      <c r="BL345" s="24"/>
      <c r="BM345" s="24"/>
      <c r="BN345" s="24"/>
      <c r="BO345" s="24"/>
      <c r="BP345" s="24"/>
      <c r="BQ345" s="124"/>
    </row>
    <row r="346" spans="1:69" ht="16.8" customHeight="1" x14ac:dyDescent="0.35">
      <c r="A346" s="15"/>
      <c r="B346" s="15"/>
      <c r="C346" s="64" t="s">
        <v>147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205</v>
      </c>
      <c r="L346" s="73">
        <v>1089.5</v>
      </c>
      <c r="M346" s="3" t="s">
        <v>108</v>
      </c>
      <c r="N346" s="16">
        <v>100</v>
      </c>
      <c r="O346" s="16"/>
      <c r="P346" s="18"/>
      <c r="Q346" s="14"/>
      <c r="R346" s="18"/>
      <c r="S346" s="16">
        <f>G346</f>
        <v>0</v>
      </c>
      <c r="T346" s="18">
        <f t="shared" si="120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1"/>
        <v>83455.959999999992</v>
      </c>
      <c r="AA346" s="15"/>
      <c r="AB346" s="24"/>
      <c r="AC346" s="15" t="str">
        <f t="shared" si="119"/>
        <v>CASSA PREVIDENZA  AGENTI  + QUOTA GAA</v>
      </c>
      <c r="AD346" s="25"/>
      <c r="AE346" s="62">
        <f t="shared" si="118"/>
        <v>0</v>
      </c>
      <c r="AF346" s="63">
        <f t="shared" si="114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2"/>
        <v>0</v>
      </c>
      <c r="AP346" s="15"/>
      <c r="AR346" s="14"/>
      <c r="AS346" s="18"/>
      <c r="AT346" s="16">
        <v>0</v>
      </c>
      <c r="AU346" s="18">
        <f t="shared" si="123"/>
        <v>0</v>
      </c>
      <c r="AV346" s="15"/>
      <c r="AX346" s="14"/>
      <c r="AY346" s="18"/>
      <c r="AZ346" s="16">
        <v>0</v>
      </c>
      <c r="BA346" s="18">
        <f t="shared" si="124"/>
        <v>0</v>
      </c>
      <c r="BB346" s="15"/>
      <c r="BD346" s="14"/>
      <c r="BE346" s="18"/>
      <c r="BF346" s="16">
        <v>0</v>
      </c>
      <c r="BG346" s="18">
        <f t="shared" si="125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4"/>
    </row>
    <row r="347" spans="1:69" ht="16.8" customHeight="1" x14ac:dyDescent="0.35">
      <c r="A347" s="15"/>
      <c r="B347" s="15"/>
      <c r="C347" s="15" t="s">
        <v>98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206</v>
      </c>
      <c r="L347" s="73">
        <v>204</v>
      </c>
      <c r="M347" s="30"/>
      <c r="N347" s="30">
        <v>0</v>
      </c>
      <c r="O347" s="16"/>
      <c r="P347" s="18"/>
      <c r="Q347" s="14"/>
      <c r="R347" s="18">
        <f>F347</f>
        <v>0</v>
      </c>
      <c r="S347" s="16">
        <v>0</v>
      </c>
      <c r="T347" s="18">
        <f t="shared" si="120"/>
        <v>51342.479999999989</v>
      </c>
      <c r="U347" s="15"/>
      <c r="W347" s="14" t="s">
        <v>186</v>
      </c>
      <c r="X347" s="18">
        <v>0</v>
      </c>
      <c r="Y347" s="16"/>
      <c r="Z347" s="18">
        <f t="shared" si="121"/>
        <v>83455.959999999992</v>
      </c>
      <c r="AA347" s="15"/>
      <c r="AB347" s="24"/>
      <c r="AC347" s="15" t="str">
        <f t="shared" si="119"/>
        <v>GIROCONTO PROVV. GENERALI</v>
      </c>
      <c r="AD347" s="25"/>
      <c r="AE347" s="62">
        <f t="shared" si="118"/>
        <v>0</v>
      </c>
      <c r="AF347" s="63">
        <f t="shared" si="114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2"/>
        <v>0</v>
      </c>
      <c r="AP347" s="15"/>
      <c r="AR347" s="14"/>
      <c r="AS347" s="18"/>
      <c r="AT347" s="16"/>
      <c r="AU347" s="18">
        <f t="shared" si="123"/>
        <v>0</v>
      </c>
      <c r="AV347" s="15"/>
      <c r="AX347" s="14"/>
      <c r="AY347" s="18"/>
      <c r="AZ347" s="16"/>
      <c r="BA347" s="18">
        <f t="shared" si="124"/>
        <v>0</v>
      </c>
      <c r="BB347" s="15"/>
      <c r="BD347" s="14"/>
      <c r="BE347" s="18">
        <f>H347</f>
        <v>0</v>
      </c>
      <c r="BF347" s="16"/>
      <c r="BG347" s="18">
        <f t="shared" si="125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4"/>
    </row>
    <row r="348" spans="1:69" ht="16.8" customHeight="1" x14ac:dyDescent="0.35">
      <c r="A348" s="15"/>
      <c r="B348" s="15"/>
      <c r="C348" s="47" t="s">
        <v>149</v>
      </c>
      <c r="D348" s="16"/>
      <c r="E348" s="16"/>
      <c r="F348" s="1">
        <v>0</v>
      </c>
      <c r="G348" s="16">
        <v>0</v>
      </c>
      <c r="H348" s="16"/>
      <c r="I348" s="4"/>
      <c r="J348" s="14"/>
      <c r="K348" s="30" t="s">
        <v>207</v>
      </c>
      <c r="L348" s="30">
        <v>0.01</v>
      </c>
      <c r="M348" s="16"/>
      <c r="N348" s="16">
        <v>0</v>
      </c>
      <c r="O348" s="16"/>
      <c r="P348" s="18"/>
      <c r="Q348" s="14"/>
      <c r="R348" s="49">
        <f>F348</f>
        <v>0</v>
      </c>
      <c r="S348" s="16">
        <v>0</v>
      </c>
      <c r="T348" s="18">
        <f t="shared" si="120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1"/>
        <v>83455.959999999992</v>
      </c>
      <c r="AA348" s="15"/>
      <c r="AB348" s="24"/>
      <c r="AC348" s="64" t="s">
        <v>150</v>
      </c>
      <c r="AD348" s="65"/>
      <c r="AE348" s="65">
        <f t="shared" si="118"/>
        <v>0</v>
      </c>
      <c r="AF348" s="63">
        <f t="shared" si="114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2"/>
        <v>0</v>
      </c>
      <c r="AP348" s="15"/>
      <c r="AR348" s="14"/>
      <c r="AS348" s="18"/>
      <c r="AT348" s="16">
        <v>0</v>
      </c>
      <c r="AU348" s="18">
        <f t="shared" si="123"/>
        <v>0</v>
      </c>
      <c r="AV348" s="15"/>
      <c r="AX348" s="14"/>
      <c r="AY348" s="18"/>
      <c r="AZ348" s="16">
        <v>0</v>
      </c>
      <c r="BA348" s="18">
        <f t="shared" si="124"/>
        <v>0</v>
      </c>
      <c r="BB348" s="15"/>
      <c r="BD348" s="14"/>
      <c r="BE348" s="18"/>
      <c r="BF348" s="16">
        <v>0</v>
      </c>
      <c r="BG348" s="18">
        <f t="shared" si="125"/>
        <v>0</v>
      </c>
      <c r="BH348" s="15"/>
      <c r="BJ348" s="86"/>
      <c r="BK348" s="86"/>
      <c r="BL348" s="24"/>
      <c r="BM348" s="24"/>
      <c r="BN348" s="24"/>
      <c r="BO348" s="24"/>
      <c r="BP348" s="24"/>
      <c r="BQ348" s="124"/>
    </row>
    <row r="349" spans="1:69" ht="16.8" customHeight="1" x14ac:dyDescent="0.35">
      <c r="A349" s="15"/>
      <c r="B349" s="15"/>
      <c r="C349" s="15" t="s">
        <v>100</v>
      </c>
      <c r="D349" s="16"/>
      <c r="E349" s="16"/>
      <c r="F349" s="16"/>
      <c r="G349" s="16">
        <v>0</v>
      </c>
      <c r="H349" s="16"/>
      <c r="I349" s="4"/>
      <c r="J349" s="14"/>
      <c r="K349" s="30" t="s">
        <v>101</v>
      </c>
      <c r="L349" s="73">
        <v>7.0000000000000007E-2</v>
      </c>
      <c r="N349" s="50">
        <v>0</v>
      </c>
      <c r="O349" s="16"/>
      <c r="P349" s="18"/>
      <c r="Q349" s="14"/>
      <c r="R349" s="18"/>
      <c r="S349" s="16">
        <f>G349</f>
        <v>0</v>
      </c>
      <c r="T349" s="18">
        <f t="shared" si="120"/>
        <v>51342.479999999989</v>
      </c>
      <c r="U349" s="15" t="s">
        <v>102</v>
      </c>
      <c r="W349" s="14"/>
      <c r="X349" s="18">
        <v>0</v>
      </c>
      <c r="Y349" s="16">
        <v>0</v>
      </c>
      <c r="Z349" s="18">
        <f t="shared" si="121"/>
        <v>83455.959999999992</v>
      </c>
      <c r="AA349" s="15"/>
      <c r="AB349" s="24"/>
      <c r="AC349" s="15" t="str">
        <f>C349</f>
        <v>TASSE</v>
      </c>
      <c r="AD349" s="25"/>
      <c r="AE349" s="62">
        <f t="shared" si="118"/>
        <v>0</v>
      </c>
      <c r="AF349" s="63">
        <f t="shared" si="114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2"/>
        <v>0</v>
      </c>
      <c r="AP349" s="15"/>
      <c r="AR349" s="14"/>
      <c r="AS349" s="18">
        <v>0</v>
      </c>
      <c r="AT349" s="16">
        <v>0</v>
      </c>
      <c r="AU349" s="18">
        <f t="shared" si="123"/>
        <v>0</v>
      </c>
      <c r="AV349" s="15"/>
      <c r="AX349" s="14"/>
      <c r="AY349" s="18">
        <v>0</v>
      </c>
      <c r="AZ349" s="16">
        <v>0</v>
      </c>
      <c r="BA349" s="18">
        <f t="shared" si="124"/>
        <v>0</v>
      </c>
      <c r="BB349" s="15"/>
      <c r="BD349" s="14"/>
      <c r="BE349" s="18">
        <v>0</v>
      </c>
      <c r="BF349" s="16">
        <v>0</v>
      </c>
      <c r="BG349" s="18">
        <f t="shared" si="125"/>
        <v>0</v>
      </c>
      <c r="BH349" s="15"/>
      <c r="BJ349" s="86"/>
      <c r="BK349" s="86"/>
      <c r="BL349" s="24"/>
      <c r="BM349" s="24"/>
      <c r="BN349" s="24"/>
      <c r="BO349" s="24"/>
      <c r="BP349" s="24"/>
      <c r="BQ349" s="124"/>
    </row>
    <row r="350" spans="1:69" ht="16.8" customHeight="1" x14ac:dyDescent="0.35">
      <c r="A350" s="15"/>
      <c r="B350" s="15"/>
      <c r="C350" s="15" t="s">
        <v>215</v>
      </c>
      <c r="D350" s="16"/>
      <c r="E350" s="16"/>
      <c r="F350" s="16">
        <v>0</v>
      </c>
      <c r="G350" s="16">
        <v>1200</v>
      </c>
      <c r="H350" s="16"/>
      <c r="I350" s="4"/>
      <c r="J350" s="14"/>
      <c r="K350" s="16" t="s">
        <v>216</v>
      </c>
      <c r="L350" s="16">
        <v>2301</v>
      </c>
      <c r="M350" s="16"/>
      <c r="N350" s="16">
        <v>0</v>
      </c>
      <c r="O350" s="16"/>
      <c r="P350" s="18"/>
      <c r="Q350" s="14"/>
      <c r="R350" s="18"/>
      <c r="S350" s="16">
        <f>G350</f>
        <v>1200</v>
      </c>
      <c r="T350" s="18">
        <f t="shared" si="120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1"/>
        <v>83455.959999999992</v>
      </c>
      <c r="AA350" s="15"/>
      <c r="AB350" s="24"/>
      <c r="AC350" s="15" t="str">
        <f>C350</f>
        <v>PAG. COMPENSO EDICEMBRE TALLARINI</v>
      </c>
      <c r="AD350" s="25"/>
      <c r="AE350" s="62">
        <f t="shared" si="118"/>
        <v>1200</v>
      </c>
      <c r="AF350" s="63">
        <f t="shared" si="114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2"/>
        <v>0</v>
      </c>
      <c r="AP350" s="15"/>
      <c r="AR350" s="14"/>
      <c r="AS350" s="18">
        <v>0</v>
      </c>
      <c r="AT350" s="16">
        <v>0</v>
      </c>
      <c r="AU350" s="18">
        <f t="shared" si="123"/>
        <v>0</v>
      </c>
      <c r="AV350" s="15"/>
      <c r="AX350" s="14"/>
      <c r="AY350" s="18">
        <v>0</v>
      </c>
      <c r="AZ350" s="16">
        <v>0</v>
      </c>
      <c r="BA350" s="18">
        <f t="shared" si="124"/>
        <v>0</v>
      </c>
      <c r="BB350" s="15"/>
      <c r="BD350" s="14"/>
      <c r="BE350" s="18">
        <v>0</v>
      </c>
      <c r="BF350" s="16">
        <v>0</v>
      </c>
      <c r="BG350" s="18">
        <f t="shared" si="125"/>
        <v>0</v>
      </c>
      <c r="BH350" s="15"/>
      <c r="BJ350" s="86"/>
      <c r="BK350" s="86"/>
      <c r="BL350" s="24"/>
      <c r="BM350" s="24"/>
      <c r="BN350" s="24"/>
      <c r="BO350" s="24"/>
      <c r="BP350" s="24"/>
      <c r="BQ350" s="124"/>
    </row>
    <row r="351" spans="1:69" ht="16.8" customHeight="1" x14ac:dyDescent="0.35">
      <c r="A351" s="15"/>
      <c r="B351" s="15"/>
      <c r="C351" s="15" t="s">
        <v>217</v>
      </c>
      <c r="D351" s="16"/>
      <c r="E351" s="16"/>
      <c r="F351" s="16">
        <v>0</v>
      </c>
      <c r="G351" s="16">
        <v>450</v>
      </c>
      <c r="H351" s="16"/>
      <c r="I351" s="4"/>
      <c r="J351" s="14"/>
      <c r="K351" s="16" t="s">
        <v>218</v>
      </c>
      <c r="L351" s="16">
        <v>527.01</v>
      </c>
      <c r="M351" s="16"/>
      <c r="N351" s="16">
        <v>0</v>
      </c>
      <c r="O351" s="16"/>
      <c r="P351" s="18"/>
      <c r="Q351" s="14"/>
      <c r="R351" s="18">
        <v>0</v>
      </c>
      <c r="S351" s="16">
        <f>G351</f>
        <v>450</v>
      </c>
      <c r="T351" s="18">
        <f t="shared" si="120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1"/>
        <v>83455.959999999992</v>
      </c>
      <c r="AA351" s="15"/>
      <c r="AB351" s="24"/>
      <c r="AC351" s="15" t="str">
        <f>C351</f>
        <v>PAG. RIM SPESE TALLARINI DICEMBRE</v>
      </c>
      <c r="AD351" s="25"/>
      <c r="AE351" s="62">
        <f t="shared" si="118"/>
        <v>450</v>
      </c>
      <c r="AF351" s="63">
        <f t="shared" si="114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2"/>
        <v>0</v>
      </c>
      <c r="AP351" s="15"/>
      <c r="AR351" s="14"/>
      <c r="AS351" s="18">
        <v>0</v>
      </c>
      <c r="AT351" s="16"/>
      <c r="AU351" s="18">
        <f t="shared" si="123"/>
        <v>0</v>
      </c>
      <c r="AV351" s="15"/>
      <c r="AX351" s="14"/>
      <c r="AY351" s="18">
        <v>0</v>
      </c>
      <c r="AZ351" s="16"/>
      <c r="BA351" s="18">
        <f t="shared" si="124"/>
        <v>0</v>
      </c>
      <c r="BB351" s="15"/>
      <c r="BD351" s="14"/>
      <c r="BE351" s="18">
        <v>0</v>
      </c>
      <c r="BF351" s="16"/>
      <c r="BG351" s="18">
        <f t="shared" si="125"/>
        <v>0</v>
      </c>
      <c r="BH351" s="15"/>
      <c r="BJ351" s="86"/>
      <c r="BK351" s="86"/>
      <c r="BL351" s="24"/>
      <c r="BM351" s="24"/>
      <c r="BN351" s="24"/>
      <c r="BO351" s="24"/>
      <c r="BP351" s="24"/>
      <c r="BQ351" s="124"/>
    </row>
    <row r="352" spans="1:69" ht="16.8" customHeight="1" x14ac:dyDescent="0.35">
      <c r="A352" s="15"/>
      <c r="B352" s="15"/>
      <c r="C352" s="15" t="s">
        <v>107</v>
      </c>
      <c r="D352" s="16"/>
      <c r="E352" s="16"/>
      <c r="F352" s="16">
        <v>0</v>
      </c>
      <c r="G352" s="16"/>
      <c r="H352" s="16"/>
      <c r="I352" s="4"/>
      <c r="J352" s="14"/>
      <c r="K352" s="16" t="s">
        <v>219</v>
      </c>
      <c r="L352" s="16">
        <v>621.32000000000005</v>
      </c>
      <c r="M352" s="16"/>
      <c r="N352" s="16">
        <v>0</v>
      </c>
      <c r="O352" s="16"/>
      <c r="P352" s="18"/>
      <c r="Q352" s="14"/>
      <c r="R352" s="18">
        <v>0</v>
      </c>
      <c r="S352" s="16">
        <v>0</v>
      </c>
      <c r="T352" s="18">
        <f t="shared" si="120"/>
        <v>49692.479999999989</v>
      </c>
      <c r="U352" s="15"/>
      <c r="W352" s="14"/>
      <c r="X352" s="18">
        <f>F352</f>
        <v>0</v>
      </c>
      <c r="Y352" s="16">
        <v>0</v>
      </c>
      <c r="Z352" s="18">
        <f t="shared" si="121"/>
        <v>83455.959999999992</v>
      </c>
      <c r="AA352" s="15" t="str">
        <f>C352</f>
        <v>VERSAMENTO</v>
      </c>
      <c r="AB352" s="24"/>
      <c r="AC352" s="15"/>
      <c r="AD352" s="25"/>
      <c r="AE352" s="62"/>
      <c r="AF352" s="63"/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2"/>
        <v>0</v>
      </c>
      <c r="AP352" s="15"/>
      <c r="AR352" s="14"/>
      <c r="AS352" s="18">
        <v>0</v>
      </c>
      <c r="AT352" s="16"/>
      <c r="AU352" s="18">
        <f t="shared" si="123"/>
        <v>0</v>
      </c>
      <c r="AV352" s="15"/>
      <c r="AX352" s="14"/>
      <c r="AY352" s="18">
        <v>0</v>
      </c>
      <c r="AZ352" s="16"/>
      <c r="BA352" s="18">
        <f t="shared" si="124"/>
        <v>0</v>
      </c>
      <c r="BB352" s="15"/>
      <c r="BD352" s="14"/>
      <c r="BE352" s="18">
        <v>0</v>
      </c>
      <c r="BF352" s="16"/>
      <c r="BG352" s="18">
        <f t="shared" si="125"/>
        <v>0</v>
      </c>
      <c r="BH352" s="15"/>
      <c r="BJ352" s="86"/>
      <c r="BK352" s="86"/>
      <c r="BL352" s="24"/>
      <c r="BM352" s="24"/>
      <c r="BN352" s="24"/>
      <c r="BO352" s="24"/>
      <c r="BP352" s="24"/>
      <c r="BQ352" s="124"/>
    </row>
    <row r="353" spans="1:69" ht="16.8" customHeight="1" x14ac:dyDescent="0.35">
      <c r="A353" s="15"/>
      <c r="B353" s="15"/>
      <c r="C353" s="15" t="s">
        <v>107</v>
      </c>
      <c r="D353" s="16"/>
      <c r="E353" s="16"/>
      <c r="F353" s="16">
        <v>0</v>
      </c>
      <c r="G353" s="16"/>
      <c r="H353" s="16">
        <v>0</v>
      </c>
      <c r="I353" s="4"/>
      <c r="J353" s="14"/>
      <c r="K353" s="16"/>
      <c r="L353" s="16">
        <v>0</v>
      </c>
      <c r="M353" s="16"/>
      <c r="N353" s="16">
        <v>0</v>
      </c>
      <c r="O353" s="16"/>
      <c r="P353" s="18"/>
      <c r="Q353" s="14"/>
      <c r="R353" s="18">
        <v>0</v>
      </c>
      <c r="S353" s="16">
        <v>0</v>
      </c>
      <c r="T353" s="18">
        <f t="shared" si="120"/>
        <v>49692.479999999989</v>
      </c>
      <c r="U353" s="15"/>
      <c r="W353" s="14"/>
      <c r="X353" s="18">
        <f>F353</f>
        <v>0</v>
      </c>
      <c r="Y353" s="16">
        <v>0</v>
      </c>
      <c r="Z353" s="18">
        <f t="shared" si="121"/>
        <v>83455.959999999992</v>
      </c>
      <c r="AA353" s="15"/>
      <c r="AB353" s="24"/>
      <c r="AC353" s="15"/>
      <c r="AD353" s="25"/>
      <c r="AE353" s="62"/>
      <c r="AF353" s="63"/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2"/>
        <v>0</v>
      </c>
      <c r="AP353" s="15"/>
      <c r="AR353" s="14"/>
      <c r="AS353" s="18">
        <v>0</v>
      </c>
      <c r="AT353" s="16"/>
      <c r="AU353" s="18">
        <f t="shared" si="123"/>
        <v>0</v>
      </c>
      <c r="AV353" s="15"/>
      <c r="AX353" s="14"/>
      <c r="AY353" s="18">
        <v>0</v>
      </c>
      <c r="AZ353" s="16"/>
      <c r="BA353" s="18">
        <f t="shared" si="124"/>
        <v>0</v>
      </c>
      <c r="BB353" s="15"/>
      <c r="BD353" s="14"/>
      <c r="BE353" s="18">
        <v>0</v>
      </c>
      <c r="BF353" s="16"/>
      <c r="BG353" s="18">
        <f t="shared" si="125"/>
        <v>0</v>
      </c>
      <c r="BH353" s="15"/>
      <c r="BJ353" s="86"/>
      <c r="BK353" s="86"/>
      <c r="BL353" s="24"/>
      <c r="BM353" s="24"/>
      <c r="BN353" s="24"/>
      <c r="BO353" s="24"/>
      <c r="BP353" s="24"/>
      <c r="BQ353" s="124"/>
    </row>
    <row r="354" spans="1:69" ht="16.8" customHeight="1" x14ac:dyDescent="0.35">
      <c r="A354" s="15"/>
      <c r="B354" s="15"/>
      <c r="C354" s="15" t="s">
        <v>107</v>
      </c>
      <c r="D354" s="16"/>
      <c r="E354" s="16"/>
      <c r="F354" s="16">
        <v>0</v>
      </c>
      <c r="G354" s="16"/>
      <c r="H354" s="16"/>
      <c r="I354" s="4"/>
      <c r="J354" s="14"/>
      <c r="K354" s="16" t="s">
        <v>110</v>
      </c>
      <c r="L354" s="16">
        <v>-9</v>
      </c>
      <c r="M354" s="16"/>
      <c r="N354" s="16">
        <v>0</v>
      </c>
      <c r="O354" s="16"/>
      <c r="P354" s="18"/>
      <c r="Q354" s="14"/>
      <c r="R354" s="18">
        <v>0</v>
      </c>
      <c r="S354" s="16">
        <v>0</v>
      </c>
      <c r="T354" s="18">
        <f t="shared" si="120"/>
        <v>49692.479999999989</v>
      </c>
      <c r="U354" s="15"/>
      <c r="W354" s="14"/>
      <c r="X354" s="18">
        <f>F354</f>
        <v>0</v>
      </c>
      <c r="Y354" s="16">
        <v>0</v>
      </c>
      <c r="Z354" s="18">
        <f t="shared" si="121"/>
        <v>83455.959999999992</v>
      </c>
      <c r="AA354" s="15"/>
      <c r="AB354" s="24"/>
      <c r="AC354" s="15"/>
      <c r="AD354" s="25"/>
      <c r="AE354" s="62"/>
      <c r="AF354" s="63"/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2"/>
        <v>0</v>
      </c>
      <c r="AP354" s="15"/>
      <c r="AR354" s="14"/>
      <c r="AS354" s="18">
        <v>0</v>
      </c>
      <c r="AT354" s="16"/>
      <c r="AU354" s="18">
        <f t="shared" si="123"/>
        <v>0</v>
      </c>
      <c r="AV354" s="15"/>
      <c r="AX354" s="14"/>
      <c r="AY354" s="18">
        <v>0</v>
      </c>
      <c r="AZ354" s="16"/>
      <c r="BA354" s="18">
        <f t="shared" si="124"/>
        <v>0</v>
      </c>
      <c r="BB354" s="15"/>
      <c r="BD354" s="14"/>
      <c r="BE354" s="18">
        <v>0</v>
      </c>
      <c r="BF354" s="16"/>
      <c r="BG354" s="18">
        <f t="shared" si="125"/>
        <v>0</v>
      </c>
      <c r="BH354" s="15"/>
      <c r="BJ354" s="86"/>
      <c r="BK354" s="86"/>
      <c r="BL354" s="24"/>
      <c r="BM354" s="24"/>
      <c r="BN354" s="24"/>
      <c r="BO354" s="24"/>
      <c r="BP354" s="24"/>
      <c r="BQ354" s="124"/>
    </row>
    <row r="355" spans="1:69" ht="16.8" customHeight="1" x14ac:dyDescent="0.35">
      <c r="A355" s="15"/>
      <c r="B355" s="15"/>
      <c r="C355" s="15" t="s">
        <v>107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/>
      <c r="Q355" s="14"/>
      <c r="R355" s="18">
        <v>0</v>
      </c>
      <c r="S355" s="16">
        <v>0</v>
      </c>
      <c r="T355" s="18">
        <f t="shared" si="120"/>
        <v>49692.479999999989</v>
      </c>
      <c r="U355" s="15"/>
      <c r="W355" s="14"/>
      <c r="X355" s="18">
        <f>F355</f>
        <v>0</v>
      </c>
      <c r="Y355" s="16">
        <v>0</v>
      </c>
      <c r="Z355" s="18">
        <f t="shared" si="121"/>
        <v>83455.959999999992</v>
      </c>
      <c r="AA355" s="15" t="str">
        <f>C355</f>
        <v>VERSAMENTO</v>
      </c>
      <c r="AB355" s="24"/>
      <c r="AC355" s="15"/>
      <c r="AD355" s="25"/>
      <c r="AE355" s="62"/>
      <c r="AF355" s="63"/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2"/>
        <v>0</v>
      </c>
      <c r="AP355" s="15"/>
      <c r="AR355" s="14"/>
      <c r="AS355" s="18">
        <v>0</v>
      </c>
      <c r="AT355" s="16"/>
      <c r="AU355" s="18">
        <f t="shared" si="123"/>
        <v>0</v>
      </c>
      <c r="AV355" s="15"/>
      <c r="AX355" s="14"/>
      <c r="AY355" s="18">
        <v>0</v>
      </c>
      <c r="AZ355" s="16"/>
      <c r="BA355" s="18">
        <f t="shared" si="124"/>
        <v>0</v>
      </c>
      <c r="BB355" s="15"/>
      <c r="BD355" s="14"/>
      <c r="BE355" s="18">
        <v>0</v>
      </c>
      <c r="BF355" s="16"/>
      <c r="BG355" s="18">
        <f t="shared" si="125"/>
        <v>0</v>
      </c>
      <c r="BH355" s="15"/>
      <c r="BJ355" s="86"/>
      <c r="BK355" s="86"/>
      <c r="BL355" s="24"/>
      <c r="BM355" s="24"/>
      <c r="BN355" s="24"/>
      <c r="BO355" s="24"/>
      <c r="BP355" s="24"/>
      <c r="BQ355" s="124"/>
    </row>
    <row r="356" spans="1:69" ht="16.8" customHeight="1" x14ac:dyDescent="0.35">
      <c r="A356" s="15"/>
      <c r="B356" s="15"/>
      <c r="C356" s="68" t="s">
        <v>107</v>
      </c>
      <c r="D356" s="16"/>
      <c r="E356" s="16"/>
      <c r="F356" s="16">
        <v>0</v>
      </c>
      <c r="G356" s="16"/>
      <c r="H356" s="16"/>
      <c r="I356" s="4"/>
      <c r="J356" s="14"/>
      <c r="K356" s="17" t="s">
        <v>111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0"/>
        <v>49692.479999999989</v>
      </c>
      <c r="U356" s="15"/>
      <c r="W356" s="14"/>
      <c r="X356" s="18">
        <v>0</v>
      </c>
      <c r="Y356" s="16"/>
      <c r="Z356" s="18">
        <f t="shared" si="121"/>
        <v>83455.959999999992</v>
      </c>
      <c r="AA356" s="15" t="str">
        <f>C356</f>
        <v>VERSAMENTO</v>
      </c>
      <c r="AB356" s="24"/>
      <c r="AC356" s="15"/>
      <c r="AD356" s="25"/>
      <c r="AE356" s="62"/>
      <c r="AF356" s="63"/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2"/>
        <v>0</v>
      </c>
      <c r="AP356" s="15"/>
      <c r="AR356" s="14"/>
      <c r="AS356" s="18">
        <v>0</v>
      </c>
      <c r="AT356" s="16"/>
      <c r="AU356" s="18">
        <f t="shared" si="123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124"/>
        <v>0</v>
      </c>
      <c r="BB356" s="15"/>
      <c r="BD356" s="14"/>
      <c r="BE356" s="18">
        <v>0</v>
      </c>
      <c r="BF356" s="16"/>
      <c r="BG356" s="18">
        <f t="shared" si="125"/>
        <v>0</v>
      </c>
      <c r="BH356" s="15"/>
      <c r="BJ356" s="86"/>
      <c r="BK356" s="86"/>
      <c r="BL356" s="24"/>
      <c r="BM356" s="24"/>
      <c r="BN356" s="24"/>
      <c r="BO356" s="24"/>
      <c r="BP356" s="24"/>
      <c r="BQ356" s="124"/>
    </row>
    <row r="357" spans="1:69" ht="16.8" customHeight="1" x14ac:dyDescent="0.35">
      <c r="A357" s="15"/>
      <c r="B357" s="15"/>
      <c r="C357" s="15" t="s">
        <v>169</v>
      </c>
      <c r="D357" s="16"/>
      <c r="E357" s="16"/>
      <c r="F357" s="16">
        <v>14269.78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0"/>
        <v>49692.479999999989</v>
      </c>
      <c r="U357" s="15"/>
      <c r="W357" s="14"/>
      <c r="X357" s="18">
        <f>F357</f>
        <v>14269.78</v>
      </c>
      <c r="Y357" s="16">
        <f>G357</f>
        <v>0</v>
      </c>
      <c r="Z357" s="18">
        <f t="shared" si="121"/>
        <v>97725.739999999991</v>
      </c>
      <c r="AA357" s="15" t="str">
        <f>C357</f>
        <v>BONIFICI</v>
      </c>
      <c r="AB357" s="24"/>
      <c r="AC357" s="15"/>
      <c r="AD357" s="25"/>
      <c r="AE357" s="62"/>
      <c r="AF357" s="63"/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2"/>
        <v>0</v>
      </c>
      <c r="AP357" s="15"/>
      <c r="AR357" s="14"/>
      <c r="AS357" s="18">
        <v>0</v>
      </c>
      <c r="AT357" s="16"/>
      <c r="AU357" s="18">
        <f t="shared" si="123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4"/>
        <v>0</v>
      </c>
      <c r="BB357" s="15"/>
      <c r="BD357" s="14"/>
      <c r="BE357" s="18">
        <v>0</v>
      </c>
      <c r="BF357" s="16"/>
      <c r="BG357" s="18">
        <f t="shared" si="125"/>
        <v>0</v>
      </c>
      <c r="BH357" s="15"/>
      <c r="BJ357" s="86"/>
      <c r="BK357" s="86"/>
      <c r="BL357" s="24"/>
      <c r="BM357" s="24"/>
      <c r="BN357" s="24"/>
      <c r="BO357" s="24"/>
      <c r="BP357" s="24"/>
      <c r="BQ357" s="124"/>
    </row>
    <row r="358" spans="1:69" ht="16.8" customHeight="1" x14ac:dyDescent="0.35">
      <c r="A358" s="15"/>
      <c r="B358" s="15"/>
      <c r="C358" s="47" t="s">
        <v>112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/>
      <c r="N358" s="3"/>
      <c r="O358" s="16"/>
      <c r="P358" s="18"/>
      <c r="Q358" s="14"/>
      <c r="R358" s="18"/>
      <c r="S358" s="16"/>
      <c r="T358" s="18">
        <f t="shared" si="120"/>
        <v>49692.479999999989</v>
      </c>
      <c r="U358" s="15"/>
      <c r="W358" s="14"/>
      <c r="X358" s="18"/>
      <c r="Y358" s="1">
        <f>G358</f>
        <v>0</v>
      </c>
      <c r="Z358" s="18">
        <f t="shared" si="121"/>
        <v>97725.739999999991</v>
      </c>
      <c r="AA358" s="15" t="str">
        <f>C358</f>
        <v>PREL .PROVVIGIONI MATURATE</v>
      </c>
      <c r="AB358" s="24"/>
      <c r="AC358" s="15" t="s">
        <v>157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2"/>
        <v>0</v>
      </c>
      <c r="AP358" s="15"/>
      <c r="AR358" s="14"/>
      <c r="AS358" s="18"/>
      <c r="AT358" s="25">
        <v>0</v>
      </c>
      <c r="AU358" s="18">
        <f t="shared" si="123"/>
        <v>0</v>
      </c>
      <c r="AV358" s="15"/>
      <c r="AX358" s="14"/>
      <c r="AY358" s="18"/>
      <c r="AZ358" s="25">
        <v>0</v>
      </c>
      <c r="BA358" s="18">
        <f t="shared" si="124"/>
        <v>0</v>
      </c>
      <c r="BB358" s="15"/>
      <c r="BD358" s="14"/>
      <c r="BE358" s="18"/>
      <c r="BF358" s="25">
        <v>0</v>
      </c>
      <c r="BG358" s="18">
        <f t="shared" si="125"/>
        <v>0</v>
      </c>
      <c r="BH358" s="15"/>
      <c r="BJ358" s="86"/>
      <c r="BK358" s="86"/>
      <c r="BL358" s="24"/>
      <c r="BM358" s="24"/>
      <c r="BN358" s="24"/>
      <c r="BO358" s="24"/>
      <c r="BP358" s="24"/>
      <c r="BQ358" s="124"/>
    </row>
    <row r="359" spans="1:69" ht="16.8" customHeight="1" x14ac:dyDescent="0.35">
      <c r="A359" s="15"/>
      <c r="B359" s="15"/>
      <c r="C359" s="15" t="s">
        <v>113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/>
      <c r="N359" s="16"/>
      <c r="O359" s="16"/>
      <c r="P359" s="18"/>
      <c r="Q359" s="14"/>
      <c r="R359" s="18"/>
      <c r="S359" s="16">
        <f>G359</f>
        <v>0</v>
      </c>
      <c r="T359" s="18">
        <f t="shared" si="120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1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2"/>
        <v>0</v>
      </c>
      <c r="AP359" s="15"/>
      <c r="AR359" s="14"/>
      <c r="AS359" s="18"/>
      <c r="AT359" s="16"/>
      <c r="AU359" s="18">
        <f t="shared" si="123"/>
        <v>0</v>
      </c>
      <c r="AV359" s="15"/>
      <c r="AX359" s="14"/>
      <c r="AY359" s="18"/>
      <c r="AZ359" s="16"/>
      <c r="BA359" s="18">
        <f t="shared" si="124"/>
        <v>0</v>
      </c>
      <c r="BB359" s="15"/>
      <c r="BD359" s="14"/>
      <c r="BE359" s="18"/>
      <c r="BF359" s="16"/>
      <c r="BG359" s="18">
        <f t="shared" si="125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4"/>
    </row>
    <row r="360" spans="1:69" ht="16.8" customHeight="1" x14ac:dyDescent="0.35">
      <c r="A360" s="15"/>
      <c r="B360" s="15"/>
      <c r="C360" s="15" t="s">
        <v>114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0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1"/>
        <v>97725.739999999991</v>
      </c>
      <c r="AA360" s="15"/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2"/>
        <v>0</v>
      </c>
      <c r="AP360" s="15"/>
      <c r="AR360" s="14"/>
      <c r="AS360" s="18"/>
      <c r="AT360" s="16">
        <v>0</v>
      </c>
      <c r="AU360" s="18">
        <f t="shared" si="123"/>
        <v>0</v>
      </c>
      <c r="AV360" s="15"/>
      <c r="AX360" s="14"/>
      <c r="AY360" s="18"/>
      <c r="AZ360" s="16">
        <v>0</v>
      </c>
      <c r="BA360" s="18">
        <f t="shared" si="124"/>
        <v>0</v>
      </c>
      <c r="BB360" s="15"/>
      <c r="BD360" s="14"/>
      <c r="BE360" s="18"/>
      <c r="BF360" s="16">
        <v>0</v>
      </c>
      <c r="BG360" s="18">
        <f t="shared" si="125"/>
        <v>0</v>
      </c>
      <c r="BH360" s="15"/>
      <c r="BJ360" s="86"/>
      <c r="BK360" s="86"/>
      <c r="BL360" s="24"/>
      <c r="BM360" s="24"/>
      <c r="BN360" s="24"/>
      <c r="BO360" s="24"/>
      <c r="BP360" s="24"/>
      <c r="BQ360" s="124"/>
    </row>
    <row r="361" spans="1:69" ht="16.8" customHeight="1" x14ac:dyDescent="0.35">
      <c r="A361" s="15"/>
      <c r="B361" s="15"/>
      <c r="C361" s="15"/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115</v>
      </c>
      <c r="L361" s="3">
        <f>SUM(L341:L355)+N340+L357+L358</f>
        <v>180671.68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120"/>
        <v>49692.479999999989</v>
      </c>
      <c r="U361" s="15"/>
      <c r="W361" s="14"/>
      <c r="X361" s="18">
        <v>0</v>
      </c>
      <c r="Y361" s="16">
        <v>0</v>
      </c>
      <c r="Z361" s="18">
        <f t="shared" si="121"/>
        <v>97725.739999999991</v>
      </c>
      <c r="AA361" s="15"/>
      <c r="AB361" s="24"/>
      <c r="AC361" s="15">
        <f>C361</f>
        <v>0</v>
      </c>
      <c r="AD361" s="25"/>
      <c r="AE361" s="62">
        <f>G361</f>
        <v>0</v>
      </c>
      <c r="AF361" s="63">
        <f>AE361+AF300</f>
        <v>0</v>
      </c>
      <c r="AG361" s="25"/>
      <c r="AH361" s="24" t="s">
        <v>111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2"/>
        <v>0</v>
      </c>
      <c r="AP361" s="15"/>
      <c r="AR361" s="14"/>
      <c r="AS361" s="18"/>
      <c r="AT361" s="16">
        <v>0</v>
      </c>
      <c r="AU361" s="18">
        <f t="shared" si="123"/>
        <v>0</v>
      </c>
      <c r="AV361" s="16"/>
      <c r="AX361" s="14"/>
      <c r="AY361" s="18"/>
      <c r="AZ361" s="16">
        <v>0</v>
      </c>
      <c r="BA361" s="18">
        <f t="shared" si="124"/>
        <v>0</v>
      </c>
      <c r="BB361" s="15"/>
      <c r="BD361" s="14"/>
      <c r="BE361" s="18"/>
      <c r="BF361" s="16">
        <v>0</v>
      </c>
      <c r="BG361" s="18">
        <f t="shared" si="125"/>
        <v>0</v>
      </c>
      <c r="BH361" s="15"/>
      <c r="BJ361" s="86"/>
      <c r="BK361" s="86"/>
      <c r="BL361" s="24"/>
      <c r="BM361" s="24"/>
      <c r="BN361" s="24"/>
      <c r="BO361" s="24"/>
      <c r="BP361" s="24"/>
      <c r="BQ361" s="124"/>
    </row>
    <row r="362" spans="1:69" ht="16.8" customHeight="1" x14ac:dyDescent="0.35">
      <c r="A362" s="15"/>
      <c r="B362" s="15"/>
      <c r="C362" s="64" t="s">
        <v>138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/>
      <c r="K362" s="6" t="s">
        <v>116</v>
      </c>
      <c r="L362" s="3">
        <f>L361-M361</f>
        <v>112296.09</v>
      </c>
      <c r="M362" s="16"/>
      <c r="N362" s="16"/>
      <c r="O362" s="16"/>
      <c r="P362" s="18"/>
      <c r="Q362" s="14"/>
      <c r="R362" s="18"/>
      <c r="S362" s="16">
        <v>0</v>
      </c>
      <c r="T362" s="18">
        <f t="shared" si="120"/>
        <v>49692.479999999989</v>
      </c>
      <c r="U362" s="15"/>
      <c r="W362" s="14"/>
      <c r="X362" s="18">
        <v>0</v>
      </c>
      <c r="Y362" s="16">
        <v>0</v>
      </c>
      <c r="Z362" s="18">
        <f t="shared" si="121"/>
        <v>97725.739999999991</v>
      </c>
      <c r="AA362" s="15"/>
      <c r="AB362" s="24"/>
      <c r="AC362" s="71" t="s">
        <v>190</v>
      </c>
      <c r="AD362" s="65"/>
      <c r="AE362" s="65">
        <v>0</v>
      </c>
      <c r="AF362" s="63">
        <f>SUM(AF314:AF361)</f>
        <v>14817.13</v>
      </c>
      <c r="AG362" s="25"/>
      <c r="AH362" s="24" t="s">
        <v>117</v>
      </c>
      <c r="AI362" s="26"/>
      <c r="AJ362" s="25">
        <f>SUM(AJ308:AJ361)</f>
        <v>0</v>
      </c>
      <c r="AL362" s="14"/>
      <c r="AM362" s="18"/>
      <c r="AN362" s="16"/>
      <c r="AO362" s="18">
        <f t="shared" si="122"/>
        <v>0</v>
      </c>
      <c r="AP362" s="15"/>
      <c r="AR362" s="14"/>
      <c r="AS362" s="18"/>
      <c r="AT362" s="16">
        <v>0</v>
      </c>
      <c r="AU362" s="18">
        <f t="shared" si="123"/>
        <v>0</v>
      </c>
      <c r="AV362" s="15"/>
      <c r="AX362" s="14"/>
      <c r="AY362" s="18"/>
      <c r="AZ362" s="16"/>
      <c r="BA362" s="18">
        <f t="shared" si="124"/>
        <v>0</v>
      </c>
      <c r="BB362" s="15"/>
      <c r="BD362" s="14"/>
      <c r="BE362" s="18"/>
      <c r="BF362" s="16"/>
      <c r="BG362" s="18">
        <f t="shared" si="125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4"/>
    </row>
    <row r="363" spans="1:69" ht="16.8" customHeight="1" x14ac:dyDescent="0.35">
      <c r="A363" s="15"/>
      <c r="B363" s="15"/>
      <c r="C363" s="64" t="s">
        <v>140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/>
      <c r="P363" s="18"/>
      <c r="Q363" s="14"/>
      <c r="R363" s="18"/>
      <c r="S363" s="16">
        <v>0</v>
      </c>
      <c r="T363" s="18">
        <f t="shared" si="120"/>
        <v>49692.479999999989</v>
      </c>
      <c r="U363" s="15"/>
      <c r="W363" s="14"/>
      <c r="X363" s="18"/>
      <c r="Y363" s="16">
        <v>0</v>
      </c>
      <c r="Z363" s="18">
        <f t="shared" si="121"/>
        <v>97725.739999999991</v>
      </c>
      <c r="AA363" s="15"/>
      <c r="AB363" s="24"/>
      <c r="AC363" s="71" t="s">
        <v>161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122"/>
        <v>0</v>
      </c>
      <c r="AP363" s="15"/>
      <c r="AR363" s="14"/>
      <c r="AS363" s="18"/>
      <c r="AT363" s="16"/>
      <c r="AU363" s="18">
        <f t="shared" si="123"/>
        <v>0</v>
      </c>
      <c r="AV363" s="15"/>
      <c r="AX363" s="14"/>
      <c r="AY363" s="18"/>
      <c r="AZ363" s="16"/>
      <c r="BA363" s="18">
        <f t="shared" si="124"/>
        <v>0</v>
      </c>
      <c r="BB363" s="15"/>
      <c r="BD363" s="14"/>
      <c r="BE363" s="18"/>
      <c r="BF363" s="16"/>
      <c r="BG363" s="18">
        <f t="shared" si="125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4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119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120</v>
      </c>
      <c r="L364" s="3">
        <f>L362-L363</f>
        <v>0</v>
      </c>
      <c r="M364" s="27" t="s">
        <v>162</v>
      </c>
      <c r="N364" s="27">
        <f>O364-L363</f>
        <v>10304.259999999995</v>
      </c>
      <c r="O364" s="44">
        <f>Z364+AU364+N340+SUM(L343:L354)+SUM(N344:N354)+L358-D310-D313-D309+E311</f>
        <v>122600.35</v>
      </c>
      <c r="P364" s="18"/>
      <c r="Q364" s="58"/>
      <c r="R364" s="59"/>
      <c r="S364" s="44"/>
      <c r="T364" s="59">
        <f t="shared" si="120"/>
        <v>49692.479999999989</v>
      </c>
      <c r="U364" s="57"/>
      <c r="W364" s="58"/>
      <c r="X364" s="59"/>
      <c r="Y364" s="44"/>
      <c r="Z364" s="59">
        <f t="shared" si="121"/>
        <v>97725.739999999991</v>
      </c>
      <c r="AA364" s="57"/>
      <c r="AB364" s="60"/>
      <c r="AC364" s="60" t="s">
        <v>121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163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2"/>
        <v>0</v>
      </c>
      <c r="AP364" s="57"/>
      <c r="AR364" s="58"/>
      <c r="AS364" s="59"/>
      <c r="AT364" s="44"/>
      <c r="AU364" s="59">
        <f t="shared" si="123"/>
        <v>0</v>
      </c>
      <c r="AV364" s="57"/>
      <c r="AX364" s="58"/>
      <c r="AY364" s="59"/>
      <c r="AZ364" s="44"/>
      <c r="BA364" s="59">
        <f t="shared" si="124"/>
        <v>0</v>
      </c>
      <c r="BB364" s="57"/>
      <c r="BD364" s="58"/>
      <c r="BE364" s="59"/>
      <c r="BF364" s="44"/>
      <c r="BG364" s="59">
        <f t="shared" si="125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191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7" spans="1:69" ht="16.8" customHeight="1" x14ac:dyDescent="0.35">
      <c r="A367" s="2" t="s">
        <v>0</v>
      </c>
      <c r="B367" s="2"/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122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164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165</v>
      </c>
      <c r="BP367" s="8" t="s">
        <v>0</v>
      </c>
      <c r="BQ367" s="9" t="s">
        <v>166</v>
      </c>
    </row>
    <row r="368" spans="1:69" ht="16.8" customHeight="1" x14ac:dyDescent="0.35">
      <c r="A368" s="14">
        <v>45300</v>
      </c>
      <c r="B368" s="15" t="s">
        <v>167</v>
      </c>
      <c r="C368" s="15" t="s">
        <v>168</v>
      </c>
      <c r="D368" s="16">
        <v>8635.7900000000009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169</v>
      </c>
      <c r="BM368" s="88">
        <f>BK368</f>
        <v>45300</v>
      </c>
      <c r="BN368" s="24" t="s">
        <v>169</v>
      </c>
      <c r="BO368" s="24"/>
      <c r="BP368" s="88">
        <f>BK368</f>
        <v>45300</v>
      </c>
      <c r="BQ368" s="124"/>
    </row>
    <row r="369" spans="1:69" ht="16.8" customHeight="1" x14ac:dyDescent="0.35">
      <c r="A369" s="15"/>
      <c r="B369" s="15"/>
      <c r="C369" s="15" t="s">
        <v>170</v>
      </c>
      <c r="D369" s="16">
        <v>0</v>
      </c>
      <c r="E369" s="16"/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6">(R369-S369)+T368</f>
        <v>49692.479999999989</v>
      </c>
      <c r="U369" s="15"/>
      <c r="W369" s="14"/>
      <c r="X369" s="18"/>
      <c r="Y369" s="16"/>
      <c r="Z369" s="18">
        <f t="shared" ref="Z369:Z400" si="127">(X369-Y369)+Z368</f>
        <v>97725.739999999991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8">(AM369-AN369)+AO368</f>
        <v>0</v>
      </c>
      <c r="AP369" s="15"/>
      <c r="AR369" s="14"/>
      <c r="AS369" s="18"/>
      <c r="AT369" s="16"/>
      <c r="AU369" s="18">
        <f t="shared" ref="AU369:AU400" si="129">(AS369-AT369)+AU368</f>
        <v>0</v>
      </c>
      <c r="AV369" s="15"/>
      <c r="AX369" s="14"/>
      <c r="AY369" s="18"/>
      <c r="AZ369" s="16"/>
      <c r="BA369" s="18">
        <f t="shared" ref="BA369:BA400" si="130">(AY369-AZ369)+BA368</f>
        <v>0</v>
      </c>
      <c r="BB369" s="15"/>
      <c r="BD369" s="14"/>
      <c r="BE369" s="18"/>
      <c r="BF369" s="16"/>
      <c r="BG369" s="18">
        <f t="shared" ref="BG369:BG400" si="131">(BE369-BF369)+BG368</f>
        <v>0</v>
      </c>
      <c r="BH369" s="15"/>
      <c r="BJ369" s="86">
        <v>0</v>
      </c>
      <c r="BK369" s="90"/>
      <c r="BL369" s="24">
        <v>0</v>
      </c>
      <c r="BM369" s="91"/>
      <c r="BN369" s="24">
        <v>0</v>
      </c>
      <c r="BO369" s="24">
        <v>0</v>
      </c>
      <c r="BP369" s="91"/>
      <c r="BQ369" s="124"/>
    </row>
    <row r="370" spans="1:69" ht="16.8" customHeight="1" x14ac:dyDescent="0.35">
      <c r="A370" s="15"/>
      <c r="B370" s="15"/>
      <c r="C370" s="15" t="s">
        <v>171</v>
      </c>
      <c r="D370" s="16">
        <v>8703</v>
      </c>
      <c r="E370" s="16">
        <v>265.5</v>
      </c>
      <c r="F370" s="16"/>
      <c r="G370" s="16"/>
      <c r="H370" s="103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6"/>
        <v>49692.479999999989</v>
      </c>
      <c r="U370" s="15"/>
      <c r="W370" s="14"/>
      <c r="X370" s="18"/>
      <c r="Y370" s="16"/>
      <c r="Z370" s="18">
        <f t="shared" si="127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8"/>
        <v>0</v>
      </c>
      <c r="AP370" s="15"/>
      <c r="AR370" s="14"/>
      <c r="AS370" s="18"/>
      <c r="AT370" s="16"/>
      <c r="AU370" s="18">
        <f t="shared" si="129"/>
        <v>0</v>
      </c>
      <c r="AV370" s="15"/>
      <c r="AX370" s="14"/>
      <c r="AY370" s="18"/>
      <c r="AZ370" s="16"/>
      <c r="BA370" s="18">
        <f t="shared" si="130"/>
        <v>0</v>
      </c>
      <c r="BB370" s="15"/>
      <c r="BD370" s="14"/>
      <c r="BE370" s="18"/>
      <c r="BF370" s="16"/>
      <c r="BG370" s="18">
        <f t="shared" si="131"/>
        <v>0</v>
      </c>
      <c r="BH370" s="15"/>
      <c r="BJ370" s="86">
        <v>0</v>
      </c>
      <c r="BK370" s="90"/>
      <c r="BL370" s="24">
        <v>0</v>
      </c>
      <c r="BM370" s="91"/>
      <c r="BN370" s="24">
        <v>0</v>
      </c>
      <c r="BO370" s="24">
        <v>0</v>
      </c>
      <c r="BP370" s="91"/>
      <c r="BQ370" s="124"/>
    </row>
    <row r="371" spans="1:69" ht="16.8" customHeight="1" x14ac:dyDescent="0.35">
      <c r="A371" s="15"/>
      <c r="B371" s="15">
        <v>0</v>
      </c>
      <c r="C371" s="15" t="s">
        <v>172</v>
      </c>
      <c r="D371" s="16">
        <v>1395.54</v>
      </c>
      <c r="E371" s="16"/>
      <c r="F371" s="16"/>
      <c r="G371" s="16"/>
      <c r="H371" s="103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 t="shared" ref="O371:O390" si="132">O310+M371-N371</f>
        <v>20892.910000000003</v>
      </c>
      <c r="P371" s="18">
        <f t="shared" ref="P371:P390" si="133">P310+M371</f>
        <v>2024.0100000000002</v>
      </c>
      <c r="Q371" s="14"/>
      <c r="R371" s="18"/>
      <c r="S371" s="16"/>
      <c r="T371" s="18">
        <f t="shared" si="126"/>
        <v>49692.479999999989</v>
      </c>
      <c r="U371" s="15"/>
      <c r="W371" s="14"/>
      <c r="X371" s="18"/>
      <c r="Y371" s="16"/>
      <c r="Z371" s="18">
        <f t="shared" si="127"/>
        <v>97725.739999999991</v>
      </c>
      <c r="AA371" s="15"/>
      <c r="AB371" s="24"/>
      <c r="AC371" s="24"/>
      <c r="AD371" s="25"/>
      <c r="AE371" s="25"/>
      <c r="AF371" s="25"/>
      <c r="AG371" s="25"/>
      <c r="AH371" s="17"/>
      <c r="AI371" s="16">
        <v>0</v>
      </c>
      <c r="AJ371" s="25"/>
      <c r="AL371" s="14"/>
      <c r="AM371" s="18"/>
      <c r="AN371" s="16"/>
      <c r="AO371" s="18">
        <f t="shared" si="128"/>
        <v>0</v>
      </c>
      <c r="AP371" s="15"/>
      <c r="AR371" s="14"/>
      <c r="AS371" s="18"/>
      <c r="AT371" s="16"/>
      <c r="AU371" s="18">
        <f t="shared" si="129"/>
        <v>0</v>
      </c>
      <c r="AV371" s="15"/>
      <c r="AX371" s="14"/>
      <c r="AY371" s="18"/>
      <c r="AZ371" s="16"/>
      <c r="BA371" s="18">
        <f t="shared" si="130"/>
        <v>0</v>
      </c>
      <c r="BB371" s="15"/>
      <c r="BD371" s="14"/>
      <c r="BE371" s="18"/>
      <c r="BF371" s="16"/>
      <c r="BG371" s="18">
        <f t="shared" si="131"/>
        <v>0</v>
      </c>
      <c r="BH371" s="15"/>
      <c r="BJ371" s="86">
        <v>0</v>
      </c>
      <c r="BK371" s="90"/>
      <c r="BL371" s="24">
        <v>0</v>
      </c>
      <c r="BM371" s="91"/>
      <c r="BN371" s="24">
        <v>0</v>
      </c>
      <c r="BO371" s="24">
        <v>0</v>
      </c>
      <c r="BP371" s="91"/>
      <c r="BQ371" s="124"/>
    </row>
    <row r="372" spans="1:69" ht="16.8" customHeight="1" x14ac:dyDescent="0.35">
      <c r="A372" s="15"/>
      <c r="B372" s="16">
        <f>B371+B311</f>
        <v>74.98</v>
      </c>
      <c r="C372" s="15" t="s">
        <v>173</v>
      </c>
      <c r="D372" s="16">
        <v>1359.64</v>
      </c>
      <c r="E372" s="16">
        <v>0</v>
      </c>
      <c r="F372" s="16"/>
      <c r="G372" s="16"/>
      <c r="H372" s="103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si="132"/>
        <v>-19773.233630000002</v>
      </c>
      <c r="P372" s="18">
        <f t="shared" si="133"/>
        <v>1694.0963700000002</v>
      </c>
      <c r="Q372" s="14"/>
      <c r="R372" s="18"/>
      <c r="S372" s="16"/>
      <c r="T372" s="18">
        <f t="shared" si="126"/>
        <v>49692.479999999989</v>
      </c>
      <c r="U372" s="15"/>
      <c r="W372" s="14"/>
      <c r="X372" s="18"/>
      <c r="Y372" s="16"/>
      <c r="Z372" s="18">
        <f t="shared" si="127"/>
        <v>97725.739999999991</v>
      </c>
      <c r="AA372" s="15"/>
      <c r="AB372" s="24"/>
      <c r="AC372" s="17"/>
      <c r="AD372" s="25"/>
      <c r="AE372" s="25"/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8"/>
        <v>0</v>
      </c>
      <c r="AP372" s="15"/>
      <c r="AR372" s="14"/>
      <c r="AS372" s="18"/>
      <c r="AT372" s="16"/>
      <c r="AU372" s="18">
        <f t="shared" si="129"/>
        <v>0</v>
      </c>
      <c r="AV372" s="15"/>
      <c r="AX372" s="14"/>
      <c r="AY372" s="18"/>
      <c r="AZ372" s="16"/>
      <c r="BA372" s="18">
        <f t="shared" si="130"/>
        <v>0</v>
      </c>
      <c r="BB372" s="15"/>
      <c r="BD372" s="14"/>
      <c r="BE372" s="18"/>
      <c r="BF372" s="16"/>
      <c r="BG372" s="18">
        <f t="shared" si="131"/>
        <v>0</v>
      </c>
      <c r="BH372" s="15"/>
      <c r="BJ372" s="86">
        <v>0</v>
      </c>
      <c r="BK372" s="90"/>
      <c r="BL372" s="24">
        <v>0</v>
      </c>
      <c r="BM372" s="91"/>
      <c r="BN372" s="24">
        <v>0</v>
      </c>
      <c r="BO372" s="24"/>
      <c r="BP372" s="24"/>
      <c r="BQ372" s="124"/>
    </row>
    <row r="373" spans="1:69" ht="16.8" customHeight="1" x14ac:dyDescent="0.35">
      <c r="A373" s="15"/>
      <c r="B373" s="15"/>
      <c r="C373" s="15" t="s">
        <v>174</v>
      </c>
      <c r="D373" s="16">
        <v>640</v>
      </c>
      <c r="E373" s="16">
        <v>0</v>
      </c>
      <c r="F373" s="16"/>
      <c r="G373" s="16"/>
      <c r="H373" s="103" t="s">
        <v>44</v>
      </c>
      <c r="I373" s="77" t="s">
        <v>175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132"/>
        <v>-3617.1346500000004</v>
      </c>
      <c r="P373" s="18">
        <f t="shared" si="133"/>
        <v>3106.8553500000003</v>
      </c>
      <c r="Q373" s="14"/>
      <c r="R373" s="18"/>
      <c r="S373" s="16"/>
      <c r="T373" s="18">
        <f t="shared" si="126"/>
        <v>49692.479999999989</v>
      </c>
      <c r="U373" s="15"/>
      <c r="W373" s="14"/>
      <c r="X373" s="18"/>
      <c r="Y373" s="16"/>
      <c r="Z373" s="18">
        <f t="shared" si="127"/>
        <v>97725.739999999991</v>
      </c>
      <c r="AA373" s="15"/>
      <c r="AB373" s="24"/>
      <c r="AC373" s="17"/>
      <c r="AD373" s="25"/>
      <c r="AE373" s="25"/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8"/>
        <v>0</v>
      </c>
      <c r="AP373" s="15"/>
      <c r="AR373" s="14"/>
      <c r="AS373" s="18"/>
      <c r="AT373" s="16"/>
      <c r="AU373" s="18">
        <f t="shared" si="129"/>
        <v>0</v>
      </c>
      <c r="AV373" s="15"/>
      <c r="AX373" s="14"/>
      <c r="AY373" s="18"/>
      <c r="AZ373" s="16"/>
      <c r="BA373" s="18">
        <f t="shared" si="130"/>
        <v>0</v>
      </c>
      <c r="BB373" s="15"/>
      <c r="BD373" s="14"/>
      <c r="BE373" s="18"/>
      <c r="BF373" s="16"/>
      <c r="BG373" s="18">
        <f t="shared" si="131"/>
        <v>0</v>
      </c>
      <c r="BH373" s="15"/>
      <c r="BJ373" s="86">
        <v>0</v>
      </c>
      <c r="BK373" s="90"/>
      <c r="BL373" s="24">
        <v>0</v>
      </c>
      <c r="BM373" s="91"/>
      <c r="BN373" s="24">
        <v>0</v>
      </c>
      <c r="BO373" s="24"/>
      <c r="BP373" s="24"/>
      <c r="BQ373" s="124"/>
    </row>
    <row r="374" spans="1:69" ht="16.8" customHeight="1" x14ac:dyDescent="0.35">
      <c r="A374" s="15"/>
      <c r="B374" s="15" t="s">
        <v>42</v>
      </c>
      <c r="C374" s="15" t="s">
        <v>176</v>
      </c>
      <c r="D374" s="16">
        <v>0</v>
      </c>
      <c r="E374" s="16"/>
      <c r="F374" s="16"/>
      <c r="G374" s="16"/>
      <c r="H374" s="103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132"/>
        <v>5517.4426000000003</v>
      </c>
      <c r="P374" s="18">
        <f t="shared" si="133"/>
        <v>526.24260000000004</v>
      </c>
      <c r="Q374" s="14"/>
      <c r="R374" s="18"/>
      <c r="S374" s="16"/>
      <c r="T374" s="18">
        <f t="shared" si="126"/>
        <v>49692.479999999989</v>
      </c>
      <c r="U374" s="15"/>
      <c r="W374" s="14"/>
      <c r="X374" s="18"/>
      <c r="Y374" s="16"/>
      <c r="Z374" s="18">
        <f t="shared" si="127"/>
        <v>97725.739999999991</v>
      </c>
      <c r="AA374" s="15"/>
      <c r="AB374" s="24"/>
      <c r="AC374" s="17"/>
      <c r="AD374" s="25"/>
      <c r="AE374" s="25"/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8"/>
        <v>0</v>
      </c>
      <c r="AP374" s="15"/>
      <c r="AR374" s="14"/>
      <c r="AS374" s="18"/>
      <c r="AT374" s="16"/>
      <c r="AU374" s="18">
        <f t="shared" si="129"/>
        <v>0</v>
      </c>
      <c r="AV374" s="15"/>
      <c r="AX374" s="14"/>
      <c r="AY374" s="18"/>
      <c r="AZ374" s="16"/>
      <c r="BA374" s="18">
        <f t="shared" si="130"/>
        <v>0</v>
      </c>
      <c r="BB374" s="15"/>
      <c r="BD374" s="14"/>
      <c r="BE374" s="18"/>
      <c r="BF374" s="16"/>
      <c r="BG374" s="18">
        <f t="shared" si="131"/>
        <v>0</v>
      </c>
      <c r="BH374" s="15"/>
      <c r="BJ374" s="86">
        <v>0</v>
      </c>
      <c r="BK374" s="90"/>
      <c r="BL374" s="24">
        <v>0</v>
      </c>
      <c r="BM374" s="91"/>
      <c r="BN374" s="24">
        <v>0</v>
      </c>
      <c r="BO374" s="24"/>
      <c r="BP374" s="24"/>
      <c r="BQ374" s="124"/>
    </row>
    <row r="375" spans="1:69" ht="16.8" customHeight="1" x14ac:dyDescent="0.35">
      <c r="A375" s="15"/>
      <c r="B375" s="15"/>
      <c r="C375" s="15" t="s">
        <v>177</v>
      </c>
      <c r="D375" s="16">
        <v>164.9</v>
      </c>
      <c r="E375" s="16"/>
      <c r="F375" s="16"/>
      <c r="G375" s="16">
        <v>0</v>
      </c>
      <c r="H375" s="103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132"/>
        <v>5280.1726000000008</v>
      </c>
      <c r="P375" s="18">
        <f t="shared" si="133"/>
        <v>526.24260000000004</v>
      </c>
      <c r="Q375" s="14"/>
      <c r="R375" s="18"/>
      <c r="S375" s="16">
        <f>G375</f>
        <v>0</v>
      </c>
      <c r="T375" s="18">
        <f t="shared" si="126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127"/>
        <v>97725.739999999991</v>
      </c>
      <c r="AA375" s="15"/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/>
      <c r="AI375" s="16">
        <v>0</v>
      </c>
      <c r="AJ375" s="25"/>
      <c r="AL375" s="14"/>
      <c r="AM375" s="18"/>
      <c r="AN375" s="16">
        <v>0</v>
      </c>
      <c r="AO375" s="18">
        <f t="shared" si="128"/>
        <v>0</v>
      </c>
      <c r="AP375" s="15"/>
      <c r="AR375" s="14"/>
      <c r="AS375" s="18"/>
      <c r="AT375" s="16">
        <v>0</v>
      </c>
      <c r="AU375" s="18">
        <f t="shared" si="129"/>
        <v>0</v>
      </c>
      <c r="AV375" s="15"/>
      <c r="AX375" s="14"/>
      <c r="AY375" s="18"/>
      <c r="AZ375" s="16">
        <v>0</v>
      </c>
      <c r="BA375" s="18">
        <f t="shared" si="130"/>
        <v>0</v>
      </c>
      <c r="BB375" s="15"/>
      <c r="BD375" s="14"/>
      <c r="BE375" s="18"/>
      <c r="BF375" s="16">
        <v>0</v>
      </c>
      <c r="BG375" s="18">
        <f t="shared" si="131"/>
        <v>0</v>
      </c>
      <c r="BH375" s="15"/>
      <c r="BJ375" s="86">
        <v>0</v>
      </c>
      <c r="BK375" s="90"/>
      <c r="BL375" s="24">
        <v>0</v>
      </c>
      <c r="BM375" s="91"/>
      <c r="BN375" s="24">
        <v>0</v>
      </c>
      <c r="BO375" s="24"/>
      <c r="BP375" s="24"/>
      <c r="BQ375" s="124"/>
    </row>
    <row r="376" spans="1:69" ht="16.8" customHeight="1" x14ac:dyDescent="0.35">
      <c r="A376" s="15"/>
      <c r="B376" s="15"/>
      <c r="C376" s="15" t="s">
        <v>178</v>
      </c>
      <c r="D376" s="16"/>
      <c r="E376" s="16"/>
      <c r="F376" s="16"/>
      <c r="G376" s="16">
        <v>0</v>
      </c>
      <c r="H376" s="103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132"/>
        <v>976.16445999999996</v>
      </c>
      <c r="P376" s="18">
        <f t="shared" si="133"/>
        <v>93.104460000000003</v>
      </c>
      <c r="Q376" s="14"/>
      <c r="R376" s="18"/>
      <c r="S376" s="16">
        <f>G376</f>
        <v>0</v>
      </c>
      <c r="T376" s="18">
        <f t="shared" si="126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7"/>
        <v>97725.739999999991</v>
      </c>
      <c r="AA376" s="15"/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/>
      <c r="AI376" s="16">
        <v>0</v>
      </c>
      <c r="AJ376" s="25"/>
      <c r="AL376" s="14"/>
      <c r="AM376" s="18">
        <v>0</v>
      </c>
      <c r="AN376" s="16">
        <v>0</v>
      </c>
      <c r="AO376" s="18">
        <f t="shared" si="128"/>
        <v>0</v>
      </c>
      <c r="AP376" s="15"/>
      <c r="AR376" s="14"/>
      <c r="AS376" s="18">
        <v>0</v>
      </c>
      <c r="AT376" s="16">
        <v>0</v>
      </c>
      <c r="AU376" s="18">
        <f t="shared" si="129"/>
        <v>0</v>
      </c>
      <c r="AV376" s="15"/>
      <c r="AX376" s="14"/>
      <c r="AY376" s="18">
        <v>0</v>
      </c>
      <c r="AZ376" s="16">
        <v>0</v>
      </c>
      <c r="BA376" s="18">
        <f t="shared" si="130"/>
        <v>0</v>
      </c>
      <c r="BB376" s="15"/>
      <c r="BD376" s="14"/>
      <c r="BE376" s="18">
        <v>0</v>
      </c>
      <c r="BF376" s="16">
        <v>0</v>
      </c>
      <c r="BG376" s="18">
        <f t="shared" si="131"/>
        <v>0</v>
      </c>
      <c r="BH376" s="15"/>
      <c r="BJ376" s="86">
        <v>0</v>
      </c>
      <c r="BK376" s="90"/>
      <c r="BL376" s="24">
        <v>0</v>
      </c>
      <c r="BM376" s="91"/>
      <c r="BN376" s="24">
        <v>0</v>
      </c>
      <c r="BO376" s="24"/>
      <c r="BP376" s="24"/>
      <c r="BQ376" s="124"/>
    </row>
    <row r="377" spans="1:69" ht="16.8" customHeight="1" x14ac:dyDescent="0.35">
      <c r="A377" s="15"/>
      <c r="B377" s="15"/>
      <c r="C377" s="15" t="s">
        <v>179</v>
      </c>
      <c r="D377" s="16"/>
      <c r="E377" s="16"/>
      <c r="F377" s="16"/>
      <c r="G377" s="16">
        <v>0</v>
      </c>
      <c r="H377" s="103"/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132"/>
        <v>594.18227999999999</v>
      </c>
      <c r="P377" s="18">
        <f t="shared" si="133"/>
        <v>56.672280000000001</v>
      </c>
      <c r="Q377" s="14"/>
      <c r="R377" s="18"/>
      <c r="S377" s="16">
        <f>G377</f>
        <v>0</v>
      </c>
      <c r="T377" s="18">
        <f t="shared" si="126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7"/>
        <v>97725.739999999991</v>
      </c>
      <c r="AA377" s="15"/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8"/>
        <v>0</v>
      </c>
      <c r="AP377" s="15"/>
      <c r="AR377" s="14"/>
      <c r="AS377" s="18"/>
      <c r="AT377" s="16">
        <v>0</v>
      </c>
      <c r="AU377" s="18">
        <f t="shared" si="129"/>
        <v>0</v>
      </c>
      <c r="AV377" s="15"/>
      <c r="AX377" s="14"/>
      <c r="AY377" s="18"/>
      <c r="AZ377" s="16">
        <v>0</v>
      </c>
      <c r="BA377" s="18">
        <f t="shared" si="130"/>
        <v>0</v>
      </c>
      <c r="BB377" s="15"/>
      <c r="BD377" s="14"/>
      <c r="BE377" s="18"/>
      <c r="BF377" s="16">
        <v>0</v>
      </c>
      <c r="BG377" s="18">
        <f t="shared" si="131"/>
        <v>0</v>
      </c>
      <c r="BH377" s="15"/>
      <c r="BJ377" s="86">
        <v>0</v>
      </c>
      <c r="BK377" s="90"/>
      <c r="BL377" s="24">
        <v>0</v>
      </c>
      <c r="BM377" s="24"/>
      <c r="BN377" s="24"/>
      <c r="BO377" s="24"/>
      <c r="BP377" s="24"/>
      <c r="BQ377" s="124"/>
    </row>
    <row r="378" spans="1:69" ht="16.8" customHeight="1" x14ac:dyDescent="0.35">
      <c r="A378" s="15"/>
      <c r="B378" s="15"/>
      <c r="C378" s="15" t="s">
        <v>180</v>
      </c>
      <c r="D378" s="16"/>
      <c r="E378" s="16"/>
      <c r="F378" s="16"/>
      <c r="G378" s="16">
        <v>0</v>
      </c>
      <c r="H378" s="103"/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132"/>
        <v>594.18227999999999</v>
      </c>
      <c r="P378" s="18">
        <f t="shared" si="133"/>
        <v>56.672280000000001</v>
      </c>
      <c r="Q378" s="14"/>
      <c r="R378" s="18"/>
      <c r="S378" s="16">
        <f>G378</f>
        <v>0</v>
      </c>
      <c r="T378" s="18">
        <f t="shared" si="126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7"/>
        <v>97725.739999999991</v>
      </c>
      <c r="AA378" s="15"/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8"/>
        <v>0</v>
      </c>
      <c r="AP378" s="15"/>
      <c r="AR378" s="14"/>
      <c r="AS378" s="18"/>
      <c r="AT378" s="16">
        <v>0</v>
      </c>
      <c r="AU378" s="18">
        <f t="shared" si="129"/>
        <v>0</v>
      </c>
      <c r="AV378" s="15"/>
      <c r="AX378" s="14"/>
      <c r="AY378" s="18"/>
      <c r="AZ378" s="16">
        <v>0</v>
      </c>
      <c r="BA378" s="18">
        <f t="shared" si="130"/>
        <v>0</v>
      </c>
      <c r="BB378" s="15"/>
      <c r="BD378" s="14"/>
      <c r="BE378" s="18"/>
      <c r="BF378" s="16">
        <v>0</v>
      </c>
      <c r="BG378" s="18">
        <f t="shared" si="131"/>
        <v>0</v>
      </c>
      <c r="BH378" s="15"/>
      <c r="BJ378" s="86">
        <v>0</v>
      </c>
      <c r="BK378" s="90"/>
      <c r="BL378" s="24"/>
      <c r="BM378" s="24"/>
      <c r="BN378" s="24"/>
      <c r="BO378" s="24"/>
      <c r="BP378" s="24"/>
      <c r="BQ378" s="124"/>
    </row>
    <row r="379" spans="1:69" ht="16.8" customHeight="1" x14ac:dyDescent="0.35">
      <c r="A379" s="15"/>
      <c r="B379" s="15"/>
      <c r="C379" s="15" t="s">
        <v>181</v>
      </c>
      <c r="D379" s="16"/>
      <c r="E379" s="16"/>
      <c r="F379" s="16"/>
      <c r="G379" s="16">
        <v>0</v>
      </c>
      <c r="H379" s="16"/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132"/>
        <v>594.18227999999999</v>
      </c>
      <c r="P379" s="18">
        <f t="shared" si="133"/>
        <v>56.672280000000001</v>
      </c>
      <c r="Q379" s="14"/>
      <c r="R379" s="18"/>
      <c r="S379" s="16">
        <f>G379</f>
        <v>0</v>
      </c>
      <c r="T379" s="18">
        <f t="shared" si="126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7"/>
        <v>97725.739999999991</v>
      </c>
      <c r="AA379" s="15"/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8"/>
        <v>0</v>
      </c>
      <c r="AP379" s="15"/>
      <c r="AR379" s="14"/>
      <c r="AS379" s="18"/>
      <c r="AT379" s="16">
        <v>0</v>
      </c>
      <c r="AU379" s="18">
        <f t="shared" si="129"/>
        <v>0</v>
      </c>
      <c r="AV379" s="15"/>
      <c r="AX379" s="14"/>
      <c r="AY379" s="18"/>
      <c r="AZ379" s="16">
        <v>0</v>
      </c>
      <c r="BA379" s="18">
        <f t="shared" si="130"/>
        <v>0</v>
      </c>
      <c r="BB379" s="15"/>
      <c r="BD379" s="14"/>
      <c r="BE379" s="18"/>
      <c r="BF379" s="16">
        <v>0</v>
      </c>
      <c r="BG379" s="18">
        <f t="shared" si="131"/>
        <v>0</v>
      </c>
      <c r="BH379" s="15"/>
      <c r="BJ379" s="86">
        <v>0</v>
      </c>
      <c r="BK379" s="90"/>
      <c r="BL379" s="24"/>
      <c r="BM379" s="24"/>
      <c r="BN379" s="24"/>
      <c r="BO379" s="24"/>
      <c r="BP379" s="24"/>
      <c r="BQ379" s="124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/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132"/>
        <v>976.16445999999996</v>
      </c>
      <c r="P380" s="18">
        <f t="shared" si="133"/>
        <v>93.104460000000003</v>
      </c>
      <c r="Q380" s="14"/>
      <c r="R380" s="18"/>
      <c r="S380" s="16">
        <v>0</v>
      </c>
      <c r="T380" s="18">
        <f t="shared" si="126"/>
        <v>49692.479999999989</v>
      </c>
      <c r="U380" s="15"/>
      <c r="W380" s="14"/>
      <c r="X380" s="18"/>
      <c r="Y380" s="16">
        <v>0</v>
      </c>
      <c r="Z380" s="18">
        <f t="shared" si="127"/>
        <v>97725.739999999991</v>
      </c>
      <c r="AA380" s="15"/>
      <c r="AB380" s="24"/>
      <c r="AC380" s="15"/>
      <c r="AD380" s="25"/>
      <c r="AE380" s="62"/>
      <c r="AF380" s="63"/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8"/>
        <v>0</v>
      </c>
      <c r="AP380" s="15"/>
      <c r="AR380" s="14"/>
      <c r="AS380" s="18"/>
      <c r="AT380" s="16">
        <v>0</v>
      </c>
      <c r="AU380" s="18">
        <f t="shared" si="129"/>
        <v>0</v>
      </c>
      <c r="AV380" s="15"/>
      <c r="AX380" s="14"/>
      <c r="AY380" s="18"/>
      <c r="AZ380" s="16">
        <v>0</v>
      </c>
      <c r="BA380" s="18">
        <f t="shared" si="130"/>
        <v>0</v>
      </c>
      <c r="BB380" s="15"/>
      <c r="BD380" s="14"/>
      <c r="BE380" s="18"/>
      <c r="BF380" s="16">
        <v>0</v>
      </c>
      <c r="BG380" s="18">
        <f t="shared" si="131"/>
        <v>0</v>
      </c>
      <c r="BH380" s="15"/>
      <c r="BJ380" s="86">
        <v>0</v>
      </c>
      <c r="BK380" s="90"/>
      <c r="BL380" s="24"/>
      <c r="BM380" s="24"/>
      <c r="BN380" s="24"/>
      <c r="BO380" s="24"/>
      <c r="BP380" s="24"/>
      <c r="BQ380" s="124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182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132"/>
        <v>8402.8043999999991</v>
      </c>
      <c r="P381" s="18">
        <f t="shared" si="133"/>
        <v>2914.5744000000004</v>
      </c>
      <c r="Q381" s="14"/>
      <c r="R381" s="18"/>
      <c r="S381" s="16">
        <v>0</v>
      </c>
      <c r="T381" s="18">
        <f t="shared" si="126"/>
        <v>49692.479999999989</v>
      </c>
      <c r="U381" s="15"/>
      <c r="W381" s="14"/>
      <c r="X381" s="18"/>
      <c r="Y381" s="16">
        <v>0</v>
      </c>
      <c r="Z381" s="18">
        <f t="shared" si="127"/>
        <v>97725.739999999991</v>
      </c>
      <c r="AA381" s="15" t="str">
        <f>C381</f>
        <v>Sinistro</v>
      </c>
      <c r="AB381" s="24"/>
      <c r="AC381" s="15"/>
      <c r="AD381" s="25"/>
      <c r="AE381" s="62"/>
      <c r="AF381" s="63"/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8"/>
        <v>0</v>
      </c>
      <c r="AP381" s="15"/>
      <c r="AR381" s="14"/>
      <c r="AS381" s="18"/>
      <c r="AT381" s="16">
        <v>0</v>
      </c>
      <c r="AU381" s="18">
        <f t="shared" si="129"/>
        <v>0</v>
      </c>
      <c r="AV381" s="15"/>
      <c r="AX381" s="14"/>
      <c r="AY381" s="18"/>
      <c r="AZ381" s="16">
        <v>0</v>
      </c>
      <c r="BA381" s="18">
        <f t="shared" si="130"/>
        <v>0</v>
      </c>
      <c r="BB381" s="15"/>
      <c r="BD381" s="14"/>
      <c r="BE381" s="18"/>
      <c r="BF381" s="16">
        <v>0</v>
      </c>
      <c r="BG381" s="18">
        <f t="shared" si="131"/>
        <v>0</v>
      </c>
      <c r="BH381" s="15"/>
      <c r="BJ381" s="86">
        <v>0</v>
      </c>
      <c r="BK381" s="90"/>
      <c r="BL381" s="24"/>
      <c r="BM381" s="24"/>
      <c r="BN381" s="24"/>
      <c r="BO381" s="24"/>
      <c r="BP381" s="24"/>
      <c r="BQ381" s="124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/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132"/>
        <v>2398.7514000000001</v>
      </c>
      <c r="P382" s="18">
        <f t="shared" si="133"/>
        <v>283.3614</v>
      </c>
      <c r="Q382" s="14"/>
      <c r="R382" s="18"/>
      <c r="S382" s="16">
        <v>0</v>
      </c>
      <c r="T382" s="18">
        <f t="shared" si="126"/>
        <v>49692.479999999989</v>
      </c>
      <c r="U382" s="15"/>
      <c r="W382" s="14"/>
      <c r="X382" s="18"/>
      <c r="Y382" s="16">
        <v>0</v>
      </c>
      <c r="Z382" s="18">
        <f t="shared" si="127"/>
        <v>97725.739999999991</v>
      </c>
      <c r="AA382" s="15"/>
      <c r="AB382" s="24"/>
      <c r="AC382" s="64" t="s">
        <v>134</v>
      </c>
      <c r="AD382" s="65"/>
      <c r="AE382" s="65">
        <f>H386</f>
        <v>0</v>
      </c>
      <c r="AF382" s="63">
        <f t="shared" ref="AF382:AF412" si="134">AE382+AF321</f>
        <v>0</v>
      </c>
      <c r="AG382" s="25"/>
      <c r="AH382" s="24"/>
      <c r="AI382" s="26"/>
      <c r="AJ382" s="25">
        <v>0</v>
      </c>
      <c r="AL382" s="14"/>
      <c r="AM382" s="18"/>
      <c r="AN382" s="16">
        <v>0</v>
      </c>
      <c r="AO382" s="18">
        <f t="shared" si="128"/>
        <v>0</v>
      </c>
      <c r="AP382" s="15"/>
      <c r="AR382" s="14"/>
      <c r="AS382" s="18"/>
      <c r="AT382" s="16">
        <v>0</v>
      </c>
      <c r="AU382" s="18">
        <f t="shared" si="129"/>
        <v>0</v>
      </c>
      <c r="AV382" s="15"/>
      <c r="AX382" s="14"/>
      <c r="AY382" s="18"/>
      <c r="AZ382" s="16">
        <v>0</v>
      </c>
      <c r="BA382" s="18">
        <f t="shared" si="130"/>
        <v>0</v>
      </c>
      <c r="BB382" s="15"/>
      <c r="BD382" s="14"/>
      <c r="BE382" s="18"/>
      <c r="BF382" s="16">
        <v>0</v>
      </c>
      <c r="BG382" s="18">
        <f t="shared" si="131"/>
        <v>0</v>
      </c>
      <c r="BH382" s="15"/>
      <c r="BJ382" s="86"/>
      <c r="BK382" s="86"/>
      <c r="BL382" s="24"/>
      <c r="BM382" s="24"/>
      <c r="BN382" s="24"/>
      <c r="BO382" s="24"/>
      <c r="BP382" s="24"/>
      <c r="BQ382" s="124"/>
    </row>
    <row r="383" spans="1:69" ht="16.8" customHeight="1" x14ac:dyDescent="0.35">
      <c r="A383" s="15"/>
      <c r="B383" s="15"/>
      <c r="C383" s="15" t="s">
        <v>58</v>
      </c>
      <c r="D383" s="16"/>
      <c r="E383" s="16"/>
      <c r="F383" s="16"/>
      <c r="G383" s="16">
        <v>0</v>
      </c>
      <c r="H383" s="16"/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2"/>
        <v>0</v>
      </c>
      <c r="P383" s="18">
        <f t="shared" si="133"/>
        <v>0</v>
      </c>
      <c r="Q383" s="14"/>
      <c r="R383" s="18"/>
      <c r="S383" s="16">
        <f t="shared" ref="S383:S390" si="135">G383</f>
        <v>0</v>
      </c>
      <c r="T383" s="18">
        <f t="shared" si="126"/>
        <v>49692.479999999989</v>
      </c>
      <c r="U383" s="15" t="str">
        <f t="shared" ref="U383:U393" si="136">C383</f>
        <v xml:space="preserve">Francobolli    </v>
      </c>
      <c r="W383" s="14"/>
      <c r="X383" s="18"/>
      <c r="Y383" s="16"/>
      <c r="Z383" s="18">
        <f t="shared" si="127"/>
        <v>97725.739999999991</v>
      </c>
      <c r="AA383" s="15"/>
      <c r="AB383" s="24"/>
      <c r="AC383" s="15" t="str">
        <f t="shared" ref="AC383:AC396" si="137">C383</f>
        <v xml:space="preserve">Francobolli    </v>
      </c>
      <c r="AD383" s="25"/>
      <c r="AE383" s="62">
        <f>G383</f>
        <v>0</v>
      </c>
      <c r="AF383" s="63">
        <f t="shared" si="134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8"/>
        <v>0</v>
      </c>
      <c r="AP383" s="15"/>
      <c r="AR383" s="14"/>
      <c r="AS383" s="18"/>
      <c r="AT383" s="16"/>
      <c r="AU383" s="18">
        <f t="shared" si="129"/>
        <v>0</v>
      </c>
      <c r="AV383" s="15"/>
      <c r="AX383" s="14"/>
      <c r="AY383" s="18"/>
      <c r="AZ383" s="16"/>
      <c r="BA383" s="18">
        <f t="shared" si="130"/>
        <v>0</v>
      </c>
      <c r="BB383" s="15"/>
      <c r="BD383" s="14"/>
      <c r="BE383" s="18"/>
      <c r="BF383" s="16"/>
      <c r="BG383" s="18">
        <f t="shared" si="131"/>
        <v>0</v>
      </c>
      <c r="BH383" s="15"/>
      <c r="BJ383" s="86"/>
      <c r="BK383" s="86"/>
      <c r="BL383" s="24"/>
      <c r="BM383" s="24"/>
      <c r="BN383" s="24"/>
      <c r="BO383" s="24"/>
      <c r="BP383" s="24"/>
      <c r="BQ383" s="124"/>
    </row>
    <row r="384" spans="1:69" ht="16.8" customHeight="1" x14ac:dyDescent="0.35">
      <c r="A384" s="15"/>
      <c r="B384" s="15"/>
      <c r="C384" s="15" t="s">
        <v>135</v>
      </c>
      <c r="D384" s="16"/>
      <c r="E384" s="16"/>
      <c r="F384" s="16"/>
      <c r="G384" s="16">
        <v>0</v>
      </c>
      <c r="H384" s="16"/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132"/>
        <v>1547.3158600000002</v>
      </c>
      <c r="P384" s="18">
        <f t="shared" si="133"/>
        <v>376.46586000000002</v>
      </c>
      <c r="Q384" s="14"/>
      <c r="R384" s="18"/>
      <c r="S384" s="16">
        <f t="shared" si="135"/>
        <v>0</v>
      </c>
      <c r="T384" s="18">
        <f t="shared" si="126"/>
        <v>49692.479999999989</v>
      </c>
      <c r="U384" s="15" t="str">
        <f t="shared" si="136"/>
        <v xml:space="preserve">PAG. FATT. SOMMESE PETROLI </v>
      </c>
      <c r="W384" s="14"/>
      <c r="X384" s="18"/>
      <c r="Y384" s="16">
        <v>0</v>
      </c>
      <c r="Z384" s="18">
        <f t="shared" si="127"/>
        <v>97725.739999999991</v>
      </c>
      <c r="AA384" s="15"/>
      <c r="AB384" s="24"/>
      <c r="AC384" s="15" t="str">
        <f t="shared" si="137"/>
        <v xml:space="preserve">PAG. FATT. SOMMESE PETROLI </v>
      </c>
      <c r="AD384" s="25"/>
      <c r="AE384" s="62">
        <f>G384</f>
        <v>0</v>
      </c>
      <c r="AF384" s="63">
        <f t="shared" si="134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8"/>
        <v>0</v>
      </c>
      <c r="AP384" s="15"/>
      <c r="AR384" s="14"/>
      <c r="AS384" s="18"/>
      <c r="AT384" s="16">
        <v>0</v>
      </c>
      <c r="AU384" s="18">
        <f t="shared" si="129"/>
        <v>0</v>
      </c>
      <c r="AV384" s="15"/>
      <c r="AX384" s="14"/>
      <c r="AY384" s="18"/>
      <c r="AZ384" s="16">
        <v>0</v>
      </c>
      <c r="BA384" s="18">
        <f t="shared" si="130"/>
        <v>0</v>
      </c>
      <c r="BB384" s="15"/>
      <c r="BD384" s="14"/>
      <c r="BE384" s="18"/>
      <c r="BF384" s="16">
        <v>0</v>
      </c>
      <c r="BG384" s="18">
        <f t="shared" si="131"/>
        <v>0</v>
      </c>
      <c r="BH384" s="15"/>
      <c r="BJ384" s="86"/>
      <c r="BK384" s="86"/>
      <c r="BL384" s="24"/>
      <c r="BM384" s="24"/>
      <c r="BN384" s="24"/>
      <c r="BO384" s="24"/>
      <c r="BP384" s="24"/>
      <c r="BQ384" s="124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/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132"/>
        <v>1485.4607000000001</v>
      </c>
      <c r="P385" s="18">
        <f t="shared" si="133"/>
        <v>141.6807</v>
      </c>
      <c r="Q385" s="14"/>
      <c r="R385" s="18"/>
      <c r="S385" s="16">
        <f t="shared" si="135"/>
        <v>0</v>
      </c>
      <c r="T385" s="18">
        <f t="shared" si="126"/>
        <v>49692.479999999989</v>
      </c>
      <c r="U385" s="15" t="str">
        <f t="shared" si="136"/>
        <v>Benzina auto papa'</v>
      </c>
      <c r="W385" s="14"/>
      <c r="X385" s="18"/>
      <c r="Y385" s="16">
        <v>0</v>
      </c>
      <c r="Z385" s="18">
        <f t="shared" si="127"/>
        <v>97725.739999999991</v>
      </c>
      <c r="AA385" s="15"/>
      <c r="AB385" s="24"/>
      <c r="AC385" s="15" t="str">
        <f t="shared" si="137"/>
        <v>Benzina auto papa'</v>
      </c>
      <c r="AD385" s="25"/>
      <c r="AE385" s="62">
        <f>G385</f>
        <v>0</v>
      </c>
      <c r="AF385" s="63">
        <f t="shared" si="134"/>
        <v>0</v>
      </c>
      <c r="AG385" s="25"/>
      <c r="AH385" s="24"/>
      <c r="AI385" s="26">
        <v>0</v>
      </c>
      <c r="AJ385" s="25"/>
      <c r="AL385" s="14"/>
      <c r="AM385" s="18"/>
      <c r="AN385" s="16">
        <v>0</v>
      </c>
      <c r="AO385" s="18">
        <f t="shared" si="128"/>
        <v>0</v>
      </c>
      <c r="AP385" s="15"/>
      <c r="AR385" s="14"/>
      <c r="AS385" s="18"/>
      <c r="AT385" s="16">
        <v>0</v>
      </c>
      <c r="AU385" s="18">
        <f t="shared" si="129"/>
        <v>0</v>
      </c>
      <c r="AV385" s="15"/>
      <c r="AX385" s="14"/>
      <c r="AY385" s="18"/>
      <c r="AZ385" s="16">
        <v>0</v>
      </c>
      <c r="BA385" s="18">
        <f t="shared" si="130"/>
        <v>0</v>
      </c>
      <c r="BB385" s="15"/>
      <c r="BD385" s="14"/>
      <c r="BE385" s="18"/>
      <c r="BF385" s="16">
        <v>0</v>
      </c>
      <c r="BG385" s="18">
        <f t="shared" si="131"/>
        <v>0</v>
      </c>
      <c r="BH385" s="15"/>
      <c r="BJ385" s="86"/>
      <c r="BK385" s="86"/>
      <c r="BL385" s="24"/>
      <c r="BM385" s="24"/>
      <c r="BN385" s="24"/>
      <c r="BO385" s="24"/>
      <c r="BP385" s="24"/>
      <c r="BQ385" s="124"/>
    </row>
    <row r="386" spans="1:69" ht="16.8" customHeight="1" x14ac:dyDescent="0.35">
      <c r="A386" s="15"/>
      <c r="B386" s="15"/>
      <c r="C386" s="28" t="s">
        <v>220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132"/>
        <v>14271.736819999998</v>
      </c>
      <c r="P386" s="18">
        <f t="shared" si="133"/>
        <v>3809.1868200000004</v>
      </c>
      <c r="Q386" s="14"/>
      <c r="R386" s="18"/>
      <c r="S386" s="16">
        <f t="shared" si="135"/>
        <v>60.73</v>
      </c>
      <c r="T386" s="18">
        <f t="shared" si="126"/>
        <v>49631.749999999985</v>
      </c>
      <c r="U386" s="15" t="str">
        <f t="shared" si="136"/>
        <v>BPM 10223  BOLLO 2  + INT. 12,23 + COMM. 48,5</v>
      </c>
      <c r="W386" s="14"/>
      <c r="X386" s="18"/>
      <c r="Y386" s="16">
        <v>0</v>
      </c>
      <c r="Z386" s="18">
        <f t="shared" si="127"/>
        <v>97725.739999999991</v>
      </c>
      <c r="AA386" s="15" t="str">
        <f>C386</f>
        <v>BPM 10223  BOLLO 2  + INT. 12,23 + COMM. 48,5</v>
      </c>
      <c r="AB386" s="24"/>
      <c r="AC386" s="15" t="str">
        <f t="shared" si="137"/>
        <v>BPM 10223  BOLLO 2  + INT. 12,23 + COMM. 48,5</v>
      </c>
      <c r="AD386" s="25"/>
      <c r="AE386" s="62">
        <v>0</v>
      </c>
      <c r="AF386" s="63">
        <f t="shared" si="134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8"/>
        <v>0</v>
      </c>
      <c r="AP386" s="15"/>
      <c r="AR386" s="14"/>
      <c r="AS386" s="18"/>
      <c r="AT386" s="16">
        <v>0</v>
      </c>
      <c r="AU386" s="18">
        <f t="shared" si="129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0"/>
        <v>0</v>
      </c>
      <c r="BB386" s="15"/>
      <c r="BD386" s="14"/>
      <c r="BE386" s="18"/>
      <c r="BF386" s="16">
        <v>0</v>
      </c>
      <c r="BG386" s="18">
        <f t="shared" si="131"/>
        <v>0</v>
      </c>
      <c r="BH386" s="15"/>
      <c r="BJ386" s="86"/>
      <c r="BK386" s="86"/>
      <c r="BL386" s="24"/>
      <c r="BM386" s="24"/>
      <c r="BN386" s="24"/>
      <c r="BO386" s="24"/>
      <c r="BP386" s="24"/>
      <c r="BQ386" s="124"/>
    </row>
    <row r="387" spans="1:69" ht="16.8" customHeight="1" x14ac:dyDescent="0.35">
      <c r="A387" s="15"/>
      <c r="B387" s="15"/>
      <c r="C387" s="15"/>
      <c r="D387" s="16"/>
      <c r="E387" s="16"/>
      <c r="F387" s="16"/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132"/>
        <v>25937.706819999999</v>
      </c>
      <c r="P387" s="18">
        <f t="shared" si="133"/>
        <v>3809.1868200000004</v>
      </c>
      <c r="Q387" s="14"/>
      <c r="R387" s="18"/>
      <c r="S387" s="16">
        <f t="shared" si="135"/>
        <v>0</v>
      </c>
      <c r="T387" s="18">
        <f t="shared" si="126"/>
        <v>49631.749999999985</v>
      </c>
      <c r="U387" s="15">
        <f t="shared" si="136"/>
        <v>0</v>
      </c>
      <c r="W387" s="14"/>
      <c r="X387" s="18"/>
      <c r="Y387" s="16">
        <v>0</v>
      </c>
      <c r="Z387" s="18">
        <f t="shared" si="127"/>
        <v>97725.739999999991</v>
      </c>
      <c r="AA387" s="15"/>
      <c r="AB387" s="24"/>
      <c r="AC387" s="15">
        <f t="shared" si="137"/>
        <v>0</v>
      </c>
      <c r="AD387" s="25"/>
      <c r="AE387" s="62">
        <f t="shared" ref="AE387:AE412" si="138">G387</f>
        <v>0</v>
      </c>
      <c r="AF387" s="63">
        <f t="shared" si="134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8"/>
        <v>0</v>
      </c>
      <c r="AP387" s="15"/>
      <c r="AR387" s="14"/>
      <c r="AS387" s="18"/>
      <c r="AT387" s="16">
        <v>0</v>
      </c>
      <c r="AU387" s="18">
        <f t="shared" si="129"/>
        <v>0</v>
      </c>
      <c r="AV387" s="15"/>
      <c r="AX387" s="14"/>
      <c r="AY387" s="18"/>
      <c r="AZ387" s="16">
        <v>0</v>
      </c>
      <c r="BA387" s="18">
        <f t="shared" si="130"/>
        <v>0</v>
      </c>
      <c r="BB387" s="15"/>
      <c r="BD387" s="14"/>
      <c r="BE387" s="18"/>
      <c r="BF387" s="16">
        <v>0</v>
      </c>
      <c r="BG387" s="18">
        <f t="shared" si="131"/>
        <v>0</v>
      </c>
      <c r="BH387" s="15"/>
      <c r="BJ387" s="86"/>
      <c r="BK387" s="86"/>
      <c r="BL387" s="24"/>
      <c r="BM387" s="24"/>
      <c r="BN387" s="24"/>
      <c r="BO387" s="24"/>
      <c r="BP387" s="24"/>
      <c r="BQ387" s="124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132"/>
        <v>1061.0505000000001</v>
      </c>
      <c r="P388" s="18">
        <f t="shared" si="133"/>
        <v>101.20050000000001</v>
      </c>
      <c r="Q388" s="14"/>
      <c r="R388" s="18"/>
      <c r="S388" s="16">
        <f t="shared" si="135"/>
        <v>0</v>
      </c>
      <c r="T388" s="18">
        <f t="shared" si="126"/>
        <v>49631.749999999985</v>
      </c>
      <c r="U388" s="15" t="str">
        <f t="shared" si="136"/>
        <v>Materiale pulizia</v>
      </c>
      <c r="W388" s="14"/>
      <c r="X388" s="18"/>
      <c r="Y388" s="16">
        <v>0</v>
      </c>
      <c r="Z388" s="18">
        <f t="shared" si="127"/>
        <v>97725.739999999991</v>
      </c>
      <c r="AA388" s="15"/>
      <c r="AB388" s="24"/>
      <c r="AC388" s="15" t="str">
        <f t="shared" si="137"/>
        <v>Materiale pulizia</v>
      </c>
      <c r="AD388" s="25"/>
      <c r="AE388" s="62">
        <f t="shared" si="138"/>
        <v>0</v>
      </c>
      <c r="AF388" s="63">
        <f t="shared" si="134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8"/>
        <v>0</v>
      </c>
      <c r="AP388" s="15"/>
      <c r="AR388" s="14"/>
      <c r="AS388" s="18"/>
      <c r="AT388" s="16">
        <v>0</v>
      </c>
      <c r="AU388" s="18">
        <f t="shared" si="129"/>
        <v>0</v>
      </c>
      <c r="AV388" s="15"/>
      <c r="AX388" s="14"/>
      <c r="AY388" s="18"/>
      <c r="AZ388" s="16">
        <v>0</v>
      </c>
      <c r="BA388" s="18">
        <f t="shared" si="130"/>
        <v>0</v>
      </c>
      <c r="BB388" s="15"/>
      <c r="BD388" s="14"/>
      <c r="BE388" s="18"/>
      <c r="BF388" s="16">
        <v>0</v>
      </c>
      <c r="BG388" s="18">
        <f t="shared" si="131"/>
        <v>0</v>
      </c>
      <c r="BH388" s="15"/>
      <c r="BJ388" s="86"/>
      <c r="BK388" s="86"/>
      <c r="BL388" s="24"/>
      <c r="BM388" s="24"/>
      <c r="BN388" s="24"/>
      <c r="BO388" s="24"/>
      <c r="BP388" s="24"/>
      <c r="BQ388" s="124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132"/>
        <v>1061.0505000000001</v>
      </c>
      <c r="P389" s="18">
        <f t="shared" si="133"/>
        <v>101.20050000000001</v>
      </c>
      <c r="Q389" s="14"/>
      <c r="R389" s="18"/>
      <c r="S389" s="16">
        <f t="shared" si="135"/>
        <v>0</v>
      </c>
      <c r="T389" s="18">
        <f t="shared" si="126"/>
        <v>49631.749999999985</v>
      </c>
      <c r="U389" s="15" t="str">
        <f t="shared" si="136"/>
        <v xml:space="preserve">Assicurazioni </v>
      </c>
      <c r="W389" s="14"/>
      <c r="X389" s="18"/>
      <c r="Y389" s="16">
        <v>0</v>
      </c>
      <c r="Z389" s="18">
        <f t="shared" si="127"/>
        <v>97725.739999999991</v>
      </c>
      <c r="AA389" s="15"/>
      <c r="AB389" s="24"/>
      <c r="AC389" s="15" t="str">
        <f t="shared" si="137"/>
        <v xml:space="preserve">Assicurazioni </v>
      </c>
      <c r="AD389" s="25"/>
      <c r="AE389" s="62">
        <f t="shared" si="138"/>
        <v>0</v>
      </c>
      <c r="AF389" s="63">
        <f t="shared" si="134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8"/>
        <v>0</v>
      </c>
      <c r="AP389" s="15"/>
      <c r="AR389" s="14"/>
      <c r="AS389" s="18"/>
      <c r="AT389" s="16">
        <v>0</v>
      </c>
      <c r="AU389" s="18">
        <f t="shared" si="129"/>
        <v>0</v>
      </c>
      <c r="AV389" s="15"/>
      <c r="AX389" s="14"/>
      <c r="AY389" s="18"/>
      <c r="AZ389" s="16">
        <v>0</v>
      </c>
      <c r="BA389" s="18">
        <f t="shared" si="130"/>
        <v>0</v>
      </c>
      <c r="BB389" s="15"/>
      <c r="BD389" s="14"/>
      <c r="BE389" s="18"/>
      <c r="BF389" s="16">
        <v>0</v>
      </c>
      <c r="BG389" s="18">
        <f t="shared" si="131"/>
        <v>0</v>
      </c>
      <c r="BH389" s="15"/>
      <c r="BJ389" s="86"/>
      <c r="BK389" s="86"/>
      <c r="BL389" s="24"/>
      <c r="BM389" s="24"/>
      <c r="BN389" s="24"/>
      <c r="BO389" s="24"/>
      <c r="BP389" s="24"/>
      <c r="BQ389" s="124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132"/>
        <v>-193.41968000000003</v>
      </c>
      <c r="P390" s="18">
        <f t="shared" si="133"/>
        <v>469.57031999999992</v>
      </c>
      <c r="Q390" s="14"/>
      <c r="R390" s="18"/>
      <c r="S390" s="16">
        <f t="shared" si="135"/>
        <v>0</v>
      </c>
      <c r="T390" s="18">
        <f t="shared" si="126"/>
        <v>49631.749999999985</v>
      </c>
      <c r="U390" s="15" t="str">
        <f t="shared" si="136"/>
        <v>Telepass</v>
      </c>
      <c r="W390" s="14"/>
      <c r="X390" s="18"/>
      <c r="Y390" s="16">
        <v>0</v>
      </c>
      <c r="Z390" s="18">
        <f t="shared" si="127"/>
        <v>97725.739999999991</v>
      </c>
      <c r="AA390" s="15"/>
      <c r="AB390" s="24"/>
      <c r="AC390" s="15" t="str">
        <f t="shared" si="137"/>
        <v>Telepass</v>
      </c>
      <c r="AD390" s="25"/>
      <c r="AE390" s="62">
        <f t="shared" si="138"/>
        <v>0</v>
      </c>
      <c r="AF390" s="63">
        <f t="shared" si="134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8"/>
        <v>0</v>
      </c>
      <c r="AP390" s="15"/>
      <c r="AR390" s="14"/>
      <c r="AS390" s="18"/>
      <c r="AT390" s="16">
        <v>0</v>
      </c>
      <c r="AU390" s="18">
        <f t="shared" si="129"/>
        <v>0</v>
      </c>
      <c r="AV390" s="15"/>
      <c r="AX390" s="14"/>
      <c r="AY390" s="18"/>
      <c r="AZ390" s="16">
        <v>0</v>
      </c>
      <c r="BA390" s="18">
        <f t="shared" si="130"/>
        <v>0</v>
      </c>
      <c r="BB390" s="15"/>
      <c r="BD390" s="14"/>
      <c r="BE390" s="18"/>
      <c r="BF390" s="16">
        <v>0</v>
      </c>
      <c r="BG390" s="18">
        <f t="shared" si="131"/>
        <v>0</v>
      </c>
      <c r="BH390" s="15"/>
      <c r="BJ390" s="86"/>
      <c r="BK390" s="86"/>
      <c r="BL390" s="24"/>
      <c r="BM390" s="24"/>
      <c r="BN390" s="24"/>
      <c r="BO390" s="24"/>
      <c r="BP390" s="24"/>
      <c r="BQ390" s="124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/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6"/>
        <v>49631.749999999985</v>
      </c>
      <c r="U391" s="15" t="str">
        <f t="shared" si="136"/>
        <v>Pubblicità</v>
      </c>
      <c r="W391" s="14"/>
      <c r="X391" s="18"/>
      <c r="Y391" s="16">
        <v>0</v>
      </c>
      <c r="Z391" s="18">
        <f t="shared" si="127"/>
        <v>97725.739999999991</v>
      </c>
      <c r="AA391" s="15"/>
      <c r="AB391" s="24"/>
      <c r="AC391" s="15" t="str">
        <f t="shared" si="137"/>
        <v>Pubblicità</v>
      </c>
      <c r="AD391" s="25"/>
      <c r="AE391" s="62">
        <f t="shared" si="138"/>
        <v>0</v>
      </c>
      <c r="AF391" s="63">
        <f t="shared" si="134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8"/>
        <v>0</v>
      </c>
      <c r="AP391" s="15"/>
      <c r="AR391" s="14"/>
      <c r="AS391" s="18"/>
      <c r="AT391" s="16"/>
      <c r="AU391" s="18">
        <f t="shared" si="129"/>
        <v>0</v>
      </c>
      <c r="AV391" s="15"/>
      <c r="AX391" s="14"/>
      <c r="AY391" s="18"/>
      <c r="AZ391" s="16"/>
      <c r="BA391" s="18">
        <f t="shared" si="130"/>
        <v>0</v>
      </c>
      <c r="BB391" s="15"/>
      <c r="BD391" s="14"/>
      <c r="BE391" s="18"/>
      <c r="BF391" s="16"/>
      <c r="BG391" s="18">
        <f t="shared" si="131"/>
        <v>0</v>
      </c>
      <c r="BH391" s="15"/>
      <c r="BJ391" s="86"/>
      <c r="BK391" s="86"/>
      <c r="BL391" s="24"/>
      <c r="BM391" s="24"/>
      <c r="BN391" s="24"/>
      <c r="BO391" s="24"/>
      <c r="BP391" s="24"/>
      <c r="BQ391" s="124"/>
    </row>
    <row r="392" spans="1:69" ht="16.8" customHeight="1" x14ac:dyDescent="0.35">
      <c r="A392" s="15"/>
      <c r="B392" s="66"/>
      <c r="C392" s="15" t="s">
        <v>137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/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126"/>
        <v>49631.749999999985</v>
      </c>
      <c r="U392" s="15" t="str">
        <f t="shared" si="136"/>
        <v xml:space="preserve">PAG. STIP.           MARZIA </v>
      </c>
      <c r="W392" s="14"/>
      <c r="X392" s="18"/>
      <c r="Y392" s="16">
        <v>0</v>
      </c>
      <c r="Z392" s="18">
        <f t="shared" si="127"/>
        <v>97725.739999999991</v>
      </c>
      <c r="AA392" s="15"/>
      <c r="AB392" s="24"/>
      <c r="AC392" s="15" t="str">
        <f t="shared" si="137"/>
        <v xml:space="preserve">PAG. STIP.           MARZIA </v>
      </c>
      <c r="AD392" s="25"/>
      <c r="AE392" s="62">
        <f t="shared" si="138"/>
        <v>0</v>
      </c>
      <c r="AF392" s="63">
        <f t="shared" si="134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8"/>
        <v>0</v>
      </c>
      <c r="AP392" s="15"/>
      <c r="AR392" s="14"/>
      <c r="AS392" s="18"/>
      <c r="AT392" s="16">
        <v>0</v>
      </c>
      <c r="AU392" s="18">
        <f t="shared" si="129"/>
        <v>0</v>
      </c>
      <c r="AV392" s="15"/>
      <c r="AX392" s="14"/>
      <c r="AY392" s="18"/>
      <c r="AZ392" s="16">
        <v>0</v>
      </c>
      <c r="BA392" s="18">
        <f t="shared" si="130"/>
        <v>0</v>
      </c>
      <c r="BB392" s="15"/>
      <c r="BD392" s="14"/>
      <c r="BE392" s="18"/>
      <c r="BF392" s="16">
        <v>0</v>
      </c>
      <c r="BG392" s="18">
        <f t="shared" si="131"/>
        <v>0</v>
      </c>
      <c r="BH392" s="15"/>
      <c r="BJ392" s="86"/>
      <c r="BK392" s="86"/>
      <c r="BL392" s="24"/>
      <c r="BM392" s="24"/>
      <c r="BN392" s="24"/>
      <c r="BO392" s="24"/>
      <c r="BP392" s="24"/>
      <c r="BQ392" s="124"/>
    </row>
    <row r="393" spans="1:69" ht="16.8" customHeight="1" x14ac:dyDescent="0.35">
      <c r="A393" s="15"/>
      <c r="B393" s="15"/>
      <c r="C393" s="15" t="s">
        <v>139</v>
      </c>
      <c r="D393" s="16"/>
      <c r="E393" s="16">
        <v>0</v>
      </c>
      <c r="F393" s="16"/>
      <c r="G393" s="16">
        <v>0</v>
      </c>
      <c r="H393" s="16"/>
      <c r="I393" s="4"/>
      <c r="J393" s="14"/>
      <c r="K393" s="17"/>
      <c r="L393" s="16"/>
      <c r="M393" s="16">
        <v>0</v>
      </c>
      <c r="N393" s="16" t="s">
        <v>70</v>
      </c>
      <c r="O393" s="16">
        <f>SUM(L404:L415)+L418</f>
        <v>0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126"/>
        <v>49631.749999999985</v>
      </c>
      <c r="U393" s="15" t="str">
        <f t="shared" si="136"/>
        <v xml:space="preserve">PAG. STIP.           DEBORAH </v>
      </c>
      <c r="W393" s="14"/>
      <c r="X393" s="18"/>
      <c r="Y393" s="16">
        <v>0</v>
      </c>
      <c r="Z393" s="18">
        <f t="shared" si="127"/>
        <v>97725.739999999991</v>
      </c>
      <c r="AA393" s="15"/>
      <c r="AB393" s="24"/>
      <c r="AC393" s="15" t="str">
        <f t="shared" si="137"/>
        <v xml:space="preserve">PAG. STIP.           DEBORAH </v>
      </c>
      <c r="AD393" s="25"/>
      <c r="AE393" s="62">
        <f t="shared" si="138"/>
        <v>0</v>
      </c>
      <c r="AF393" s="63">
        <f t="shared" si="134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8"/>
        <v>0</v>
      </c>
      <c r="AP393" s="15"/>
      <c r="AR393" s="14"/>
      <c r="AS393" s="18"/>
      <c r="AT393" s="16">
        <v>0</v>
      </c>
      <c r="AU393" s="18">
        <f t="shared" si="129"/>
        <v>0</v>
      </c>
      <c r="AV393" s="15"/>
      <c r="AX393" s="14"/>
      <c r="AY393" s="18"/>
      <c r="AZ393" s="16">
        <v>0</v>
      </c>
      <c r="BA393" s="18">
        <f t="shared" si="130"/>
        <v>0</v>
      </c>
      <c r="BB393" s="15"/>
      <c r="BD393" s="14"/>
      <c r="BE393" s="18"/>
      <c r="BF393" s="16">
        <v>0</v>
      </c>
      <c r="BG393" s="18">
        <f t="shared" si="131"/>
        <v>0</v>
      </c>
      <c r="BH393" s="15"/>
      <c r="BJ393" s="86"/>
      <c r="BK393" s="86"/>
      <c r="BL393" s="24"/>
      <c r="BM393" s="24"/>
      <c r="BN393" s="24"/>
      <c r="BO393" s="24"/>
      <c r="BP393" s="24"/>
      <c r="BQ393" s="124"/>
    </row>
    <row r="394" spans="1:69" ht="16.8" customHeight="1" x14ac:dyDescent="0.35">
      <c r="A394" s="15"/>
      <c r="B394" s="15"/>
      <c r="C394" s="15" t="s">
        <v>141</v>
      </c>
      <c r="D394" s="16"/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20329.990000000002</v>
      </c>
      <c r="Q394" s="14"/>
      <c r="R394" s="18"/>
      <c r="S394" s="16">
        <f>G394</f>
        <v>0</v>
      </c>
      <c r="T394" s="18">
        <f t="shared" si="126"/>
        <v>49631.749999999985</v>
      </c>
      <c r="U394" s="15"/>
      <c r="W394" s="14"/>
      <c r="X394" s="18"/>
      <c r="Y394" s="16"/>
      <c r="Z394" s="18">
        <f t="shared" si="127"/>
        <v>97725.739999999991</v>
      </c>
      <c r="AA394" s="15"/>
      <c r="AB394" s="24"/>
      <c r="AC394" s="15" t="str">
        <f t="shared" si="137"/>
        <v xml:space="preserve">PAG. STIP.           DORIANA BONIFICO </v>
      </c>
      <c r="AD394" s="25"/>
      <c r="AE394" s="62">
        <f t="shared" si="138"/>
        <v>0</v>
      </c>
      <c r="AF394" s="63">
        <f t="shared" si="134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8"/>
        <v>0</v>
      </c>
      <c r="AP394" s="15"/>
      <c r="AR394" s="14"/>
      <c r="AS394" s="18"/>
      <c r="AT394" s="16"/>
      <c r="AU394" s="18">
        <f t="shared" si="129"/>
        <v>0</v>
      </c>
      <c r="AV394" s="15"/>
      <c r="AX394" s="14"/>
      <c r="AY394" s="18"/>
      <c r="AZ394" s="16"/>
      <c r="BA394" s="18">
        <f t="shared" si="130"/>
        <v>0</v>
      </c>
      <c r="BB394" s="15"/>
      <c r="BD394" s="14"/>
      <c r="BE394" s="18"/>
      <c r="BF394" s="16"/>
      <c r="BG394" s="18">
        <f t="shared" si="131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4"/>
    </row>
    <row r="395" spans="1:69" ht="16.8" customHeight="1" x14ac:dyDescent="0.35">
      <c r="A395" s="15"/>
      <c r="B395" s="15"/>
      <c r="C395" s="15" t="s">
        <v>142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126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7"/>
        <v>97725.739999999991</v>
      </c>
      <c r="AA395" s="15"/>
      <c r="AB395" s="24"/>
      <c r="AC395" s="15" t="str">
        <f t="shared" si="137"/>
        <v xml:space="preserve">PAG. STIP.           STEFANIA  BONIFICO </v>
      </c>
      <c r="AD395" s="25"/>
      <c r="AE395" s="62">
        <f t="shared" si="138"/>
        <v>0</v>
      </c>
      <c r="AF395" s="63">
        <f t="shared" si="134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8"/>
        <v>0</v>
      </c>
      <c r="AP395" s="15"/>
      <c r="AR395" s="14"/>
      <c r="AS395" s="18"/>
      <c r="AT395" s="16">
        <v>0</v>
      </c>
      <c r="AU395" s="18">
        <f t="shared" si="129"/>
        <v>0</v>
      </c>
      <c r="AV395" s="15"/>
      <c r="AX395" s="14"/>
      <c r="AY395" s="18"/>
      <c r="AZ395" s="16">
        <v>0</v>
      </c>
      <c r="BA395" s="18">
        <f t="shared" si="130"/>
        <v>0</v>
      </c>
      <c r="BB395" s="15"/>
      <c r="BD395" s="14"/>
      <c r="BE395" s="18"/>
      <c r="BF395" s="16">
        <v>0</v>
      </c>
      <c r="BG395" s="18">
        <f t="shared" si="131"/>
        <v>0</v>
      </c>
      <c r="BH395" s="15"/>
      <c r="BJ395" s="86"/>
      <c r="BK395" s="86"/>
      <c r="BL395" s="24"/>
      <c r="BM395" s="24"/>
      <c r="BN395" s="24"/>
      <c r="BO395" s="24"/>
      <c r="BP395" s="24"/>
      <c r="BQ395" s="124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-5178.91</v>
      </c>
      <c r="P396" s="37">
        <f>O395-O396</f>
        <v>8098.99</v>
      </c>
      <c r="Q396" s="14"/>
      <c r="R396" s="18"/>
      <c r="S396" s="16">
        <f>G396</f>
        <v>0</v>
      </c>
      <c r="T396" s="18">
        <f t="shared" si="126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7"/>
        <v>97725.739999999991</v>
      </c>
      <c r="AA396" s="15"/>
      <c r="AB396" s="24"/>
      <c r="AC396" s="15" t="str">
        <f t="shared" si="137"/>
        <v>Pagamento contributi impiegate</v>
      </c>
      <c r="AD396" s="25"/>
      <c r="AE396" s="62">
        <f t="shared" si="138"/>
        <v>0</v>
      </c>
      <c r="AF396" s="63">
        <f t="shared" si="134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8"/>
        <v>0</v>
      </c>
      <c r="AP396" s="15"/>
      <c r="AR396" s="14"/>
      <c r="AS396" s="18"/>
      <c r="AT396" s="16">
        <v>0</v>
      </c>
      <c r="AU396" s="18">
        <f t="shared" si="129"/>
        <v>0</v>
      </c>
      <c r="AV396" s="15"/>
      <c r="AX396" s="14"/>
      <c r="AY396" s="18"/>
      <c r="AZ396" s="16">
        <v>0</v>
      </c>
      <c r="BA396" s="18">
        <f t="shared" si="130"/>
        <v>0</v>
      </c>
      <c r="BB396" s="15"/>
      <c r="BD396" s="14"/>
      <c r="BE396" s="18"/>
      <c r="BF396" s="16">
        <v>0</v>
      </c>
      <c r="BG396" s="18">
        <f t="shared" si="131"/>
        <v>0</v>
      </c>
      <c r="BH396" s="15"/>
      <c r="BJ396" s="86"/>
      <c r="BK396" s="86"/>
      <c r="BL396" s="24"/>
      <c r="BM396" s="24"/>
      <c r="BN396" s="24"/>
      <c r="BO396" s="24"/>
      <c r="BP396" s="24"/>
      <c r="BQ396" s="124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25508.9</v>
      </c>
      <c r="P397" s="39">
        <f>O397-O394</f>
        <v>8098.9900000000016</v>
      </c>
      <c r="Q397" s="14"/>
      <c r="R397" s="18"/>
      <c r="S397" s="16">
        <v>0</v>
      </c>
      <c r="T397" s="18">
        <f t="shared" si="126"/>
        <v>49631.749999999985</v>
      </c>
      <c r="U397" s="15"/>
      <c r="W397" s="14"/>
      <c r="X397" s="18"/>
      <c r="Y397" s="16"/>
      <c r="Z397" s="18">
        <f t="shared" si="127"/>
        <v>97725.739999999991</v>
      </c>
      <c r="AA397" s="15"/>
      <c r="AB397" s="24"/>
      <c r="AC397" s="15"/>
      <c r="AD397" s="25"/>
      <c r="AE397" s="62">
        <f t="shared" si="138"/>
        <v>0</v>
      </c>
      <c r="AF397" s="63">
        <f t="shared" si="134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8"/>
        <v>0</v>
      </c>
      <c r="AP397" s="15"/>
      <c r="AR397" s="14"/>
      <c r="AS397" s="18"/>
      <c r="AT397" s="16"/>
      <c r="AU397" s="18">
        <f t="shared" si="129"/>
        <v>0</v>
      </c>
      <c r="AV397" s="15"/>
      <c r="AX397" s="14"/>
      <c r="AY397" s="18"/>
      <c r="AZ397" s="16"/>
      <c r="BA397" s="18">
        <f t="shared" si="130"/>
        <v>0</v>
      </c>
      <c r="BB397" s="15"/>
      <c r="BD397" s="14"/>
      <c r="BE397" s="18"/>
      <c r="BF397" s="16"/>
      <c r="BG397" s="18">
        <f t="shared" si="131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4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126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7"/>
        <v>97725.739999999991</v>
      </c>
      <c r="AA398" s="15"/>
      <c r="AB398" s="24"/>
      <c r="AC398" s="15" t="str">
        <f t="shared" ref="AC398:AC408" si="139">C398</f>
        <v>Pag. Bolletta Telecom  780820</v>
      </c>
      <c r="AD398" s="25"/>
      <c r="AE398" s="62">
        <f t="shared" si="138"/>
        <v>0</v>
      </c>
      <c r="AF398" s="63">
        <f t="shared" si="134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8"/>
        <v>0</v>
      </c>
      <c r="AP398" s="15"/>
      <c r="AR398" s="14"/>
      <c r="AS398" s="18"/>
      <c r="AT398" s="16">
        <v>0</v>
      </c>
      <c r="AU398" s="18">
        <f t="shared" si="129"/>
        <v>0</v>
      </c>
      <c r="AV398" s="15"/>
      <c r="AX398" s="14"/>
      <c r="AY398" s="18"/>
      <c r="AZ398" s="16">
        <v>0</v>
      </c>
      <c r="BA398" s="18">
        <f t="shared" si="130"/>
        <v>0</v>
      </c>
      <c r="BB398" s="15"/>
      <c r="BD398" s="14"/>
      <c r="BE398" s="18"/>
      <c r="BF398" s="16">
        <v>0</v>
      </c>
      <c r="BG398" s="18">
        <f t="shared" si="131"/>
        <v>0</v>
      </c>
      <c r="BH398" s="15"/>
      <c r="BJ398" s="86"/>
      <c r="BK398" s="86"/>
      <c r="BL398" s="24"/>
      <c r="BM398" s="24"/>
      <c r="BN398" s="24"/>
      <c r="BO398" s="24"/>
      <c r="BP398" s="24"/>
      <c r="BQ398" s="124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20325.740000000005</v>
      </c>
      <c r="P399" s="18"/>
      <c r="Q399" s="14"/>
      <c r="R399" s="18"/>
      <c r="S399" s="16">
        <f>G399</f>
        <v>0</v>
      </c>
      <c r="T399" s="18">
        <f t="shared" si="126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7"/>
        <v>97725.739999999991</v>
      </c>
      <c r="AA399" s="15"/>
      <c r="AB399" s="24"/>
      <c r="AC399" s="15" t="str">
        <f t="shared" si="139"/>
        <v>Pag. Bolletta Telecom 780344</v>
      </c>
      <c r="AD399" s="25"/>
      <c r="AE399" s="62">
        <f t="shared" si="138"/>
        <v>0</v>
      </c>
      <c r="AF399" s="63">
        <f t="shared" si="134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8"/>
        <v>0</v>
      </c>
      <c r="AP399" s="15"/>
      <c r="AR399" s="14"/>
      <c r="AS399" s="18"/>
      <c r="AT399" s="16">
        <v>0</v>
      </c>
      <c r="AU399" s="18">
        <f t="shared" si="129"/>
        <v>0</v>
      </c>
      <c r="AV399" s="15"/>
      <c r="AX399" s="14"/>
      <c r="AY399" s="18"/>
      <c r="AZ399" s="16">
        <v>0</v>
      </c>
      <c r="BA399" s="18">
        <f t="shared" si="130"/>
        <v>0</v>
      </c>
      <c r="BB399" s="15"/>
      <c r="BD399" s="14"/>
      <c r="BE399" s="18"/>
      <c r="BF399" s="16">
        <v>0</v>
      </c>
      <c r="BG399" s="18">
        <f t="shared" si="131"/>
        <v>0</v>
      </c>
      <c r="BH399" s="15"/>
      <c r="BJ399" s="86"/>
      <c r="BK399" s="86"/>
      <c r="BL399" s="24"/>
      <c r="BM399" s="24"/>
      <c r="BN399" s="24"/>
      <c r="BO399" s="24"/>
      <c r="BP399" s="24"/>
      <c r="BQ399" s="124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6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7"/>
        <v>97725.739999999991</v>
      </c>
      <c r="AA400" s="15"/>
      <c r="AB400" s="24"/>
      <c r="AC400" s="15" t="str">
        <f t="shared" si="139"/>
        <v>Pag. Bolletta Telecom</v>
      </c>
      <c r="AD400" s="25"/>
      <c r="AE400" s="62">
        <f t="shared" si="138"/>
        <v>0</v>
      </c>
      <c r="AF400" s="63">
        <f t="shared" si="134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8"/>
        <v>0</v>
      </c>
      <c r="AP400" s="15"/>
      <c r="AR400" s="14"/>
      <c r="AS400" s="18"/>
      <c r="AT400" s="16">
        <v>0</v>
      </c>
      <c r="AU400" s="18">
        <f t="shared" si="129"/>
        <v>0</v>
      </c>
      <c r="AV400" s="15"/>
      <c r="AX400" s="14"/>
      <c r="AY400" s="18"/>
      <c r="AZ400" s="16">
        <v>0</v>
      </c>
      <c r="BA400" s="18">
        <f t="shared" si="130"/>
        <v>0</v>
      </c>
      <c r="BB400" s="15"/>
      <c r="BD400" s="14"/>
      <c r="BE400" s="18"/>
      <c r="BF400" s="16">
        <v>0</v>
      </c>
      <c r="BG400" s="18">
        <f t="shared" si="131"/>
        <v>0</v>
      </c>
      <c r="BH400" s="15"/>
      <c r="BJ400" s="86"/>
      <c r="BK400" s="86"/>
      <c r="BL400" s="24"/>
      <c r="BM400" s="24"/>
      <c r="BN400" s="24"/>
      <c r="BO400" s="24"/>
      <c r="BP400" s="24"/>
      <c r="BQ400" s="124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32" si="140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32" si="141">(X401-Y401)+Z400</f>
        <v>97725.739999999991</v>
      </c>
      <c r="AA401" s="15"/>
      <c r="AB401" s="24"/>
      <c r="AC401" s="15" t="str">
        <f t="shared" si="139"/>
        <v xml:space="preserve">PAG. BOLLETTA ENEL  </v>
      </c>
      <c r="AD401" s="25"/>
      <c r="AE401" s="62">
        <f t="shared" si="138"/>
        <v>0</v>
      </c>
      <c r="AF401" s="63">
        <f t="shared" si="134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32" si="142">(AM401-AN401)+AO400</f>
        <v>0</v>
      </c>
      <c r="AP401" s="15"/>
      <c r="AR401" s="14"/>
      <c r="AS401" s="18"/>
      <c r="AT401" s="16">
        <v>0</v>
      </c>
      <c r="AU401" s="18">
        <f t="shared" ref="AU401:AU432" si="143">(AS401-AT401)+AU400</f>
        <v>0</v>
      </c>
      <c r="AV401" s="15"/>
      <c r="AX401" s="14"/>
      <c r="AY401" s="18"/>
      <c r="AZ401" s="16">
        <v>0</v>
      </c>
      <c r="BA401" s="18">
        <f t="shared" ref="BA401:BA432" si="144">(AY401-AZ401)+BA400</f>
        <v>0</v>
      </c>
      <c r="BB401" s="15"/>
      <c r="BD401" s="14"/>
      <c r="BE401" s="18"/>
      <c r="BF401" s="16">
        <v>0</v>
      </c>
      <c r="BG401" s="18">
        <f t="shared" ref="BG401:BG432" si="145">(BE401-BF401)+BG400</f>
        <v>0</v>
      </c>
      <c r="BH401" s="15"/>
      <c r="BJ401" s="86"/>
      <c r="BK401" s="86"/>
      <c r="BL401" s="24"/>
      <c r="BM401" s="24"/>
      <c r="BN401" s="24"/>
      <c r="BO401" s="24"/>
      <c r="BP401" s="24"/>
      <c r="BQ401" s="124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0"/>
        <v>49631.749999999985</v>
      </c>
      <c r="U402" s="15"/>
      <c r="W402" s="14"/>
      <c r="X402" s="18"/>
      <c r="Y402" s="16">
        <v>0</v>
      </c>
      <c r="Z402" s="18">
        <f t="shared" si="141"/>
        <v>97725.739999999991</v>
      </c>
      <c r="AA402" s="15"/>
      <c r="AB402" s="24"/>
      <c r="AC402" s="15" t="str">
        <f t="shared" si="139"/>
        <v>Locazione immobili</v>
      </c>
      <c r="AD402" s="25"/>
      <c r="AE402" s="62">
        <f t="shared" si="138"/>
        <v>0</v>
      </c>
      <c r="AF402" s="63">
        <f t="shared" si="134"/>
        <v>3223.3199999999997</v>
      </c>
      <c r="AG402" s="25"/>
      <c r="AH402" s="24"/>
      <c r="AI402" s="26">
        <v>0</v>
      </c>
      <c r="AJ402" s="25"/>
      <c r="AL402" s="14"/>
      <c r="AM402" s="18"/>
      <c r="AN402" s="16">
        <v>0</v>
      </c>
      <c r="AO402" s="18">
        <f t="shared" si="142"/>
        <v>0</v>
      </c>
      <c r="AP402" s="15"/>
      <c r="AR402" s="14"/>
      <c r="AS402" s="18"/>
      <c r="AT402" s="16">
        <v>0</v>
      </c>
      <c r="AU402" s="18">
        <f t="shared" si="143"/>
        <v>0</v>
      </c>
      <c r="AV402" s="15"/>
      <c r="AX402" s="14"/>
      <c r="AY402" s="18"/>
      <c r="AZ402" s="16">
        <v>0</v>
      </c>
      <c r="BA402" s="18">
        <f t="shared" si="144"/>
        <v>0</v>
      </c>
      <c r="BB402" s="15"/>
      <c r="BD402" s="14"/>
      <c r="BE402" s="18"/>
      <c r="BF402" s="16">
        <v>0</v>
      </c>
      <c r="BG402" s="18">
        <f t="shared" si="145"/>
        <v>0</v>
      </c>
      <c r="BH402" s="15"/>
      <c r="BJ402" s="86"/>
      <c r="BK402" s="86"/>
      <c r="BL402" s="24"/>
      <c r="BM402" s="24"/>
      <c r="BN402" s="24"/>
      <c r="BO402" s="24"/>
      <c r="BP402" s="24"/>
      <c r="BQ402" s="124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140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1"/>
        <v>97725.739999999991</v>
      </c>
      <c r="AA403" s="15"/>
      <c r="AB403" s="24"/>
      <c r="AC403" s="15" t="str">
        <f t="shared" si="139"/>
        <v>Spese condominiali</v>
      </c>
      <c r="AD403" s="25"/>
      <c r="AE403" s="62">
        <f t="shared" si="138"/>
        <v>0</v>
      </c>
      <c r="AF403" s="63">
        <f t="shared" si="134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2"/>
        <v>0</v>
      </c>
      <c r="AP403" s="15"/>
      <c r="AR403" s="14"/>
      <c r="AS403" s="18"/>
      <c r="AT403" s="16">
        <v>0</v>
      </c>
      <c r="AU403" s="18">
        <f t="shared" si="143"/>
        <v>0</v>
      </c>
      <c r="AV403" s="15"/>
      <c r="AX403" s="14"/>
      <c r="AY403" s="18"/>
      <c r="AZ403" s="16">
        <v>0</v>
      </c>
      <c r="BA403" s="18">
        <f t="shared" si="144"/>
        <v>0</v>
      </c>
      <c r="BB403" s="15"/>
      <c r="BD403" s="14"/>
      <c r="BE403" s="18"/>
      <c r="BF403" s="16">
        <v>0</v>
      </c>
      <c r="BG403" s="18">
        <f t="shared" si="145"/>
        <v>0</v>
      </c>
      <c r="BH403" s="15"/>
      <c r="BJ403" s="86"/>
      <c r="BK403" s="86"/>
      <c r="BL403" s="24"/>
      <c r="BM403" s="24"/>
      <c r="BN403" s="24"/>
      <c r="BO403" s="24"/>
      <c r="BP403" s="24"/>
      <c r="BQ403" s="124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/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0"/>
        <v>49631.749999999985</v>
      </c>
      <c r="U404" s="15"/>
      <c r="W404" s="14"/>
      <c r="X404" s="18"/>
      <c r="Y404" s="16"/>
      <c r="Z404" s="18">
        <f t="shared" si="141"/>
        <v>97725.739999999991</v>
      </c>
      <c r="AA404" s="15"/>
      <c r="AB404" s="24"/>
      <c r="AC404" s="15" t="str">
        <f t="shared" si="139"/>
        <v>TOT. SPESE AFFITTO  TEL. LUCE</v>
      </c>
      <c r="AD404" s="25"/>
      <c r="AE404" s="62">
        <f t="shared" si="138"/>
        <v>0</v>
      </c>
      <c r="AF404" s="63">
        <f t="shared" si="134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2"/>
        <v>0</v>
      </c>
      <c r="AP404" s="15"/>
      <c r="AR404" s="14"/>
      <c r="AS404" s="18"/>
      <c r="AT404" s="16"/>
      <c r="AU404" s="18">
        <f t="shared" si="143"/>
        <v>0</v>
      </c>
      <c r="AV404" s="15"/>
      <c r="AX404" s="14"/>
      <c r="AY404" s="18"/>
      <c r="AZ404" s="16"/>
      <c r="BA404" s="18">
        <f t="shared" si="144"/>
        <v>0</v>
      </c>
      <c r="BB404" s="15"/>
      <c r="BD404" s="14"/>
      <c r="BE404" s="18"/>
      <c r="BF404" s="16"/>
      <c r="BG404" s="18">
        <f t="shared" si="145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4"/>
    </row>
    <row r="405" spans="1:69" ht="16.8" customHeight="1" x14ac:dyDescent="0.35">
      <c r="A405" s="15"/>
      <c r="B405" s="15"/>
      <c r="C405" s="15" t="s">
        <v>95</v>
      </c>
      <c r="D405" s="16"/>
      <c r="E405" s="16"/>
      <c r="F405" s="16"/>
      <c r="G405" s="16">
        <v>0</v>
      </c>
      <c r="H405" s="16"/>
      <c r="I405" s="4"/>
      <c r="J405" s="14"/>
      <c r="K405" t="s">
        <v>221</v>
      </c>
      <c r="L405">
        <v>0</v>
      </c>
      <c r="M405" t="s">
        <v>222</v>
      </c>
      <c r="N405">
        <v>1605</v>
      </c>
      <c r="O405" s="16"/>
      <c r="P405" s="18"/>
      <c r="Q405" s="14"/>
      <c r="R405" s="18"/>
      <c r="S405" s="16">
        <f>G405</f>
        <v>0</v>
      </c>
      <c r="T405" s="18">
        <f t="shared" si="140"/>
        <v>49631.749999999985</v>
      </c>
      <c r="U405" s="15"/>
      <c r="W405" s="14"/>
      <c r="X405" s="18">
        <v>0</v>
      </c>
      <c r="Y405" s="16">
        <v>0</v>
      </c>
      <c r="Z405" s="18">
        <f t="shared" si="141"/>
        <v>97725.739999999991</v>
      </c>
      <c r="AA405" s="15"/>
      <c r="AB405" s="24"/>
      <c r="AC405" s="15" t="str">
        <f t="shared" si="139"/>
        <v xml:space="preserve">RIVALSA </v>
      </c>
      <c r="AD405" s="25"/>
      <c r="AE405" s="62">
        <f t="shared" si="138"/>
        <v>0</v>
      </c>
      <c r="AF405" s="63">
        <f t="shared" si="134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2"/>
        <v>0</v>
      </c>
      <c r="AP405" s="15"/>
      <c r="AR405" s="14"/>
      <c r="AS405" s="18"/>
      <c r="AT405" s="16"/>
      <c r="AU405" s="18">
        <f t="shared" si="143"/>
        <v>0</v>
      </c>
      <c r="AV405" s="15"/>
      <c r="AX405" s="14"/>
      <c r="AY405" s="18"/>
      <c r="AZ405" s="16"/>
      <c r="BA405" s="18">
        <f t="shared" si="144"/>
        <v>0</v>
      </c>
      <c r="BB405" s="15"/>
      <c r="BD405" s="14"/>
      <c r="BE405" s="18"/>
      <c r="BF405" s="16"/>
      <c r="BG405" s="18">
        <f t="shared" si="145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4"/>
    </row>
    <row r="406" spans="1:69" ht="16.8" customHeight="1" x14ac:dyDescent="0.35">
      <c r="A406" s="15"/>
      <c r="B406" s="15"/>
      <c r="C406" s="15" t="s">
        <v>96</v>
      </c>
      <c r="D406" s="16"/>
      <c r="E406" s="16"/>
      <c r="F406" s="16"/>
      <c r="G406" s="16">
        <v>0</v>
      </c>
      <c r="H406" s="16"/>
      <c r="I406" s="4"/>
      <c r="J406" s="14"/>
      <c r="K406" t="s">
        <v>223</v>
      </c>
      <c r="L406" s="154">
        <v>0</v>
      </c>
      <c r="M406" t="s">
        <v>224</v>
      </c>
      <c r="N406" s="154">
        <v>0</v>
      </c>
      <c r="O406" s="16"/>
      <c r="P406" s="18"/>
      <c r="Q406" s="14"/>
      <c r="R406" s="18"/>
      <c r="S406" s="16">
        <f>G406</f>
        <v>0</v>
      </c>
      <c r="T406" s="18">
        <f t="shared" si="140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1"/>
        <v>97725.739999999991</v>
      </c>
      <c r="AA406" s="15"/>
      <c r="AB406" s="24"/>
      <c r="AC406" s="15" t="str">
        <f t="shared" si="139"/>
        <v>COMMERCIALISTA</v>
      </c>
      <c r="AD406" s="25"/>
      <c r="AE406" s="62">
        <f t="shared" si="138"/>
        <v>0</v>
      </c>
      <c r="AF406" s="63">
        <f t="shared" si="134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2"/>
        <v>0</v>
      </c>
      <c r="AP406" s="15"/>
      <c r="AR406" s="14"/>
      <c r="AS406" s="18"/>
      <c r="AT406" s="16">
        <v>0</v>
      </c>
      <c r="AU406" s="18">
        <f t="shared" si="143"/>
        <v>0</v>
      </c>
      <c r="AV406" s="15"/>
      <c r="AX406" s="14"/>
      <c r="AY406" s="18"/>
      <c r="AZ406" s="16">
        <v>0</v>
      </c>
      <c r="BA406" s="18">
        <f t="shared" si="144"/>
        <v>0</v>
      </c>
      <c r="BB406" s="15"/>
      <c r="BD406" s="14"/>
      <c r="BE406" s="18"/>
      <c r="BF406" s="16">
        <v>0</v>
      </c>
      <c r="BG406" s="18">
        <f t="shared" si="145"/>
        <v>0</v>
      </c>
      <c r="BH406" s="15"/>
      <c r="BJ406" s="86"/>
      <c r="BK406" s="86"/>
      <c r="BL406" s="24"/>
      <c r="BM406" s="24"/>
      <c r="BN406" s="24"/>
      <c r="BO406" s="24"/>
      <c r="BP406" s="24"/>
      <c r="BQ406" s="124"/>
    </row>
    <row r="407" spans="1:69" ht="16.8" customHeight="1" x14ac:dyDescent="0.35">
      <c r="A407" s="15"/>
      <c r="B407" s="15"/>
      <c r="C407" s="64" t="s">
        <v>147</v>
      </c>
      <c r="D407" s="16"/>
      <c r="E407" s="16"/>
      <c r="F407" s="16"/>
      <c r="G407" s="16">
        <v>0</v>
      </c>
      <c r="H407" s="16">
        <v>0</v>
      </c>
      <c r="I407" s="4"/>
      <c r="J407" s="14"/>
      <c r="K407" t="s">
        <v>225</v>
      </c>
      <c r="L407" s="154">
        <v>0</v>
      </c>
      <c r="M407" t="s">
        <v>226</v>
      </c>
      <c r="N407">
        <v>236.02</v>
      </c>
      <c r="O407" s="16"/>
      <c r="P407" s="18"/>
      <c r="Q407" s="14"/>
      <c r="R407" s="18"/>
      <c r="S407" s="16">
        <f>G407</f>
        <v>0</v>
      </c>
      <c r="T407" s="18">
        <f t="shared" si="140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1"/>
        <v>97725.739999999991</v>
      </c>
      <c r="AA407" s="15"/>
      <c r="AB407" s="24"/>
      <c r="AC407" s="15" t="str">
        <f t="shared" si="139"/>
        <v>CASSA PREVIDENZA  AGENTI  + QUOTA GAA</v>
      </c>
      <c r="AD407" s="25"/>
      <c r="AE407" s="62">
        <f t="shared" si="138"/>
        <v>0</v>
      </c>
      <c r="AF407" s="63">
        <f t="shared" si="134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2"/>
        <v>0</v>
      </c>
      <c r="AP407" s="15"/>
      <c r="AR407" s="14"/>
      <c r="AS407" s="18"/>
      <c r="AT407" s="16">
        <v>0</v>
      </c>
      <c r="AU407" s="18">
        <f t="shared" si="143"/>
        <v>0</v>
      </c>
      <c r="AV407" s="15"/>
      <c r="AX407" s="14"/>
      <c r="AY407" s="18"/>
      <c r="AZ407" s="16">
        <v>0</v>
      </c>
      <c r="BA407" s="18">
        <f t="shared" si="144"/>
        <v>0</v>
      </c>
      <c r="BB407" s="15"/>
      <c r="BD407" s="14"/>
      <c r="BE407" s="18"/>
      <c r="BF407" s="16">
        <v>0</v>
      </c>
      <c r="BG407" s="18">
        <f t="shared" si="145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4"/>
    </row>
    <row r="408" spans="1:69" ht="16.8" customHeight="1" x14ac:dyDescent="0.35">
      <c r="A408" s="15"/>
      <c r="B408" s="15"/>
      <c r="C408" s="15" t="s">
        <v>98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t="s">
        <v>227</v>
      </c>
      <c r="L408" s="154">
        <v>0</v>
      </c>
      <c r="M408" t="s">
        <v>228</v>
      </c>
      <c r="N408">
        <v>399.5</v>
      </c>
      <c r="O408" s="16"/>
      <c r="P408" s="18"/>
      <c r="Q408" s="14"/>
      <c r="R408" s="18">
        <f>F408</f>
        <v>0</v>
      </c>
      <c r="S408" s="16">
        <v>0</v>
      </c>
      <c r="T408" s="18">
        <f t="shared" si="140"/>
        <v>49631.749999999985</v>
      </c>
      <c r="U408" s="15"/>
      <c r="W408" s="14" t="s">
        <v>186</v>
      </c>
      <c r="X408" s="18">
        <v>0</v>
      </c>
      <c r="Y408" s="16"/>
      <c r="Z408" s="18">
        <f t="shared" si="141"/>
        <v>97725.739999999991</v>
      </c>
      <c r="AA408" s="15"/>
      <c r="AB408" s="24"/>
      <c r="AC408" s="15" t="str">
        <f t="shared" si="139"/>
        <v>GIROCONTO PROVV. GENERALI</v>
      </c>
      <c r="AD408" s="25"/>
      <c r="AE408" s="62">
        <f t="shared" si="138"/>
        <v>0</v>
      </c>
      <c r="AF408" s="63">
        <f t="shared" si="134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2"/>
        <v>0</v>
      </c>
      <c r="AP408" s="15"/>
      <c r="AR408" s="14"/>
      <c r="AS408" s="18"/>
      <c r="AT408" s="16"/>
      <c r="AU408" s="18">
        <f t="shared" si="143"/>
        <v>0</v>
      </c>
      <c r="AV408" s="15"/>
      <c r="AX408" s="14"/>
      <c r="AY408" s="18"/>
      <c r="AZ408" s="16"/>
      <c r="BA408" s="18">
        <f t="shared" si="144"/>
        <v>0</v>
      </c>
      <c r="BB408" s="15"/>
      <c r="BD408" s="14"/>
      <c r="BE408" s="18">
        <f>H408</f>
        <v>0</v>
      </c>
      <c r="BF408" s="16"/>
      <c r="BG408" s="18">
        <f t="shared" si="145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4"/>
    </row>
    <row r="409" spans="1:69" ht="16.8" customHeight="1" x14ac:dyDescent="0.35">
      <c r="A409" s="15"/>
      <c r="B409" s="15"/>
      <c r="C409" s="47" t="s">
        <v>149</v>
      </c>
      <c r="D409" s="16"/>
      <c r="E409" s="16"/>
      <c r="F409" s="1">
        <v>0</v>
      </c>
      <c r="G409" s="16">
        <v>0</v>
      </c>
      <c r="H409" s="16"/>
      <c r="I409" s="4"/>
      <c r="J409" s="14"/>
      <c r="K409" t="s">
        <v>229</v>
      </c>
      <c r="L409">
        <v>0</v>
      </c>
      <c r="M409" t="s">
        <v>230</v>
      </c>
      <c r="N409">
        <v>900</v>
      </c>
      <c r="O409" s="16"/>
      <c r="P409" s="18"/>
      <c r="Q409" s="14"/>
      <c r="R409" s="49">
        <f>F409</f>
        <v>0</v>
      </c>
      <c r="S409" s="16">
        <v>0</v>
      </c>
      <c r="T409" s="18">
        <f t="shared" si="140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1"/>
        <v>97725.739999999991</v>
      </c>
      <c r="AA409" s="15"/>
      <c r="AB409" s="24"/>
      <c r="AC409" s="64" t="s">
        <v>150</v>
      </c>
      <c r="AD409" s="65"/>
      <c r="AE409" s="65">
        <f t="shared" si="138"/>
        <v>0</v>
      </c>
      <c r="AF409" s="63">
        <f t="shared" si="134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2"/>
        <v>0</v>
      </c>
      <c r="AP409" s="15"/>
      <c r="AR409" s="14"/>
      <c r="AS409" s="18"/>
      <c r="AT409" s="16">
        <v>0</v>
      </c>
      <c r="AU409" s="18">
        <f t="shared" si="143"/>
        <v>0</v>
      </c>
      <c r="AV409" s="15"/>
      <c r="AX409" s="14"/>
      <c r="AY409" s="18"/>
      <c r="AZ409" s="16">
        <v>0</v>
      </c>
      <c r="BA409" s="18">
        <f t="shared" si="144"/>
        <v>0</v>
      </c>
      <c r="BB409" s="15"/>
      <c r="BD409" s="14"/>
      <c r="BE409" s="18"/>
      <c r="BF409" s="16">
        <v>0</v>
      </c>
      <c r="BG409" s="18">
        <f t="shared" si="145"/>
        <v>0</v>
      </c>
      <c r="BH409" s="15"/>
      <c r="BJ409" s="86"/>
      <c r="BK409" s="86"/>
      <c r="BL409" s="24"/>
      <c r="BM409" s="24"/>
      <c r="BN409" s="24"/>
      <c r="BO409" s="24"/>
      <c r="BP409" s="24"/>
      <c r="BQ409" s="124"/>
    </row>
    <row r="410" spans="1:69" ht="16.8" customHeight="1" x14ac:dyDescent="0.35">
      <c r="A410" s="15"/>
      <c r="B410" s="15"/>
      <c r="C410" s="15" t="s">
        <v>100</v>
      </c>
      <c r="D410" s="16"/>
      <c r="E410" s="16"/>
      <c r="F410" s="16"/>
      <c r="G410" s="16">
        <v>0</v>
      </c>
      <c r="H410" s="16"/>
      <c r="I410" s="4"/>
      <c r="J410" s="14"/>
      <c r="K410" t="s">
        <v>231</v>
      </c>
      <c r="L410">
        <v>0</v>
      </c>
      <c r="M410" t="s">
        <v>232</v>
      </c>
      <c r="N410">
        <v>0</v>
      </c>
      <c r="O410" s="16"/>
      <c r="P410" s="18"/>
      <c r="Q410" s="14"/>
      <c r="R410" s="18"/>
      <c r="S410" s="16">
        <f>G410</f>
        <v>0</v>
      </c>
      <c r="T410" s="18">
        <f t="shared" si="140"/>
        <v>49631.749999999985</v>
      </c>
      <c r="U410" s="15" t="s">
        <v>102</v>
      </c>
      <c r="W410" s="14"/>
      <c r="X410" s="18"/>
      <c r="Y410" s="16">
        <v>0</v>
      </c>
      <c r="Z410" s="18">
        <f t="shared" si="141"/>
        <v>97725.739999999991</v>
      </c>
      <c r="AA410" s="15"/>
      <c r="AB410" s="24"/>
      <c r="AC410" s="15" t="str">
        <f>C410</f>
        <v>TASSE</v>
      </c>
      <c r="AD410" s="25"/>
      <c r="AE410" s="62">
        <f t="shared" si="138"/>
        <v>0</v>
      </c>
      <c r="AF410" s="63">
        <f t="shared" si="134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2"/>
        <v>0</v>
      </c>
      <c r="AP410" s="15"/>
      <c r="AR410" s="14"/>
      <c r="AS410" s="18">
        <v>0</v>
      </c>
      <c r="AT410" s="16">
        <v>0</v>
      </c>
      <c r="AU410" s="18">
        <f t="shared" si="143"/>
        <v>0</v>
      </c>
      <c r="AV410" s="15"/>
      <c r="AX410" s="14"/>
      <c r="AY410" s="18">
        <v>0</v>
      </c>
      <c r="AZ410" s="16">
        <v>0</v>
      </c>
      <c r="BA410" s="18">
        <f t="shared" si="144"/>
        <v>0</v>
      </c>
      <c r="BB410" s="15"/>
      <c r="BD410" s="14"/>
      <c r="BE410" s="18">
        <v>0</v>
      </c>
      <c r="BF410" s="16">
        <v>0</v>
      </c>
      <c r="BG410" s="18">
        <f t="shared" si="145"/>
        <v>0</v>
      </c>
      <c r="BH410" s="15"/>
      <c r="BJ410" s="86"/>
      <c r="BK410" s="86"/>
      <c r="BL410" s="24"/>
      <c r="BM410" s="24"/>
      <c r="BN410" s="24"/>
      <c r="BO410" s="24"/>
      <c r="BP410" s="24"/>
      <c r="BQ410" s="124"/>
    </row>
    <row r="411" spans="1:69" ht="16.8" customHeight="1" x14ac:dyDescent="0.35">
      <c r="A411" s="15"/>
      <c r="B411" s="15"/>
      <c r="C411" s="15" t="s">
        <v>233</v>
      </c>
      <c r="D411" s="16"/>
      <c r="E411" s="16"/>
      <c r="F411" s="16">
        <v>0</v>
      </c>
      <c r="G411" s="16">
        <v>1300</v>
      </c>
      <c r="H411" s="16"/>
      <c r="I411" s="4"/>
      <c r="J411" s="14"/>
      <c r="K411" s="151" t="s">
        <v>111</v>
      </c>
      <c r="L411" s="152">
        <f>SUM(L405:L410)</f>
        <v>0</v>
      </c>
      <c r="M411" s="151" t="s">
        <v>111</v>
      </c>
      <c r="N411" s="153">
        <f>SUM(N405:N410)</f>
        <v>3140.52</v>
      </c>
      <c r="O411" s="16"/>
      <c r="P411" s="18"/>
      <c r="Q411" s="14"/>
      <c r="R411" s="18"/>
      <c r="S411" s="16">
        <f>G411</f>
        <v>1300</v>
      </c>
      <c r="T411" s="18">
        <f t="shared" si="140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1"/>
        <v>97725.739999999991</v>
      </c>
      <c r="AA411" s="15"/>
      <c r="AB411" s="24"/>
      <c r="AC411" s="15" t="str">
        <f>C411</f>
        <v>PREL.  COMEPSNO DICMEBRE GABRIELA</v>
      </c>
      <c r="AD411" s="25"/>
      <c r="AE411" s="62">
        <f t="shared" si="138"/>
        <v>1300</v>
      </c>
      <c r="AF411" s="63">
        <f t="shared" si="134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2"/>
        <v>0</v>
      </c>
      <c r="AP411" s="15"/>
      <c r="AR411" s="14"/>
      <c r="AS411" s="18">
        <v>0</v>
      </c>
      <c r="AT411" s="16">
        <v>0</v>
      </c>
      <c r="AU411" s="18">
        <f t="shared" si="143"/>
        <v>0</v>
      </c>
      <c r="AV411" s="15"/>
      <c r="AX411" s="14"/>
      <c r="AY411" s="18">
        <v>0</v>
      </c>
      <c r="AZ411" s="16">
        <v>0</v>
      </c>
      <c r="BA411" s="18">
        <f t="shared" si="144"/>
        <v>0</v>
      </c>
      <c r="BB411" s="15"/>
      <c r="BD411" s="14"/>
      <c r="BE411" s="18">
        <v>0</v>
      </c>
      <c r="BF411" s="16">
        <v>0</v>
      </c>
      <c r="BG411" s="18">
        <f t="shared" si="145"/>
        <v>0</v>
      </c>
      <c r="BH411" s="15"/>
      <c r="BJ411" s="86"/>
      <c r="BK411" s="86"/>
      <c r="BL411" s="24"/>
      <c r="BM411" s="24"/>
      <c r="BN411" s="24"/>
      <c r="BO411" s="24"/>
      <c r="BP411" s="24"/>
      <c r="BQ411" s="124"/>
    </row>
    <row r="412" spans="1:69" ht="16.8" customHeight="1" x14ac:dyDescent="0.35">
      <c r="A412" s="15"/>
      <c r="B412" s="15"/>
      <c r="C412" s="15" t="s">
        <v>234</v>
      </c>
      <c r="D412" s="16"/>
      <c r="E412" s="16"/>
      <c r="F412" s="16">
        <v>0</v>
      </c>
      <c r="G412" s="16">
        <v>650</v>
      </c>
      <c r="H412" s="16"/>
      <c r="I412" s="4"/>
      <c r="J412" s="14"/>
      <c r="K412" s="16"/>
      <c r="L412" s="16"/>
      <c r="M412" s="16"/>
      <c r="N412" s="16"/>
      <c r="O412" s="16"/>
      <c r="P412" s="18"/>
      <c r="Q412" s="14"/>
      <c r="R412" s="18">
        <v>0</v>
      </c>
      <c r="S412" s="16">
        <f>G412</f>
        <v>650</v>
      </c>
      <c r="T412" s="18">
        <f t="shared" si="140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1"/>
        <v>97725.739999999991</v>
      </c>
      <c r="AA412" s="15"/>
      <c r="AB412" s="24"/>
      <c r="AC412" s="15" t="str">
        <f>C412</f>
        <v>PREL.  RIMB. SPESE DICEBRE GABRIELA</v>
      </c>
      <c r="AD412" s="25"/>
      <c r="AE412" s="62">
        <f t="shared" si="138"/>
        <v>650</v>
      </c>
      <c r="AF412" s="63">
        <f t="shared" si="134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2"/>
        <v>0</v>
      </c>
      <c r="AP412" s="15"/>
      <c r="AR412" s="14"/>
      <c r="AS412" s="18">
        <v>0</v>
      </c>
      <c r="AT412" s="16"/>
      <c r="AU412" s="18">
        <f t="shared" si="143"/>
        <v>0</v>
      </c>
      <c r="AV412" s="15"/>
      <c r="AX412" s="14"/>
      <c r="AY412" s="18">
        <v>0</v>
      </c>
      <c r="AZ412" s="16"/>
      <c r="BA412" s="18">
        <f t="shared" si="144"/>
        <v>0</v>
      </c>
      <c r="BB412" s="15"/>
      <c r="BD412" s="14"/>
      <c r="BE412" s="18">
        <v>0</v>
      </c>
      <c r="BF412" s="16"/>
      <c r="BG412" s="18">
        <f t="shared" si="145"/>
        <v>0</v>
      </c>
      <c r="BH412" s="15"/>
      <c r="BJ412" s="86"/>
      <c r="BK412" s="86"/>
      <c r="BL412" s="24"/>
      <c r="BM412" s="24"/>
      <c r="BN412" s="24"/>
      <c r="BO412" s="24"/>
      <c r="BP412" s="24"/>
      <c r="BQ412" s="124"/>
    </row>
    <row r="413" spans="1:69" ht="16.8" customHeight="1" x14ac:dyDescent="0.35">
      <c r="A413" s="15"/>
      <c r="B413" s="15"/>
      <c r="C413" s="15" t="s">
        <v>107</v>
      </c>
      <c r="D413" s="16"/>
      <c r="E413" s="16"/>
      <c r="F413" s="16">
        <v>0</v>
      </c>
      <c r="G413" s="16"/>
      <c r="H413" s="16"/>
      <c r="I413" s="4"/>
      <c r="J413" s="14"/>
      <c r="K413" s="16"/>
      <c r="L413" s="16"/>
      <c r="M413" s="16"/>
      <c r="N413" s="16"/>
      <c r="O413" s="16"/>
      <c r="P413" s="18"/>
      <c r="Q413" s="14"/>
      <c r="R413" s="18">
        <v>0</v>
      </c>
      <c r="S413" s="16">
        <v>0</v>
      </c>
      <c r="T413" s="18">
        <f t="shared" si="140"/>
        <v>47681.749999999985</v>
      </c>
      <c r="U413" s="15"/>
      <c r="W413" s="14"/>
      <c r="X413" s="18">
        <f>F413</f>
        <v>0</v>
      </c>
      <c r="Y413" s="16">
        <v>0</v>
      </c>
      <c r="Z413" s="18">
        <f t="shared" si="141"/>
        <v>97725.739999999991</v>
      </c>
      <c r="AA413" s="15" t="str">
        <f>C413</f>
        <v>VERSAMENTO</v>
      </c>
      <c r="AB413" s="24"/>
      <c r="AC413" s="15"/>
      <c r="AD413" s="25"/>
      <c r="AE413" s="62"/>
      <c r="AF413" s="63"/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2"/>
        <v>0</v>
      </c>
      <c r="AP413" s="15"/>
      <c r="AR413" s="14"/>
      <c r="AS413" s="18">
        <v>0</v>
      </c>
      <c r="AT413" s="16"/>
      <c r="AU413" s="18">
        <f t="shared" si="143"/>
        <v>0</v>
      </c>
      <c r="AV413" s="15"/>
      <c r="AX413" s="14"/>
      <c r="AY413" s="18">
        <v>0</v>
      </c>
      <c r="AZ413" s="16"/>
      <c r="BA413" s="18">
        <f t="shared" si="144"/>
        <v>0</v>
      </c>
      <c r="BB413" s="15"/>
      <c r="BD413" s="14"/>
      <c r="BE413" s="18">
        <v>0</v>
      </c>
      <c r="BF413" s="16"/>
      <c r="BG413" s="18">
        <f t="shared" si="145"/>
        <v>0</v>
      </c>
      <c r="BH413" s="15"/>
      <c r="BJ413" s="86"/>
      <c r="BK413" s="86"/>
      <c r="BL413" s="24"/>
      <c r="BM413" s="24"/>
      <c r="BN413" s="24"/>
      <c r="BO413" s="24"/>
      <c r="BP413" s="24"/>
      <c r="BQ413" s="124"/>
    </row>
    <row r="414" spans="1:69" ht="16.8" customHeight="1" x14ac:dyDescent="0.35">
      <c r="A414" s="15"/>
      <c r="B414" s="15"/>
      <c r="C414" s="15" t="s">
        <v>107</v>
      </c>
      <c r="D414" s="16"/>
      <c r="E414" s="16"/>
      <c r="F414" s="16">
        <v>0</v>
      </c>
      <c r="G414" s="16"/>
      <c r="H414" s="16">
        <v>0</v>
      </c>
      <c r="I414" s="4"/>
      <c r="J414" s="14"/>
      <c r="K414" s="16"/>
      <c r="L414" s="16"/>
      <c r="M414" s="16"/>
      <c r="N414" s="16"/>
      <c r="O414" s="16"/>
      <c r="P414" s="18"/>
      <c r="Q414" s="14"/>
      <c r="R414" s="18">
        <v>0</v>
      </c>
      <c r="S414" s="16">
        <v>0</v>
      </c>
      <c r="T414" s="18">
        <f t="shared" si="140"/>
        <v>47681.749999999985</v>
      </c>
      <c r="U414" s="15"/>
      <c r="W414" s="14"/>
      <c r="X414" s="18">
        <f>F414</f>
        <v>0</v>
      </c>
      <c r="Y414" s="16"/>
      <c r="Z414" s="18">
        <f t="shared" si="141"/>
        <v>97725.739999999991</v>
      </c>
      <c r="AA414" s="15"/>
      <c r="AB414" s="24"/>
      <c r="AC414" s="15"/>
      <c r="AD414" s="25"/>
      <c r="AE414" s="62"/>
      <c r="AF414" s="63"/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2"/>
        <v>0</v>
      </c>
      <c r="AP414" s="15"/>
      <c r="AR414" s="14"/>
      <c r="AS414" s="18">
        <v>0</v>
      </c>
      <c r="AT414" s="16"/>
      <c r="AU414" s="18">
        <f t="shared" si="143"/>
        <v>0</v>
      </c>
      <c r="AV414" s="15"/>
      <c r="AX414" s="14"/>
      <c r="AY414" s="18">
        <v>0</v>
      </c>
      <c r="AZ414" s="16"/>
      <c r="BA414" s="18">
        <f t="shared" si="144"/>
        <v>0</v>
      </c>
      <c r="BB414" s="15"/>
      <c r="BD414" s="14"/>
      <c r="BE414" s="18">
        <v>0</v>
      </c>
      <c r="BF414" s="16"/>
      <c r="BG414" s="18">
        <f t="shared" si="145"/>
        <v>0</v>
      </c>
      <c r="BH414" s="15"/>
      <c r="BJ414" s="134">
        <v>116511430</v>
      </c>
      <c r="BK414" s="86" t="s">
        <v>235</v>
      </c>
      <c r="BL414" s="24">
        <v>75.98</v>
      </c>
      <c r="BM414" s="24" t="s">
        <v>236</v>
      </c>
      <c r="BN414" s="24"/>
      <c r="BO414" s="24"/>
      <c r="BP414" s="24"/>
      <c r="BQ414" s="124"/>
    </row>
    <row r="415" spans="1:69" ht="16.8" customHeight="1" x14ac:dyDescent="0.35">
      <c r="A415" s="15"/>
      <c r="B415" s="15"/>
      <c r="C415" s="15" t="s">
        <v>107</v>
      </c>
      <c r="D415" s="16"/>
      <c r="E415" s="16"/>
      <c r="F415" s="16">
        <v>0</v>
      </c>
      <c r="G415" s="16"/>
      <c r="H415" s="16"/>
      <c r="I415" s="4"/>
      <c r="J415" s="14"/>
      <c r="K415" s="16"/>
      <c r="L415" s="16"/>
      <c r="M415" s="16"/>
      <c r="N415" s="16"/>
      <c r="O415" s="16"/>
      <c r="P415" s="18"/>
      <c r="Q415" s="14"/>
      <c r="R415" s="18">
        <v>0</v>
      </c>
      <c r="S415" s="16">
        <v>0</v>
      </c>
      <c r="T415" s="18">
        <f t="shared" si="140"/>
        <v>47681.749999999985</v>
      </c>
      <c r="U415" s="15"/>
      <c r="W415" s="14"/>
      <c r="X415" s="18">
        <f>F415</f>
        <v>0</v>
      </c>
      <c r="Y415" s="16"/>
      <c r="Z415" s="18">
        <f t="shared" si="141"/>
        <v>97725.739999999991</v>
      </c>
      <c r="AA415" s="15"/>
      <c r="AB415" s="24"/>
      <c r="AC415" s="15"/>
      <c r="AD415" s="25"/>
      <c r="AE415" s="62"/>
      <c r="AF415" s="63"/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2"/>
        <v>0</v>
      </c>
      <c r="AP415" s="15"/>
      <c r="AR415" s="14"/>
      <c r="AS415" s="18">
        <v>0</v>
      </c>
      <c r="AT415" s="16"/>
      <c r="AU415" s="18">
        <f t="shared" si="143"/>
        <v>0</v>
      </c>
      <c r="AV415" s="15"/>
      <c r="AX415" s="14"/>
      <c r="AY415" s="18">
        <v>0</v>
      </c>
      <c r="AZ415" s="16"/>
      <c r="BA415" s="18">
        <f t="shared" si="144"/>
        <v>0</v>
      </c>
      <c r="BB415" s="15"/>
      <c r="BD415" s="14"/>
      <c r="BE415" s="18">
        <v>0</v>
      </c>
      <c r="BF415" s="16"/>
      <c r="BG415" s="18">
        <f t="shared" si="145"/>
        <v>0</v>
      </c>
      <c r="BH415" s="15"/>
      <c r="BJ415" s="86"/>
      <c r="BK415" s="86"/>
      <c r="BL415" s="24"/>
      <c r="BM415" s="24"/>
      <c r="BN415" s="24"/>
      <c r="BO415" s="24"/>
      <c r="BP415" s="24"/>
      <c r="BQ415" s="124"/>
    </row>
    <row r="416" spans="1:69" ht="16.8" customHeight="1" x14ac:dyDescent="0.35">
      <c r="A416" s="15"/>
      <c r="B416" s="15"/>
      <c r="C416" s="15" t="s">
        <v>107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/>
      <c r="L416" s="51"/>
      <c r="M416" s="16"/>
      <c r="N416" s="16"/>
      <c r="O416" s="16"/>
      <c r="P416" s="18"/>
      <c r="Q416" s="14"/>
      <c r="R416" s="18">
        <v>0</v>
      </c>
      <c r="S416" s="16">
        <v>0</v>
      </c>
      <c r="T416" s="18">
        <f t="shared" si="140"/>
        <v>47681.749999999985</v>
      </c>
      <c r="U416" s="15"/>
      <c r="W416" s="14"/>
      <c r="X416" s="18">
        <f>F416</f>
        <v>0</v>
      </c>
      <c r="Y416" s="16">
        <v>0</v>
      </c>
      <c r="Z416" s="18">
        <f t="shared" si="141"/>
        <v>97725.739999999991</v>
      </c>
      <c r="AA416" s="15" t="str">
        <f>C416</f>
        <v>VERSAMENTO</v>
      </c>
      <c r="AB416" s="24"/>
      <c r="AC416" s="15"/>
      <c r="AD416" s="25"/>
      <c r="AE416" s="62"/>
      <c r="AF416" s="63"/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2"/>
        <v>0</v>
      </c>
      <c r="AP416" s="15"/>
      <c r="AR416" s="14"/>
      <c r="AS416" s="18">
        <v>0</v>
      </c>
      <c r="AT416" s="16"/>
      <c r="AU416" s="18">
        <f t="shared" si="143"/>
        <v>0</v>
      </c>
      <c r="AV416" s="15"/>
      <c r="AX416" s="14"/>
      <c r="AY416" s="18">
        <v>0</v>
      </c>
      <c r="AZ416" s="16"/>
      <c r="BA416" s="18">
        <f t="shared" si="144"/>
        <v>0</v>
      </c>
      <c r="BB416" s="15"/>
      <c r="BD416" s="14"/>
      <c r="BE416" s="18">
        <v>0</v>
      </c>
      <c r="BF416" s="16"/>
      <c r="BG416" s="18">
        <f t="shared" si="145"/>
        <v>0</v>
      </c>
      <c r="BH416" s="15"/>
      <c r="BJ416" s="86"/>
      <c r="BK416" s="86"/>
      <c r="BL416" s="24"/>
      <c r="BM416" s="24"/>
      <c r="BN416" s="24"/>
      <c r="BO416" s="24"/>
      <c r="BP416" s="24"/>
      <c r="BQ416" s="124"/>
    </row>
    <row r="417" spans="1:69" ht="16.8" customHeight="1" x14ac:dyDescent="0.35">
      <c r="A417" s="15"/>
      <c r="B417" s="15"/>
      <c r="C417" s="68" t="s">
        <v>107</v>
      </c>
      <c r="D417" s="16"/>
      <c r="E417" s="16"/>
      <c r="F417" s="16">
        <v>0</v>
      </c>
      <c r="G417" s="16"/>
      <c r="H417" s="16"/>
      <c r="I417" s="4"/>
      <c r="J417" s="14"/>
      <c r="K417" s="17"/>
      <c r="L417" s="16"/>
      <c r="M417" s="16"/>
      <c r="N417" s="16"/>
      <c r="O417" s="16"/>
      <c r="P417" s="18"/>
      <c r="Q417" s="14"/>
      <c r="R417" s="18">
        <v>0</v>
      </c>
      <c r="S417" s="16"/>
      <c r="T417" s="18">
        <f t="shared" si="140"/>
        <v>47681.749999999985</v>
      </c>
      <c r="U417" s="15"/>
      <c r="W417" s="14"/>
      <c r="X417" s="18">
        <v>0</v>
      </c>
      <c r="Y417" s="16"/>
      <c r="Z417" s="18">
        <f t="shared" si="141"/>
        <v>97725.739999999991</v>
      </c>
      <c r="AA417" s="15" t="str">
        <f>C417</f>
        <v>VERSAMENTO</v>
      </c>
      <c r="AB417" s="24"/>
      <c r="AC417" s="15"/>
      <c r="AD417" s="25"/>
      <c r="AE417" s="62"/>
      <c r="AF417" s="63"/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2"/>
        <v>0</v>
      </c>
      <c r="AP417" s="15"/>
      <c r="AR417" s="14"/>
      <c r="AS417" s="18">
        <v>0</v>
      </c>
      <c r="AT417" s="16"/>
      <c r="AU417" s="18">
        <f t="shared" si="143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144"/>
        <v>0</v>
      </c>
      <c r="BB417" s="15"/>
      <c r="BD417" s="14"/>
      <c r="BE417" s="18">
        <v>0</v>
      </c>
      <c r="BF417" s="16"/>
      <c r="BG417" s="18">
        <f t="shared" si="145"/>
        <v>0</v>
      </c>
      <c r="BH417" s="15"/>
      <c r="BJ417" s="86"/>
      <c r="BK417" s="86"/>
      <c r="BL417" s="24"/>
      <c r="BM417" s="24"/>
      <c r="BN417" s="24"/>
      <c r="BO417" s="24"/>
      <c r="BP417" s="24"/>
      <c r="BQ417" s="124"/>
    </row>
    <row r="418" spans="1:69" ht="16.8" customHeight="1" x14ac:dyDescent="0.35">
      <c r="A418" s="15"/>
      <c r="B418" s="15"/>
      <c r="C418" s="15" t="s">
        <v>169</v>
      </c>
      <c r="D418" s="16"/>
      <c r="E418" s="16"/>
      <c r="F418" s="16">
        <v>27115.599999999999</v>
      </c>
      <c r="G418" s="85">
        <f>F408</f>
        <v>0</v>
      </c>
      <c r="H418" s="16"/>
      <c r="I418" s="4"/>
      <c r="J418" s="14"/>
      <c r="K418" s="17"/>
      <c r="L418" s="16"/>
      <c r="M418" s="44"/>
      <c r="N418" s="16"/>
      <c r="O418" s="16"/>
      <c r="P418" s="18"/>
      <c r="Q418" s="14"/>
      <c r="R418" s="18">
        <v>0</v>
      </c>
      <c r="S418" s="16"/>
      <c r="T418" s="18">
        <f t="shared" si="140"/>
        <v>47681.749999999985</v>
      </c>
      <c r="U418" s="15"/>
      <c r="W418" s="14"/>
      <c r="X418" s="18">
        <f>F418</f>
        <v>27115.599999999999</v>
      </c>
      <c r="Y418" s="16">
        <f>G418</f>
        <v>0</v>
      </c>
      <c r="Z418" s="18">
        <f t="shared" si="141"/>
        <v>124841.34</v>
      </c>
      <c r="AA418" s="15" t="str">
        <f>C418</f>
        <v>BONIFICI</v>
      </c>
      <c r="AB418" s="24"/>
      <c r="AC418" s="15"/>
      <c r="AD418" s="25"/>
      <c r="AE418" s="62"/>
      <c r="AF418" s="63"/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2"/>
        <v>0</v>
      </c>
      <c r="AP418" s="15"/>
      <c r="AR418" s="14"/>
      <c r="AS418" s="18">
        <v>0</v>
      </c>
      <c r="AT418" s="16"/>
      <c r="AU418" s="18">
        <f t="shared" si="143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4"/>
        <v>0</v>
      </c>
      <c r="BB418" s="15"/>
      <c r="BD418" s="14"/>
      <c r="BE418" s="18">
        <v>0</v>
      </c>
      <c r="BF418" s="16"/>
      <c r="BG418" s="18">
        <f t="shared" si="145"/>
        <v>0</v>
      </c>
      <c r="BH418" s="15"/>
      <c r="BJ418" s="86"/>
      <c r="BK418" s="86"/>
      <c r="BL418" s="24"/>
      <c r="BM418" s="24"/>
      <c r="BN418" s="24"/>
      <c r="BO418" s="24"/>
      <c r="BP418" s="24"/>
      <c r="BQ418" s="124"/>
    </row>
    <row r="419" spans="1:69" ht="16.8" customHeight="1" x14ac:dyDescent="0.35">
      <c r="A419" s="15"/>
      <c r="B419" s="15"/>
      <c r="C419" s="47" t="s">
        <v>112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/>
      <c r="N419" s="3"/>
      <c r="O419" s="16"/>
      <c r="P419" s="18"/>
      <c r="Q419" s="14"/>
      <c r="R419" s="18"/>
      <c r="S419" s="16"/>
      <c r="T419" s="18">
        <f t="shared" si="140"/>
        <v>47681.749999999985</v>
      </c>
      <c r="U419" s="15"/>
      <c r="W419" s="14"/>
      <c r="X419" s="18"/>
      <c r="Y419" s="1">
        <f>G419</f>
        <v>0</v>
      </c>
      <c r="Z419" s="18">
        <f t="shared" si="141"/>
        <v>124841.34</v>
      </c>
      <c r="AA419" s="15" t="str">
        <f>C419</f>
        <v>PREL .PROVVIGIONI MATURATE</v>
      </c>
      <c r="AB419" s="24"/>
      <c r="AC419" s="15" t="s">
        <v>157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2"/>
        <v>0</v>
      </c>
      <c r="AP419" s="15"/>
      <c r="AR419" s="14"/>
      <c r="AS419" s="18"/>
      <c r="AT419" s="25">
        <v>0</v>
      </c>
      <c r="AU419" s="18">
        <f t="shared" si="143"/>
        <v>0</v>
      </c>
      <c r="AV419" s="15"/>
      <c r="AX419" s="14"/>
      <c r="AY419" s="18"/>
      <c r="AZ419" s="25">
        <v>0</v>
      </c>
      <c r="BA419" s="18">
        <f t="shared" si="144"/>
        <v>0</v>
      </c>
      <c r="BB419" s="15"/>
      <c r="BD419" s="14"/>
      <c r="BE419" s="18"/>
      <c r="BF419" s="25">
        <v>0</v>
      </c>
      <c r="BG419" s="18">
        <f t="shared" si="145"/>
        <v>0</v>
      </c>
      <c r="BH419" s="15"/>
      <c r="BJ419" s="86"/>
      <c r="BK419" s="86"/>
      <c r="BL419" s="24"/>
      <c r="BM419" s="24"/>
      <c r="BN419" s="24"/>
      <c r="BO419" s="24"/>
      <c r="BP419" s="24"/>
      <c r="BQ419" s="124"/>
    </row>
    <row r="420" spans="1:69" ht="16.8" customHeight="1" x14ac:dyDescent="0.35">
      <c r="A420" s="15"/>
      <c r="B420" s="15"/>
      <c r="C420" s="15" t="s">
        <v>113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/>
      <c r="N420" s="16"/>
      <c r="O420" s="16"/>
      <c r="P420" s="18"/>
      <c r="Q420" s="14"/>
      <c r="R420" s="18"/>
      <c r="S420" s="16">
        <f>G420</f>
        <v>0</v>
      </c>
      <c r="T420" s="18">
        <f t="shared" si="140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1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2"/>
        <v>0</v>
      </c>
      <c r="AP420" s="15"/>
      <c r="AR420" s="14"/>
      <c r="AS420" s="18"/>
      <c r="AT420" s="16"/>
      <c r="AU420" s="18">
        <f t="shared" si="143"/>
        <v>0</v>
      </c>
      <c r="AV420" s="15"/>
      <c r="AX420" s="14"/>
      <c r="AY420" s="18"/>
      <c r="AZ420" s="16"/>
      <c r="BA420" s="18">
        <f t="shared" si="144"/>
        <v>0</v>
      </c>
      <c r="BB420" s="15"/>
      <c r="BD420" s="14"/>
      <c r="BE420" s="18"/>
      <c r="BF420" s="16"/>
      <c r="BG420" s="18">
        <f t="shared" si="145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4"/>
    </row>
    <row r="421" spans="1:69" ht="16.8" customHeight="1" x14ac:dyDescent="0.35">
      <c r="A421" s="15"/>
      <c r="B421" s="15"/>
      <c r="C421" s="15" t="s">
        <v>114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0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1"/>
        <v>124841.34</v>
      </c>
      <c r="AA421" s="15"/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2"/>
        <v>0</v>
      </c>
      <c r="AP421" s="15"/>
      <c r="AR421" s="14"/>
      <c r="AS421" s="18"/>
      <c r="AT421" s="16">
        <v>0</v>
      </c>
      <c r="AU421" s="18">
        <f t="shared" si="143"/>
        <v>0</v>
      </c>
      <c r="AV421" s="15"/>
      <c r="AX421" s="14"/>
      <c r="AY421" s="18"/>
      <c r="AZ421" s="16">
        <v>0</v>
      </c>
      <c r="BA421" s="18">
        <f t="shared" si="144"/>
        <v>0</v>
      </c>
      <c r="BB421" s="15"/>
      <c r="BD421" s="14"/>
      <c r="BE421" s="18"/>
      <c r="BF421" s="16">
        <v>0</v>
      </c>
      <c r="BG421" s="18">
        <f t="shared" si="145"/>
        <v>0</v>
      </c>
      <c r="BH421" s="15"/>
      <c r="BJ421" s="86"/>
      <c r="BK421" s="86"/>
      <c r="BL421" s="24"/>
      <c r="BM421" s="24"/>
      <c r="BN421" s="24"/>
      <c r="BO421" s="24"/>
      <c r="BP421" s="24"/>
      <c r="BQ421" s="124"/>
    </row>
    <row r="422" spans="1:69" ht="16.8" customHeight="1" x14ac:dyDescent="0.35">
      <c r="A422" s="15"/>
      <c r="B422" s="15"/>
      <c r="C422" s="15"/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115</v>
      </c>
      <c r="L422" s="3">
        <f>SUM(L402:L416)+N401+L418+L419</f>
        <v>190236.37999999998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140"/>
        <v>47681.749999999985</v>
      </c>
      <c r="U422" s="15"/>
      <c r="W422" s="14"/>
      <c r="X422" s="18">
        <v>0</v>
      </c>
      <c r="Y422" s="16">
        <v>0</v>
      </c>
      <c r="Z422" s="18">
        <f t="shared" si="141"/>
        <v>124841.34</v>
      </c>
      <c r="AA422" s="15"/>
      <c r="AB422" s="24"/>
      <c r="AC422" s="15">
        <f>C422</f>
        <v>0</v>
      </c>
      <c r="AD422" s="25"/>
      <c r="AE422" s="62">
        <f>G422</f>
        <v>0</v>
      </c>
      <c r="AF422" s="63">
        <f>AE422+AF361</f>
        <v>0</v>
      </c>
      <c r="AG422" s="25"/>
      <c r="AH422" s="24" t="s">
        <v>111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2"/>
        <v>0</v>
      </c>
      <c r="AP422" s="15"/>
      <c r="AR422" s="14"/>
      <c r="AS422" s="18"/>
      <c r="AT422" s="16">
        <v>0</v>
      </c>
      <c r="AU422" s="18">
        <f t="shared" si="143"/>
        <v>0</v>
      </c>
      <c r="AV422" s="16"/>
      <c r="AX422" s="14"/>
      <c r="AY422" s="18"/>
      <c r="AZ422" s="16">
        <v>0</v>
      </c>
      <c r="BA422" s="18">
        <f t="shared" si="144"/>
        <v>0</v>
      </c>
      <c r="BB422" s="15"/>
      <c r="BD422" s="14"/>
      <c r="BE422" s="18"/>
      <c r="BF422" s="16">
        <v>0</v>
      </c>
      <c r="BG422" s="18">
        <f t="shared" si="145"/>
        <v>0</v>
      </c>
      <c r="BH422" s="15"/>
      <c r="BJ422" s="86"/>
      <c r="BK422" s="86"/>
      <c r="BL422" s="24"/>
      <c r="BM422" s="24"/>
      <c r="BN422" s="24"/>
      <c r="BO422" s="24"/>
      <c r="BP422" s="24"/>
      <c r="BQ422" s="124"/>
    </row>
    <row r="423" spans="1:69" ht="16.8" customHeight="1" x14ac:dyDescent="0.35">
      <c r="A423" s="15"/>
      <c r="B423" s="15"/>
      <c r="C423" s="64" t="s">
        <v>138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/>
      <c r="K423" s="6" t="s">
        <v>116</v>
      </c>
      <c r="L423" s="3">
        <f>L422-M422</f>
        <v>120951.43999999999</v>
      </c>
      <c r="M423" s="16"/>
      <c r="N423" s="16"/>
      <c r="O423" s="16"/>
      <c r="P423" s="18"/>
      <c r="Q423" s="14"/>
      <c r="R423" s="18"/>
      <c r="S423" s="16">
        <v>0</v>
      </c>
      <c r="T423" s="18">
        <f t="shared" si="140"/>
        <v>47681.749999999985</v>
      </c>
      <c r="U423" s="15"/>
      <c r="W423" s="14"/>
      <c r="X423" s="18"/>
      <c r="Y423" s="16">
        <v>0</v>
      </c>
      <c r="Z423" s="18">
        <f t="shared" si="141"/>
        <v>124841.34</v>
      </c>
      <c r="AA423" s="15"/>
      <c r="AB423" s="24"/>
      <c r="AC423" s="71" t="s">
        <v>190</v>
      </c>
      <c r="AD423" s="65"/>
      <c r="AE423" s="65">
        <v>0</v>
      </c>
      <c r="AF423" s="63">
        <f>SUM(AF375:AF422)</f>
        <v>16767.129999999997</v>
      </c>
      <c r="AG423" s="25"/>
      <c r="AH423" s="24" t="s">
        <v>117</v>
      </c>
      <c r="AI423" s="26"/>
      <c r="AJ423" s="25">
        <f>SUM(AJ369:AJ422)</f>
        <v>0</v>
      </c>
      <c r="AL423" s="14"/>
      <c r="AM423" s="18"/>
      <c r="AN423" s="16"/>
      <c r="AO423" s="18">
        <f t="shared" si="142"/>
        <v>0</v>
      </c>
      <c r="AP423" s="15"/>
      <c r="AR423" s="14"/>
      <c r="AS423" s="18"/>
      <c r="AT423" s="16">
        <v>0</v>
      </c>
      <c r="AU423" s="18">
        <f t="shared" si="143"/>
        <v>0</v>
      </c>
      <c r="AV423" s="15"/>
      <c r="AX423" s="14"/>
      <c r="AY423" s="18"/>
      <c r="AZ423" s="16"/>
      <c r="BA423" s="18">
        <f t="shared" si="144"/>
        <v>0</v>
      </c>
      <c r="BB423" s="15"/>
      <c r="BD423" s="14"/>
      <c r="BE423" s="18"/>
      <c r="BF423" s="16"/>
      <c r="BG423" s="18">
        <f t="shared" si="145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4"/>
    </row>
    <row r="424" spans="1:69" ht="16.8" customHeight="1" x14ac:dyDescent="0.35">
      <c r="A424" s="15"/>
      <c r="B424" s="15"/>
      <c r="C424" s="64" t="s">
        <v>140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/>
      <c r="P424" s="18"/>
      <c r="Q424" s="14"/>
      <c r="R424" s="18"/>
      <c r="S424" s="16">
        <v>0</v>
      </c>
      <c r="T424" s="18">
        <f t="shared" si="140"/>
        <v>47681.749999999985</v>
      </c>
      <c r="U424" s="15"/>
      <c r="W424" s="14"/>
      <c r="X424" s="18"/>
      <c r="Y424" s="16">
        <v>0</v>
      </c>
      <c r="Z424" s="18">
        <f t="shared" si="141"/>
        <v>124841.34</v>
      </c>
      <c r="AA424" s="15"/>
      <c r="AB424" s="24"/>
      <c r="AC424" s="71" t="s">
        <v>161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142"/>
        <v>0</v>
      </c>
      <c r="AP424" s="15"/>
      <c r="AR424" s="14"/>
      <c r="AS424" s="18"/>
      <c r="AT424" s="16"/>
      <c r="AU424" s="18">
        <f t="shared" si="143"/>
        <v>0</v>
      </c>
      <c r="AV424" s="15"/>
      <c r="AX424" s="14"/>
      <c r="AY424" s="18"/>
      <c r="AZ424" s="16"/>
      <c r="BA424" s="18">
        <f t="shared" si="144"/>
        <v>0</v>
      </c>
      <c r="BB424" s="15"/>
      <c r="BD424" s="14"/>
      <c r="BE424" s="18"/>
      <c r="BF424" s="16"/>
      <c r="BG424" s="18">
        <f t="shared" si="145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4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119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120</v>
      </c>
      <c r="L425" s="3">
        <f>L423-L424</f>
        <v>-6137.8600000000297</v>
      </c>
      <c r="M425" s="27" t="s">
        <v>162</v>
      </c>
      <c r="N425" s="27">
        <f>O425-L424</f>
        <v>11647.829999999987</v>
      </c>
      <c r="O425" s="44">
        <f>Z425+AU425+N401+SUM(L404:L415)+SUM(N405:N415)+L419-D371-D374-D370+E372</f>
        <v>138737.13</v>
      </c>
      <c r="P425" s="18"/>
      <c r="Q425" s="58"/>
      <c r="R425" s="59"/>
      <c r="S425" s="44"/>
      <c r="T425" s="59">
        <f t="shared" si="140"/>
        <v>47681.749999999985</v>
      </c>
      <c r="U425" s="57"/>
      <c r="W425" s="58"/>
      <c r="X425" s="59"/>
      <c r="Y425" s="44"/>
      <c r="Z425" s="59">
        <f t="shared" si="141"/>
        <v>124841.34</v>
      </c>
      <c r="AA425" s="57"/>
      <c r="AB425" s="60"/>
      <c r="AC425" s="60" t="s">
        <v>121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163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2"/>
        <v>0</v>
      </c>
      <c r="AP425" s="57"/>
      <c r="AR425" s="58"/>
      <c r="AS425" s="59"/>
      <c r="AT425" s="44"/>
      <c r="AU425" s="59">
        <f t="shared" si="143"/>
        <v>0</v>
      </c>
      <c r="AV425" s="57"/>
      <c r="AX425" s="58"/>
      <c r="AY425" s="59"/>
      <c r="AZ425" s="44"/>
      <c r="BA425" s="59">
        <f t="shared" si="144"/>
        <v>0</v>
      </c>
      <c r="BB425" s="57"/>
      <c r="BD425" s="58"/>
      <c r="BE425" s="59"/>
      <c r="BF425" s="44"/>
      <c r="BG425" s="59">
        <f t="shared" si="145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191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8" spans="1:69" ht="16.8" customHeight="1" x14ac:dyDescent="0.35">
      <c r="A428" s="2" t="s">
        <v>0</v>
      </c>
      <c r="B428" s="2"/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122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164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165</v>
      </c>
      <c r="BP428" s="8" t="s">
        <v>0</v>
      </c>
      <c r="BQ428" s="9" t="s">
        <v>166</v>
      </c>
    </row>
    <row r="429" spans="1:69" ht="16.8" customHeight="1" x14ac:dyDescent="0.35">
      <c r="A429" s="14">
        <v>45301</v>
      </c>
      <c r="B429" s="15" t="s">
        <v>167</v>
      </c>
      <c r="C429" s="15" t="s">
        <v>168</v>
      </c>
      <c r="D429" s="16">
        <v>12828.53</v>
      </c>
      <c r="E429" s="16">
        <v>700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169</v>
      </c>
      <c r="BM429" s="88">
        <f>BK429</f>
        <v>45301</v>
      </c>
      <c r="BN429" s="24" t="s">
        <v>169</v>
      </c>
      <c r="BO429" s="24"/>
      <c r="BP429" s="88">
        <f>BK429</f>
        <v>45301</v>
      </c>
      <c r="BQ429" s="124"/>
    </row>
    <row r="430" spans="1:69" ht="16.8" customHeight="1" x14ac:dyDescent="0.35">
      <c r="A430" s="15"/>
      <c r="B430" s="15"/>
      <c r="C430" s="15" t="s">
        <v>170</v>
      </c>
      <c r="D430" s="16">
        <v>0</v>
      </c>
      <c r="E430" s="16"/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6">(R430-S430)+T429</f>
        <v>47681.749999999985</v>
      </c>
      <c r="U430" s="15"/>
      <c r="W430" s="14"/>
      <c r="X430" s="18"/>
      <c r="Y430" s="16"/>
      <c r="Z430" s="18">
        <f t="shared" ref="Z430:Z461" si="147">(X430-Y430)+Z429</f>
        <v>124841.34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8">(AM430-AN430)+AO429</f>
        <v>0</v>
      </c>
      <c r="AP430" s="15"/>
      <c r="AR430" s="14"/>
      <c r="AS430" s="18"/>
      <c r="AT430" s="16"/>
      <c r="AU430" s="18">
        <f t="shared" ref="AU430:AU461" si="149">(AS430-AT430)+AU429</f>
        <v>0</v>
      </c>
      <c r="AV430" s="15"/>
      <c r="AX430" s="14"/>
      <c r="AY430" s="18"/>
      <c r="AZ430" s="16"/>
      <c r="BA430" s="18">
        <f t="shared" ref="BA430:BA461" si="150">(AY430-AZ430)+BA429</f>
        <v>0</v>
      </c>
      <c r="BB430" s="15"/>
      <c r="BD430" s="14"/>
      <c r="BE430" s="18"/>
      <c r="BF430" s="16"/>
      <c r="BG430" s="18">
        <f t="shared" ref="BG430:BG461" si="151">(BE430-BF430)+BG429</f>
        <v>0</v>
      </c>
      <c r="BH430" s="15"/>
      <c r="BJ430" s="86">
        <v>0</v>
      </c>
      <c r="BK430" s="90"/>
      <c r="BL430" s="24">
        <v>0</v>
      </c>
      <c r="BM430" s="91"/>
      <c r="BN430" s="24">
        <v>0</v>
      </c>
      <c r="BO430" s="24">
        <v>0</v>
      </c>
      <c r="BP430" s="91"/>
      <c r="BQ430" s="124"/>
    </row>
    <row r="431" spans="1:69" ht="16.8" customHeight="1" x14ac:dyDescent="0.35">
      <c r="A431" s="15"/>
      <c r="B431" s="15"/>
      <c r="C431" s="15" t="s">
        <v>171</v>
      </c>
      <c r="D431" s="16">
        <v>7088.51</v>
      </c>
      <c r="E431" s="16">
        <v>206.5</v>
      </c>
      <c r="F431" s="16"/>
      <c r="G431" s="16"/>
      <c r="H431" s="103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6"/>
        <v>47681.749999999985</v>
      </c>
      <c r="U431" s="15"/>
      <c r="W431" s="14"/>
      <c r="X431" s="18"/>
      <c r="Y431" s="16"/>
      <c r="Z431" s="18">
        <f t="shared" si="147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8"/>
        <v>0</v>
      </c>
      <c r="AP431" s="15"/>
      <c r="AR431" s="14"/>
      <c r="AS431" s="18"/>
      <c r="AT431" s="16"/>
      <c r="AU431" s="18">
        <f t="shared" si="149"/>
        <v>0</v>
      </c>
      <c r="AV431" s="15"/>
      <c r="AX431" s="14"/>
      <c r="AY431" s="18"/>
      <c r="AZ431" s="16"/>
      <c r="BA431" s="18">
        <f t="shared" si="150"/>
        <v>0</v>
      </c>
      <c r="BB431" s="15"/>
      <c r="BD431" s="14"/>
      <c r="BE431" s="18"/>
      <c r="BF431" s="16"/>
      <c r="BG431" s="18">
        <f t="shared" si="151"/>
        <v>0</v>
      </c>
      <c r="BH431" s="15"/>
      <c r="BJ431" s="86">
        <v>0</v>
      </c>
      <c r="BK431" s="90"/>
      <c r="BL431" s="24">
        <v>0</v>
      </c>
      <c r="BM431" s="91"/>
      <c r="BN431" s="24">
        <v>0</v>
      </c>
      <c r="BO431" s="24">
        <v>0</v>
      </c>
      <c r="BP431" s="91"/>
      <c r="BQ431" s="124"/>
    </row>
    <row r="432" spans="1:69" ht="16.8" customHeight="1" x14ac:dyDescent="0.35">
      <c r="A432" s="15"/>
      <c r="B432" s="15">
        <v>0</v>
      </c>
      <c r="C432" s="15" t="s">
        <v>172</v>
      </c>
      <c r="D432" s="16">
        <v>1134.9100000000001</v>
      </c>
      <c r="E432" s="16"/>
      <c r="F432" s="16"/>
      <c r="G432" s="16"/>
      <c r="H432" s="103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 t="shared" ref="O432:O451" si="152">O371+M432-N432</f>
        <v>21123.666000000005</v>
      </c>
      <c r="P432" s="18">
        <f t="shared" ref="P432:P451" si="153">P371+M432</f>
        <v>2254.7660000000001</v>
      </c>
      <c r="Q432" s="14"/>
      <c r="R432" s="18"/>
      <c r="S432" s="16"/>
      <c r="T432" s="18">
        <f t="shared" si="146"/>
        <v>47681.749999999985</v>
      </c>
      <c r="U432" s="15"/>
      <c r="W432" s="14"/>
      <c r="X432" s="18"/>
      <c r="Y432" s="16"/>
      <c r="Z432" s="18">
        <f t="shared" si="147"/>
        <v>124841.34</v>
      </c>
      <c r="AA432" s="15"/>
      <c r="AB432" s="24"/>
      <c r="AC432" s="24"/>
      <c r="AD432" s="25"/>
      <c r="AE432" s="25"/>
      <c r="AF432" s="25"/>
      <c r="AG432" s="25"/>
      <c r="AH432" s="17"/>
      <c r="AI432" s="16">
        <v>0</v>
      </c>
      <c r="AJ432" s="25"/>
      <c r="AL432" s="14"/>
      <c r="AM432" s="18"/>
      <c r="AN432" s="16"/>
      <c r="AO432" s="18">
        <f t="shared" si="148"/>
        <v>0</v>
      </c>
      <c r="AP432" s="15"/>
      <c r="AR432" s="14"/>
      <c r="AS432" s="18"/>
      <c r="AT432" s="16"/>
      <c r="AU432" s="18">
        <f t="shared" si="149"/>
        <v>0</v>
      </c>
      <c r="AV432" s="15"/>
      <c r="AX432" s="14"/>
      <c r="AY432" s="18"/>
      <c r="AZ432" s="16"/>
      <c r="BA432" s="18">
        <f t="shared" si="150"/>
        <v>0</v>
      </c>
      <c r="BB432" s="15"/>
      <c r="BD432" s="14"/>
      <c r="BE432" s="18"/>
      <c r="BF432" s="16"/>
      <c r="BG432" s="18">
        <f t="shared" si="151"/>
        <v>0</v>
      </c>
      <c r="BH432" s="15"/>
      <c r="BJ432" s="86">
        <v>0</v>
      </c>
      <c r="BK432" s="90"/>
      <c r="BL432" s="24">
        <v>0</v>
      </c>
      <c r="BM432" s="91"/>
      <c r="BN432" s="24">
        <v>0</v>
      </c>
      <c r="BO432" s="24">
        <v>0</v>
      </c>
      <c r="BP432" s="91"/>
      <c r="BQ432" s="124"/>
    </row>
    <row r="433" spans="1:69" ht="16.8" customHeight="1" x14ac:dyDescent="0.35">
      <c r="A433" s="15"/>
      <c r="B433" s="16">
        <f>B432+B372</f>
        <v>74.98</v>
      </c>
      <c r="C433" s="15" t="s">
        <v>173</v>
      </c>
      <c r="D433" s="16">
        <v>1134.33</v>
      </c>
      <c r="E433" s="16">
        <v>0</v>
      </c>
      <c r="F433" s="16"/>
      <c r="G433" s="16"/>
      <c r="H433" s="103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si="152"/>
        <v>-23562.590858000003</v>
      </c>
      <c r="P433" s="18">
        <f t="shared" si="153"/>
        <v>1887.2391420000001</v>
      </c>
      <c r="Q433" s="14"/>
      <c r="R433" s="18"/>
      <c r="S433" s="16"/>
      <c r="T433" s="18">
        <f t="shared" si="146"/>
        <v>47681.749999999985</v>
      </c>
      <c r="U433" s="15"/>
      <c r="W433" s="14"/>
      <c r="X433" s="18"/>
      <c r="Y433" s="16"/>
      <c r="Z433" s="18">
        <f t="shared" si="147"/>
        <v>124841.34</v>
      </c>
      <c r="AA433" s="15"/>
      <c r="AB433" s="24"/>
      <c r="AC433" s="17"/>
      <c r="AD433" s="25"/>
      <c r="AE433" s="25"/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8"/>
        <v>0</v>
      </c>
      <c r="AP433" s="15"/>
      <c r="AR433" s="14"/>
      <c r="AS433" s="18"/>
      <c r="AT433" s="16"/>
      <c r="AU433" s="18">
        <f t="shared" si="149"/>
        <v>0</v>
      </c>
      <c r="AV433" s="15"/>
      <c r="AX433" s="14"/>
      <c r="AY433" s="18"/>
      <c r="AZ433" s="16"/>
      <c r="BA433" s="18">
        <f t="shared" si="150"/>
        <v>0</v>
      </c>
      <c r="BB433" s="15"/>
      <c r="BD433" s="14"/>
      <c r="BE433" s="18"/>
      <c r="BF433" s="16"/>
      <c r="BG433" s="18">
        <f t="shared" si="151"/>
        <v>0</v>
      </c>
      <c r="BH433" s="15"/>
      <c r="BJ433" s="86">
        <v>0</v>
      </c>
      <c r="BK433" s="90"/>
      <c r="BL433" s="24">
        <v>0</v>
      </c>
      <c r="BM433" s="91"/>
      <c r="BN433" s="24">
        <v>0</v>
      </c>
      <c r="BO433" s="24"/>
      <c r="BP433" s="24"/>
      <c r="BQ433" s="124"/>
    </row>
    <row r="434" spans="1:69" ht="16.8" customHeight="1" x14ac:dyDescent="0.35">
      <c r="A434" s="15"/>
      <c r="B434" s="15"/>
      <c r="C434" s="15" t="s">
        <v>174</v>
      </c>
      <c r="D434" s="16">
        <v>150</v>
      </c>
      <c r="E434" s="16">
        <v>0</v>
      </c>
      <c r="F434" s="16"/>
      <c r="G434" s="16"/>
      <c r="H434" s="103" t="s">
        <v>44</v>
      </c>
      <c r="I434" s="77" t="s">
        <v>175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52"/>
        <v>-7455.9241900000006</v>
      </c>
      <c r="P434" s="18">
        <f t="shared" si="153"/>
        <v>3461.0658100000001</v>
      </c>
      <c r="Q434" s="14"/>
      <c r="R434" s="18"/>
      <c r="S434" s="16"/>
      <c r="T434" s="18">
        <f t="shared" si="146"/>
        <v>47681.749999999985</v>
      </c>
      <c r="U434" s="15"/>
      <c r="W434" s="14"/>
      <c r="X434" s="18"/>
      <c r="Y434" s="16"/>
      <c r="Z434" s="18">
        <f t="shared" si="147"/>
        <v>124841.34</v>
      </c>
      <c r="AA434" s="15"/>
      <c r="AB434" s="24"/>
      <c r="AC434" s="17"/>
      <c r="AD434" s="25"/>
      <c r="AE434" s="25"/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8"/>
        <v>0</v>
      </c>
      <c r="AP434" s="15"/>
      <c r="AR434" s="14"/>
      <c r="AS434" s="18"/>
      <c r="AT434" s="16"/>
      <c r="AU434" s="18">
        <f t="shared" si="149"/>
        <v>0</v>
      </c>
      <c r="AV434" s="15"/>
      <c r="AX434" s="14"/>
      <c r="AY434" s="18"/>
      <c r="AZ434" s="16"/>
      <c r="BA434" s="18">
        <f t="shared" si="150"/>
        <v>0</v>
      </c>
      <c r="BB434" s="15"/>
      <c r="BD434" s="14"/>
      <c r="BE434" s="18"/>
      <c r="BF434" s="16"/>
      <c r="BG434" s="18">
        <f t="shared" si="151"/>
        <v>0</v>
      </c>
      <c r="BH434" s="15"/>
      <c r="BJ434" s="86">
        <v>0</v>
      </c>
      <c r="BK434" s="90"/>
      <c r="BL434" s="24">
        <v>0</v>
      </c>
      <c r="BM434" s="91"/>
      <c r="BN434" s="24">
        <v>0</v>
      </c>
      <c r="BO434" s="24"/>
      <c r="BP434" s="24"/>
      <c r="BQ434" s="124"/>
    </row>
    <row r="435" spans="1:69" ht="16.8" customHeight="1" x14ac:dyDescent="0.35">
      <c r="A435" s="15"/>
      <c r="B435" s="15" t="s">
        <v>42</v>
      </c>
      <c r="C435" s="15" t="s">
        <v>176</v>
      </c>
      <c r="D435" s="16">
        <v>0</v>
      </c>
      <c r="E435" s="16"/>
      <c r="F435" s="16"/>
      <c r="G435" s="16"/>
      <c r="H435" s="103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52"/>
        <v>5577.4391599999999</v>
      </c>
      <c r="P435" s="18">
        <f t="shared" si="153"/>
        <v>586.23916000000008</v>
      </c>
      <c r="Q435" s="14"/>
      <c r="R435" s="18"/>
      <c r="S435" s="16"/>
      <c r="T435" s="18">
        <f t="shared" si="146"/>
        <v>47681.749999999985</v>
      </c>
      <c r="U435" s="15"/>
      <c r="W435" s="14"/>
      <c r="X435" s="18"/>
      <c r="Y435" s="16"/>
      <c r="Z435" s="18">
        <f t="shared" si="147"/>
        <v>124841.34</v>
      </c>
      <c r="AA435" s="15"/>
      <c r="AB435" s="24"/>
      <c r="AC435" s="17"/>
      <c r="AD435" s="25"/>
      <c r="AE435" s="25"/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8"/>
        <v>0</v>
      </c>
      <c r="AP435" s="15"/>
      <c r="AR435" s="14"/>
      <c r="AS435" s="18"/>
      <c r="AT435" s="16"/>
      <c r="AU435" s="18">
        <f t="shared" si="149"/>
        <v>0</v>
      </c>
      <c r="AV435" s="15"/>
      <c r="AX435" s="14"/>
      <c r="AY435" s="18"/>
      <c r="AZ435" s="16"/>
      <c r="BA435" s="18">
        <f t="shared" si="150"/>
        <v>0</v>
      </c>
      <c r="BB435" s="15"/>
      <c r="BD435" s="14"/>
      <c r="BE435" s="18"/>
      <c r="BF435" s="16"/>
      <c r="BG435" s="18">
        <f t="shared" si="151"/>
        <v>0</v>
      </c>
      <c r="BH435" s="15"/>
      <c r="BJ435" s="86">
        <v>0</v>
      </c>
      <c r="BK435" s="90"/>
      <c r="BL435" s="24">
        <v>0</v>
      </c>
      <c r="BM435" s="91"/>
      <c r="BN435" s="24">
        <v>0</v>
      </c>
      <c r="BO435" s="24"/>
      <c r="BP435" s="24"/>
      <c r="BQ435" s="124"/>
    </row>
    <row r="436" spans="1:69" ht="16.8" customHeight="1" x14ac:dyDescent="0.35">
      <c r="A436" s="15"/>
      <c r="B436" s="15"/>
      <c r="C436" s="15" t="s">
        <v>177</v>
      </c>
      <c r="D436" s="16">
        <v>38.32</v>
      </c>
      <c r="E436" s="16"/>
      <c r="F436" s="16"/>
      <c r="G436" s="16">
        <v>0</v>
      </c>
      <c r="H436" s="103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52"/>
        <v>5332.6691600000004</v>
      </c>
      <c r="P436" s="18">
        <f t="shared" si="153"/>
        <v>586.23916000000008</v>
      </c>
      <c r="Q436" s="14"/>
      <c r="R436" s="18"/>
      <c r="S436" s="16">
        <f>G436</f>
        <v>0</v>
      </c>
      <c r="T436" s="18">
        <f t="shared" si="146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47"/>
        <v>124841.34</v>
      </c>
      <c r="AA436" s="15"/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/>
      <c r="AI436" s="16">
        <v>0</v>
      </c>
      <c r="AJ436" s="25"/>
      <c r="AL436" s="14"/>
      <c r="AM436" s="18"/>
      <c r="AN436" s="16">
        <v>0</v>
      </c>
      <c r="AO436" s="18">
        <f t="shared" si="148"/>
        <v>0</v>
      </c>
      <c r="AP436" s="15"/>
      <c r="AR436" s="14"/>
      <c r="AS436" s="18"/>
      <c r="AT436" s="16">
        <v>0</v>
      </c>
      <c r="AU436" s="18">
        <f t="shared" si="149"/>
        <v>0</v>
      </c>
      <c r="AV436" s="15"/>
      <c r="AX436" s="14"/>
      <c r="AY436" s="18"/>
      <c r="AZ436" s="16">
        <v>0</v>
      </c>
      <c r="BA436" s="18">
        <f t="shared" si="150"/>
        <v>0</v>
      </c>
      <c r="BB436" s="15"/>
      <c r="BD436" s="14"/>
      <c r="BE436" s="18"/>
      <c r="BF436" s="16">
        <v>0</v>
      </c>
      <c r="BG436" s="18">
        <f t="shared" si="151"/>
        <v>0</v>
      </c>
      <c r="BH436" s="15"/>
      <c r="BJ436" s="86">
        <v>0</v>
      </c>
      <c r="BK436" s="90"/>
      <c r="BL436" s="24">
        <v>0</v>
      </c>
      <c r="BM436" s="91"/>
      <c r="BN436" s="24">
        <v>0</v>
      </c>
      <c r="BO436" s="24"/>
      <c r="BP436" s="24"/>
      <c r="BQ436" s="124"/>
    </row>
    <row r="437" spans="1:69" ht="16.8" customHeight="1" x14ac:dyDescent="0.35">
      <c r="A437" s="15"/>
      <c r="B437" s="15"/>
      <c r="C437" s="15" t="s">
        <v>178</v>
      </c>
      <c r="D437" s="16"/>
      <c r="E437" s="16"/>
      <c r="F437" s="16"/>
      <c r="G437" s="16">
        <v>0</v>
      </c>
      <c r="H437" s="103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52"/>
        <v>986.77923599999997</v>
      </c>
      <c r="P437" s="18">
        <f t="shared" si="153"/>
        <v>103.719236</v>
      </c>
      <c r="Q437" s="14"/>
      <c r="R437" s="18"/>
      <c r="S437" s="16">
        <f>G437</f>
        <v>0</v>
      </c>
      <c r="T437" s="18">
        <f t="shared" si="146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7"/>
        <v>124841.34</v>
      </c>
      <c r="AA437" s="15"/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/>
      <c r="AI437" s="16">
        <v>0</v>
      </c>
      <c r="AJ437" s="25"/>
      <c r="AL437" s="14"/>
      <c r="AM437" s="18">
        <v>0</v>
      </c>
      <c r="AN437" s="16">
        <v>0</v>
      </c>
      <c r="AO437" s="18">
        <f t="shared" si="148"/>
        <v>0</v>
      </c>
      <c r="AP437" s="15"/>
      <c r="AR437" s="14"/>
      <c r="AS437" s="18">
        <v>0</v>
      </c>
      <c r="AT437" s="16">
        <v>0</v>
      </c>
      <c r="AU437" s="18">
        <f t="shared" si="149"/>
        <v>0</v>
      </c>
      <c r="AV437" s="15"/>
      <c r="AX437" s="14"/>
      <c r="AY437" s="18">
        <v>0</v>
      </c>
      <c r="AZ437" s="16">
        <v>0</v>
      </c>
      <c r="BA437" s="18">
        <f t="shared" si="150"/>
        <v>0</v>
      </c>
      <c r="BB437" s="15"/>
      <c r="BD437" s="14"/>
      <c r="BE437" s="18">
        <v>0</v>
      </c>
      <c r="BF437" s="16">
        <v>0</v>
      </c>
      <c r="BG437" s="18">
        <f t="shared" si="151"/>
        <v>0</v>
      </c>
      <c r="BH437" s="15"/>
      <c r="BJ437" s="86">
        <v>0</v>
      </c>
      <c r="BK437" s="90"/>
      <c r="BL437" s="24">
        <v>0</v>
      </c>
      <c r="BM437" s="91"/>
      <c r="BN437" s="24">
        <v>0</v>
      </c>
      <c r="BO437" s="24"/>
      <c r="BP437" s="24"/>
      <c r="BQ437" s="124"/>
    </row>
    <row r="438" spans="1:69" ht="16.8" customHeight="1" x14ac:dyDescent="0.35">
      <c r="A438" s="15"/>
      <c r="B438" s="15"/>
      <c r="C438" s="15" t="s">
        <v>179</v>
      </c>
      <c r="D438" s="16"/>
      <c r="E438" s="16"/>
      <c r="F438" s="16"/>
      <c r="G438" s="16">
        <v>0</v>
      </c>
      <c r="H438" s="103"/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52"/>
        <v>600.64344800000003</v>
      </c>
      <c r="P438" s="18">
        <f t="shared" si="153"/>
        <v>63.133448000000001</v>
      </c>
      <c r="Q438" s="14"/>
      <c r="R438" s="18"/>
      <c r="S438" s="16">
        <f>G438</f>
        <v>0</v>
      </c>
      <c r="T438" s="18">
        <f t="shared" si="146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7"/>
        <v>124841.34</v>
      </c>
      <c r="AA438" s="15"/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8"/>
        <v>0</v>
      </c>
      <c r="AP438" s="15"/>
      <c r="AR438" s="14"/>
      <c r="AS438" s="18"/>
      <c r="AT438" s="16">
        <v>0</v>
      </c>
      <c r="AU438" s="18">
        <f t="shared" si="149"/>
        <v>0</v>
      </c>
      <c r="AV438" s="15"/>
      <c r="AX438" s="14"/>
      <c r="AY438" s="18"/>
      <c r="AZ438" s="16">
        <v>0</v>
      </c>
      <c r="BA438" s="18">
        <f t="shared" si="150"/>
        <v>0</v>
      </c>
      <c r="BB438" s="15"/>
      <c r="BD438" s="14"/>
      <c r="BE438" s="18"/>
      <c r="BF438" s="16">
        <v>0</v>
      </c>
      <c r="BG438" s="18">
        <f t="shared" si="151"/>
        <v>0</v>
      </c>
      <c r="BH438" s="15"/>
      <c r="BJ438" s="86">
        <v>0</v>
      </c>
      <c r="BK438" s="90"/>
      <c r="BL438" s="24">
        <v>0</v>
      </c>
      <c r="BM438" s="24"/>
      <c r="BN438" s="24"/>
      <c r="BO438" s="24"/>
      <c r="BP438" s="24"/>
      <c r="BQ438" s="124"/>
    </row>
    <row r="439" spans="1:69" ht="16.8" customHeight="1" x14ac:dyDescent="0.35">
      <c r="A439" s="15"/>
      <c r="B439" s="15"/>
      <c r="C439" s="15" t="s">
        <v>180</v>
      </c>
      <c r="D439" s="16"/>
      <c r="E439" s="16"/>
      <c r="F439" s="16"/>
      <c r="G439" s="16">
        <v>0</v>
      </c>
      <c r="H439" s="103"/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52"/>
        <v>600.64344800000003</v>
      </c>
      <c r="P439" s="18">
        <f t="shared" si="153"/>
        <v>63.133448000000001</v>
      </c>
      <c r="Q439" s="14"/>
      <c r="R439" s="18"/>
      <c r="S439" s="16">
        <f>G439</f>
        <v>0</v>
      </c>
      <c r="T439" s="18">
        <f t="shared" si="146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7"/>
        <v>124841.34</v>
      </c>
      <c r="AA439" s="15"/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8"/>
        <v>0</v>
      </c>
      <c r="AP439" s="15"/>
      <c r="AR439" s="14"/>
      <c r="AS439" s="18"/>
      <c r="AT439" s="16">
        <v>0</v>
      </c>
      <c r="AU439" s="18">
        <f t="shared" si="149"/>
        <v>0</v>
      </c>
      <c r="AV439" s="15"/>
      <c r="AX439" s="14"/>
      <c r="AY439" s="18"/>
      <c r="AZ439" s="16">
        <v>0</v>
      </c>
      <c r="BA439" s="18">
        <f t="shared" si="150"/>
        <v>0</v>
      </c>
      <c r="BB439" s="15"/>
      <c r="BD439" s="14"/>
      <c r="BE439" s="18"/>
      <c r="BF439" s="16">
        <v>0</v>
      </c>
      <c r="BG439" s="18">
        <f t="shared" si="151"/>
        <v>0</v>
      </c>
      <c r="BH439" s="15"/>
      <c r="BJ439" s="86">
        <v>0</v>
      </c>
      <c r="BK439" s="90"/>
      <c r="BL439" s="24"/>
      <c r="BM439" s="24"/>
      <c r="BN439" s="24"/>
      <c r="BO439" s="24"/>
      <c r="BP439" s="24"/>
      <c r="BQ439" s="124"/>
    </row>
    <row r="440" spans="1:69" ht="16.8" customHeight="1" x14ac:dyDescent="0.35">
      <c r="A440" s="15"/>
      <c r="B440" s="15"/>
      <c r="C440" s="15" t="s">
        <v>237</v>
      </c>
      <c r="D440" s="16"/>
      <c r="E440" s="16"/>
      <c r="F440" s="16"/>
      <c r="G440" s="16">
        <v>3982.5</v>
      </c>
      <c r="H440" s="16"/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52"/>
        <v>600.64344800000003</v>
      </c>
      <c r="P440" s="18">
        <f t="shared" si="153"/>
        <v>63.133448000000001</v>
      </c>
      <c r="Q440" s="14"/>
      <c r="R440" s="18"/>
      <c r="S440" s="16">
        <f>G440</f>
        <v>3982.5</v>
      </c>
      <c r="T440" s="18">
        <f t="shared" si="146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7"/>
        <v>124841.34</v>
      </c>
      <c r="AA440" s="15"/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8"/>
        <v>0</v>
      </c>
      <c r="AP440" s="15"/>
      <c r="AR440" s="14"/>
      <c r="AS440" s="18"/>
      <c r="AT440" s="16">
        <v>0</v>
      </c>
      <c r="AU440" s="18">
        <f t="shared" si="149"/>
        <v>0</v>
      </c>
      <c r="AV440" s="15"/>
      <c r="AX440" s="14"/>
      <c r="AY440" s="18"/>
      <c r="AZ440" s="16">
        <v>0</v>
      </c>
      <c r="BA440" s="18">
        <f t="shared" si="150"/>
        <v>0</v>
      </c>
      <c r="BB440" s="15"/>
      <c r="BD440" s="14"/>
      <c r="BE440" s="18"/>
      <c r="BF440" s="16">
        <v>0</v>
      </c>
      <c r="BG440" s="18">
        <f t="shared" si="151"/>
        <v>0</v>
      </c>
      <c r="BH440" s="15"/>
      <c r="BJ440" s="86">
        <v>0</v>
      </c>
      <c r="BK440" s="90"/>
      <c r="BL440" s="24"/>
      <c r="BM440" s="24"/>
      <c r="BN440" s="24"/>
      <c r="BO440" s="24"/>
      <c r="BP440" s="24"/>
      <c r="BQ440" s="124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/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52"/>
        <v>986.77923599999997</v>
      </c>
      <c r="P441" s="18">
        <f t="shared" si="153"/>
        <v>103.719236</v>
      </c>
      <c r="Q441" s="14"/>
      <c r="R441" s="18"/>
      <c r="S441" s="16">
        <v>0</v>
      </c>
      <c r="T441" s="18">
        <f t="shared" si="146"/>
        <v>43699.249999999985</v>
      </c>
      <c r="U441" s="15"/>
      <c r="W441" s="14"/>
      <c r="X441" s="18"/>
      <c r="Y441" s="16">
        <v>0</v>
      </c>
      <c r="Z441" s="18">
        <f t="shared" si="147"/>
        <v>124841.34</v>
      </c>
      <c r="AA441" s="15"/>
      <c r="AB441" s="24"/>
      <c r="AC441" s="15"/>
      <c r="AD441" s="25"/>
      <c r="AE441" s="62"/>
      <c r="AF441" s="63"/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8"/>
        <v>0</v>
      </c>
      <c r="AP441" s="15"/>
      <c r="AR441" s="14"/>
      <c r="AS441" s="18"/>
      <c r="AT441" s="16">
        <v>0</v>
      </c>
      <c r="AU441" s="18">
        <f t="shared" si="149"/>
        <v>0</v>
      </c>
      <c r="AV441" s="15"/>
      <c r="AX441" s="14"/>
      <c r="AY441" s="18"/>
      <c r="AZ441" s="16">
        <v>0</v>
      </c>
      <c r="BA441" s="18">
        <f t="shared" si="150"/>
        <v>0</v>
      </c>
      <c r="BB441" s="15"/>
      <c r="BD441" s="14"/>
      <c r="BE441" s="18"/>
      <c r="BF441" s="16">
        <v>0</v>
      </c>
      <c r="BG441" s="18">
        <f t="shared" si="151"/>
        <v>0</v>
      </c>
      <c r="BH441" s="15"/>
      <c r="BJ441" s="86">
        <v>0</v>
      </c>
      <c r="BK441" s="90"/>
      <c r="BL441" s="24"/>
      <c r="BM441" s="24"/>
      <c r="BN441" s="24"/>
      <c r="BO441" s="24"/>
      <c r="BP441" s="24"/>
      <c r="BQ441" s="124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182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52"/>
        <v>8735.0930399999997</v>
      </c>
      <c r="P442" s="18">
        <f t="shared" si="153"/>
        <v>3246.8630400000002</v>
      </c>
      <c r="Q442" s="14"/>
      <c r="R442" s="18"/>
      <c r="S442" s="16">
        <v>0</v>
      </c>
      <c r="T442" s="18">
        <f t="shared" si="146"/>
        <v>43699.249999999985</v>
      </c>
      <c r="U442" s="15"/>
      <c r="W442" s="14"/>
      <c r="X442" s="18"/>
      <c r="Y442" s="16">
        <v>0</v>
      </c>
      <c r="Z442" s="18">
        <f t="shared" si="147"/>
        <v>124841.34</v>
      </c>
      <c r="AA442" s="15" t="str">
        <f>C442</f>
        <v>Sinistro</v>
      </c>
      <c r="AB442" s="24"/>
      <c r="AC442" s="15"/>
      <c r="AD442" s="25"/>
      <c r="AE442" s="62"/>
      <c r="AF442" s="63"/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8"/>
        <v>0</v>
      </c>
      <c r="AP442" s="15"/>
      <c r="AR442" s="14"/>
      <c r="AS442" s="18"/>
      <c r="AT442" s="16">
        <v>0</v>
      </c>
      <c r="AU442" s="18">
        <f t="shared" si="149"/>
        <v>0</v>
      </c>
      <c r="AV442" s="15"/>
      <c r="AX442" s="14"/>
      <c r="AY442" s="18"/>
      <c r="AZ442" s="16">
        <v>0</v>
      </c>
      <c r="BA442" s="18">
        <f t="shared" si="150"/>
        <v>0</v>
      </c>
      <c r="BB442" s="15"/>
      <c r="BD442" s="14"/>
      <c r="BE442" s="18"/>
      <c r="BF442" s="16">
        <v>0</v>
      </c>
      <c r="BG442" s="18">
        <f t="shared" si="151"/>
        <v>0</v>
      </c>
      <c r="BH442" s="15"/>
      <c r="BJ442" s="86">
        <v>0</v>
      </c>
      <c r="BK442" s="90"/>
      <c r="BL442" s="24"/>
      <c r="BM442" s="24"/>
      <c r="BN442" s="24"/>
      <c r="BO442" s="24"/>
      <c r="BP442" s="24"/>
      <c r="BQ442" s="124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/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52"/>
        <v>2431.0572400000001</v>
      </c>
      <c r="P443" s="18">
        <f t="shared" si="153"/>
        <v>315.66723999999999</v>
      </c>
      <c r="Q443" s="14"/>
      <c r="R443" s="18"/>
      <c r="S443" s="16">
        <v>0</v>
      </c>
      <c r="T443" s="18">
        <f t="shared" si="146"/>
        <v>43699.249999999985</v>
      </c>
      <c r="U443" s="15"/>
      <c r="W443" s="14"/>
      <c r="X443" s="18"/>
      <c r="Y443" s="16">
        <v>0</v>
      </c>
      <c r="Z443" s="18">
        <f t="shared" si="147"/>
        <v>124841.34</v>
      </c>
      <c r="AA443" s="15"/>
      <c r="AB443" s="24"/>
      <c r="AC443" s="64" t="s">
        <v>134</v>
      </c>
      <c r="AD443" s="65"/>
      <c r="AE443" s="65">
        <f>H447</f>
        <v>0</v>
      </c>
      <c r="AF443" s="63">
        <f t="shared" ref="AF443:AF473" si="154">AE443+AF382</f>
        <v>0</v>
      </c>
      <c r="AG443" s="25"/>
      <c r="AH443" s="24"/>
      <c r="AI443" s="26"/>
      <c r="AJ443" s="25">
        <v>0</v>
      </c>
      <c r="AL443" s="14"/>
      <c r="AM443" s="18"/>
      <c r="AN443" s="16">
        <v>0</v>
      </c>
      <c r="AO443" s="18">
        <f t="shared" si="148"/>
        <v>0</v>
      </c>
      <c r="AP443" s="15"/>
      <c r="AR443" s="14"/>
      <c r="AS443" s="18"/>
      <c r="AT443" s="16">
        <v>0</v>
      </c>
      <c r="AU443" s="18">
        <f t="shared" si="149"/>
        <v>0</v>
      </c>
      <c r="AV443" s="15"/>
      <c r="AX443" s="14"/>
      <c r="AY443" s="18"/>
      <c r="AZ443" s="16">
        <v>0</v>
      </c>
      <c r="BA443" s="18">
        <f t="shared" si="150"/>
        <v>0</v>
      </c>
      <c r="BB443" s="15"/>
      <c r="BD443" s="14"/>
      <c r="BE443" s="18"/>
      <c r="BF443" s="16">
        <v>0</v>
      </c>
      <c r="BG443" s="18">
        <f t="shared" si="151"/>
        <v>0</v>
      </c>
      <c r="BH443" s="15"/>
      <c r="BJ443" s="86"/>
      <c r="BK443" s="86"/>
      <c r="BL443" s="24"/>
      <c r="BM443" s="24"/>
      <c r="BN443" s="24"/>
      <c r="BO443" s="24"/>
      <c r="BP443" s="24"/>
      <c r="BQ443" s="124"/>
    </row>
    <row r="444" spans="1:69" ht="16.8" customHeight="1" x14ac:dyDescent="0.35">
      <c r="A444" s="15"/>
      <c r="B444" s="15"/>
      <c r="C444" s="15" t="s">
        <v>58</v>
      </c>
      <c r="D444" s="16"/>
      <c r="E444" s="16"/>
      <c r="F444" s="16"/>
      <c r="G444" s="16">
        <v>0</v>
      </c>
      <c r="H444" s="16"/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2"/>
        <v>0</v>
      </c>
      <c r="P444" s="18">
        <f t="shared" si="153"/>
        <v>0</v>
      </c>
      <c r="Q444" s="14"/>
      <c r="R444" s="18"/>
      <c r="S444" s="16">
        <f>G444</f>
        <v>0</v>
      </c>
      <c r="T444" s="18">
        <f t="shared" si="146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7"/>
        <v>124841.34</v>
      </c>
      <c r="AA444" s="15"/>
      <c r="AB444" s="24"/>
      <c r="AC444" s="15" t="str">
        <f t="shared" ref="AC444:AC457" si="155">C444</f>
        <v xml:space="preserve">Francobolli    </v>
      </c>
      <c r="AD444" s="25"/>
      <c r="AE444" s="62">
        <f>G444</f>
        <v>0</v>
      </c>
      <c r="AF444" s="63">
        <f t="shared" si="154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8"/>
        <v>0</v>
      </c>
      <c r="AP444" s="15"/>
      <c r="AR444" s="14"/>
      <c r="AS444" s="18"/>
      <c r="AT444" s="16"/>
      <c r="AU444" s="18">
        <f t="shared" si="149"/>
        <v>0</v>
      </c>
      <c r="AV444" s="15"/>
      <c r="AX444" s="14"/>
      <c r="AY444" s="18"/>
      <c r="AZ444" s="16"/>
      <c r="BA444" s="18">
        <f t="shared" si="150"/>
        <v>0</v>
      </c>
      <c r="BB444" s="15"/>
      <c r="BD444" s="14"/>
      <c r="BE444" s="18"/>
      <c r="BF444" s="16"/>
      <c r="BG444" s="18">
        <f t="shared" si="151"/>
        <v>0</v>
      </c>
      <c r="BH444" s="15"/>
      <c r="BJ444" s="86"/>
      <c r="BK444" s="86"/>
      <c r="BL444" s="24"/>
      <c r="BM444" s="24"/>
      <c r="BN444" s="24"/>
      <c r="BO444" s="24"/>
      <c r="BP444" s="24"/>
      <c r="BQ444" s="124"/>
    </row>
    <row r="445" spans="1:69" ht="16.8" customHeight="1" x14ac:dyDescent="0.35">
      <c r="A445" s="15"/>
      <c r="B445" s="15"/>
      <c r="C445" s="15" t="s">
        <v>135</v>
      </c>
      <c r="D445" s="16"/>
      <c r="E445" s="16"/>
      <c r="F445" s="16"/>
      <c r="G445" s="16">
        <v>0</v>
      </c>
      <c r="H445" s="16"/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52"/>
        <v>1590.2364760000003</v>
      </c>
      <c r="P445" s="18">
        <f t="shared" si="153"/>
        <v>419.38647600000002</v>
      </c>
      <c r="Q445" s="14"/>
      <c r="R445" s="18"/>
      <c r="S445" s="16">
        <f>G445</f>
        <v>0</v>
      </c>
      <c r="T445" s="18">
        <f t="shared" si="146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7"/>
        <v>124841.34</v>
      </c>
      <c r="AA445" s="15"/>
      <c r="AB445" s="24"/>
      <c r="AC445" s="15" t="str">
        <f t="shared" si="155"/>
        <v xml:space="preserve">PAG. FATT. SOMMESE PETROLI </v>
      </c>
      <c r="AD445" s="25"/>
      <c r="AE445" s="62">
        <f>G445</f>
        <v>0</v>
      </c>
      <c r="AF445" s="63">
        <f t="shared" si="154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8"/>
        <v>0</v>
      </c>
      <c r="AP445" s="15"/>
      <c r="AR445" s="14"/>
      <c r="AS445" s="18"/>
      <c r="AT445" s="16">
        <v>0</v>
      </c>
      <c r="AU445" s="18">
        <f t="shared" si="149"/>
        <v>0</v>
      </c>
      <c r="AV445" s="15"/>
      <c r="AX445" s="14"/>
      <c r="AY445" s="18"/>
      <c r="AZ445" s="16">
        <v>0</v>
      </c>
      <c r="BA445" s="18">
        <f t="shared" si="150"/>
        <v>0</v>
      </c>
      <c r="BB445" s="15"/>
      <c r="BD445" s="14"/>
      <c r="BE445" s="18"/>
      <c r="BF445" s="16">
        <v>0</v>
      </c>
      <c r="BG445" s="18">
        <f t="shared" si="151"/>
        <v>0</v>
      </c>
      <c r="BH445" s="15"/>
      <c r="BJ445" s="86"/>
      <c r="BK445" s="86"/>
      <c r="BL445" s="24"/>
      <c r="BM445" s="24"/>
      <c r="BN445" s="24"/>
      <c r="BO445" s="24"/>
      <c r="BP445" s="24"/>
      <c r="BQ445" s="124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/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52"/>
        <v>1501.6136200000001</v>
      </c>
      <c r="P446" s="18">
        <f t="shared" si="153"/>
        <v>157.83362</v>
      </c>
      <c r="Q446" s="14"/>
      <c r="R446" s="18"/>
      <c r="S446" s="16">
        <f>G446</f>
        <v>0</v>
      </c>
      <c r="T446" s="18">
        <f t="shared" si="146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7"/>
        <v>124841.34</v>
      </c>
      <c r="AA446" s="15"/>
      <c r="AB446" s="24"/>
      <c r="AC446" s="15" t="str">
        <f t="shared" si="155"/>
        <v>Benzina auto papa'</v>
      </c>
      <c r="AD446" s="25"/>
      <c r="AE446" s="62">
        <f>G446</f>
        <v>0</v>
      </c>
      <c r="AF446" s="63">
        <f t="shared" si="154"/>
        <v>0</v>
      </c>
      <c r="AG446" s="25"/>
      <c r="AH446" s="24"/>
      <c r="AI446" s="26">
        <v>0</v>
      </c>
      <c r="AJ446" s="25"/>
      <c r="AL446" s="14"/>
      <c r="AM446" s="18"/>
      <c r="AN446" s="16">
        <v>0</v>
      </c>
      <c r="AO446" s="18">
        <f t="shared" si="148"/>
        <v>0</v>
      </c>
      <c r="AP446" s="15"/>
      <c r="AR446" s="14"/>
      <c r="AS446" s="18"/>
      <c r="AT446" s="16">
        <v>0</v>
      </c>
      <c r="AU446" s="18">
        <f t="shared" si="149"/>
        <v>0</v>
      </c>
      <c r="AV446" s="15"/>
      <c r="AX446" s="14"/>
      <c r="AY446" s="18"/>
      <c r="AZ446" s="16">
        <v>0</v>
      </c>
      <c r="BA446" s="18">
        <f t="shared" si="150"/>
        <v>0</v>
      </c>
      <c r="BB446" s="15"/>
      <c r="BD446" s="14"/>
      <c r="BE446" s="18"/>
      <c r="BF446" s="16">
        <v>0</v>
      </c>
      <c r="BG446" s="18">
        <f t="shared" si="151"/>
        <v>0</v>
      </c>
      <c r="BH446" s="15"/>
      <c r="BJ446" s="86"/>
      <c r="BK446" s="86"/>
      <c r="BL446" s="24"/>
      <c r="BM446" s="24"/>
      <c r="BN446" s="24"/>
      <c r="BO446" s="24"/>
      <c r="BP446" s="24"/>
      <c r="BQ446" s="124"/>
    </row>
    <row r="447" spans="1:69" ht="16.8" customHeight="1" x14ac:dyDescent="0.35">
      <c r="A447" s="15"/>
      <c r="B447" s="15"/>
      <c r="C447" s="28" t="s">
        <v>238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52"/>
        <v>14706.019611999998</v>
      </c>
      <c r="P447" s="18">
        <f t="shared" si="153"/>
        <v>4243.4696120000008</v>
      </c>
      <c r="Q447" s="14"/>
      <c r="R447" s="18"/>
      <c r="S447" s="16">
        <v>0</v>
      </c>
      <c r="T447" s="18">
        <f t="shared" si="146"/>
        <v>43699.249999999985</v>
      </c>
      <c r="U447" s="15"/>
      <c r="W447" s="14"/>
      <c r="X447" s="18"/>
      <c r="Y447" s="69">
        <f>G447</f>
        <v>7.5</v>
      </c>
      <c r="Z447" s="18">
        <f t="shared" si="147"/>
        <v>124833.84</v>
      </c>
      <c r="AA447" s="15" t="str">
        <f>C447</f>
        <v>COMP. BPM 10226</v>
      </c>
      <c r="AB447" s="24"/>
      <c r="AC447" s="15" t="str">
        <f t="shared" si="155"/>
        <v>COMP. BPM 10226</v>
      </c>
      <c r="AD447" s="25"/>
      <c r="AE447" s="62">
        <v>0</v>
      </c>
      <c r="AF447" s="63">
        <f t="shared" si="154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8"/>
        <v>0</v>
      </c>
      <c r="AP447" s="15"/>
      <c r="AR447" s="14"/>
      <c r="AS447" s="18"/>
      <c r="AT447" s="16">
        <v>0</v>
      </c>
      <c r="AU447" s="18">
        <f t="shared" si="14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0"/>
        <v>0</v>
      </c>
      <c r="BB447" s="15"/>
      <c r="BD447" s="14"/>
      <c r="BE447" s="18"/>
      <c r="BF447" s="16">
        <v>0</v>
      </c>
      <c r="BG447" s="18">
        <f t="shared" si="151"/>
        <v>0</v>
      </c>
      <c r="BH447" s="15"/>
      <c r="BJ447" s="86"/>
      <c r="BK447" s="86"/>
      <c r="BL447" s="24"/>
      <c r="BM447" s="24"/>
      <c r="BN447" s="24"/>
      <c r="BO447" s="24"/>
      <c r="BP447" s="24"/>
      <c r="BQ447" s="124"/>
    </row>
    <row r="448" spans="1:69" ht="16.8" customHeight="1" x14ac:dyDescent="0.35">
      <c r="A448" s="15"/>
      <c r="B448" s="15"/>
      <c r="C448" s="15"/>
      <c r="D448" s="16"/>
      <c r="E448" s="16"/>
      <c r="F448" s="16"/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52"/>
        <v>26371.989611999998</v>
      </c>
      <c r="P448" s="18">
        <f t="shared" si="153"/>
        <v>4243.4696120000008</v>
      </c>
      <c r="Q448" s="14"/>
      <c r="R448" s="18"/>
      <c r="S448" s="16">
        <f>G448</f>
        <v>0</v>
      </c>
      <c r="T448" s="18">
        <f t="shared" si="146"/>
        <v>43699.249999999985</v>
      </c>
      <c r="U448" s="15">
        <f t="shared" ref="U448:U454" si="156">C448</f>
        <v>0</v>
      </c>
      <c r="W448" s="14"/>
      <c r="X448" s="18"/>
      <c r="Y448" s="16">
        <v>0</v>
      </c>
      <c r="Z448" s="18">
        <f t="shared" si="147"/>
        <v>124833.84</v>
      </c>
      <c r="AA448" s="15"/>
      <c r="AB448" s="24"/>
      <c r="AC448" s="15">
        <f t="shared" si="155"/>
        <v>0</v>
      </c>
      <c r="AD448" s="25"/>
      <c r="AE448" s="62">
        <f t="shared" ref="AE448:AE473" si="157">G448</f>
        <v>0</v>
      </c>
      <c r="AF448" s="63">
        <f t="shared" si="154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8"/>
        <v>0</v>
      </c>
      <c r="AP448" s="15"/>
      <c r="AR448" s="14"/>
      <c r="AS448" s="18"/>
      <c r="AT448" s="16">
        <v>0</v>
      </c>
      <c r="AU448" s="18">
        <f t="shared" si="149"/>
        <v>0</v>
      </c>
      <c r="AV448" s="15"/>
      <c r="AX448" s="14"/>
      <c r="AY448" s="18"/>
      <c r="AZ448" s="16">
        <v>0</v>
      </c>
      <c r="BA448" s="18">
        <f t="shared" si="150"/>
        <v>0</v>
      </c>
      <c r="BB448" s="15"/>
      <c r="BD448" s="14"/>
      <c r="BE448" s="18"/>
      <c r="BF448" s="16">
        <v>0</v>
      </c>
      <c r="BG448" s="18">
        <f t="shared" si="151"/>
        <v>0</v>
      </c>
      <c r="BH448" s="15"/>
      <c r="BJ448" s="86"/>
      <c r="BK448" s="86"/>
      <c r="BL448" s="24"/>
      <c r="BM448" s="24"/>
      <c r="BN448" s="24"/>
      <c r="BO448" s="24"/>
      <c r="BP448" s="24"/>
      <c r="BQ448" s="124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52"/>
        <v>1072.5883000000001</v>
      </c>
      <c r="P449" s="18">
        <f t="shared" si="153"/>
        <v>112.73830000000001</v>
      </c>
      <c r="Q449" s="14"/>
      <c r="R449" s="18"/>
      <c r="S449" s="16">
        <f>G449</f>
        <v>0</v>
      </c>
      <c r="T449" s="18">
        <f t="shared" si="146"/>
        <v>43699.249999999985</v>
      </c>
      <c r="U449" s="15" t="str">
        <f t="shared" si="156"/>
        <v>Materiale pulizia</v>
      </c>
      <c r="W449" s="14"/>
      <c r="X449" s="18"/>
      <c r="Y449" s="16">
        <v>0</v>
      </c>
      <c r="Z449" s="18">
        <f t="shared" si="147"/>
        <v>124833.84</v>
      </c>
      <c r="AA449" s="15"/>
      <c r="AB449" s="24"/>
      <c r="AC449" s="15" t="str">
        <f t="shared" si="155"/>
        <v>Materiale pulizia</v>
      </c>
      <c r="AD449" s="25"/>
      <c r="AE449" s="62">
        <f t="shared" si="157"/>
        <v>0</v>
      </c>
      <c r="AF449" s="63">
        <f t="shared" si="154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8"/>
        <v>0</v>
      </c>
      <c r="AP449" s="15"/>
      <c r="AR449" s="14"/>
      <c r="AS449" s="18"/>
      <c r="AT449" s="16">
        <v>0</v>
      </c>
      <c r="AU449" s="18">
        <f t="shared" si="149"/>
        <v>0</v>
      </c>
      <c r="AV449" s="15"/>
      <c r="AX449" s="14"/>
      <c r="AY449" s="18"/>
      <c r="AZ449" s="16">
        <v>0</v>
      </c>
      <c r="BA449" s="18">
        <f t="shared" si="150"/>
        <v>0</v>
      </c>
      <c r="BB449" s="15"/>
      <c r="BD449" s="14"/>
      <c r="BE449" s="18"/>
      <c r="BF449" s="16">
        <v>0</v>
      </c>
      <c r="BG449" s="18">
        <f t="shared" si="151"/>
        <v>0</v>
      </c>
      <c r="BH449" s="15"/>
      <c r="BJ449" s="86"/>
      <c r="BK449" s="86"/>
      <c r="BL449" s="24"/>
      <c r="BM449" s="24"/>
      <c r="BN449" s="24"/>
      <c r="BO449" s="24"/>
      <c r="BP449" s="24"/>
      <c r="BQ449" s="124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52"/>
        <v>1072.5883000000001</v>
      </c>
      <c r="P450" s="18">
        <f t="shared" si="153"/>
        <v>112.73830000000001</v>
      </c>
      <c r="Q450" s="14"/>
      <c r="R450" s="18"/>
      <c r="S450" s="16">
        <f>G450</f>
        <v>0</v>
      </c>
      <c r="T450" s="18">
        <f t="shared" si="146"/>
        <v>43699.249999999985</v>
      </c>
      <c r="U450" s="15" t="str">
        <f t="shared" si="156"/>
        <v xml:space="preserve">Assicurazioni </v>
      </c>
      <c r="W450" s="14"/>
      <c r="X450" s="18"/>
      <c r="Y450" s="16">
        <v>0</v>
      </c>
      <c r="Z450" s="18">
        <f t="shared" si="147"/>
        <v>124833.84</v>
      </c>
      <c r="AA450" s="15"/>
      <c r="AB450" s="24"/>
      <c r="AC450" s="15" t="str">
        <f t="shared" si="155"/>
        <v xml:space="preserve">Assicurazioni </v>
      </c>
      <c r="AD450" s="25"/>
      <c r="AE450" s="62">
        <f t="shared" si="157"/>
        <v>0</v>
      </c>
      <c r="AF450" s="63">
        <f t="shared" si="154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8"/>
        <v>0</v>
      </c>
      <c r="AP450" s="15"/>
      <c r="AR450" s="14"/>
      <c r="AS450" s="18"/>
      <c r="AT450" s="16">
        <v>0</v>
      </c>
      <c r="AU450" s="18">
        <f t="shared" si="149"/>
        <v>0</v>
      </c>
      <c r="AV450" s="15"/>
      <c r="AX450" s="14"/>
      <c r="AY450" s="18"/>
      <c r="AZ450" s="16">
        <v>0</v>
      </c>
      <c r="BA450" s="18">
        <f t="shared" si="150"/>
        <v>0</v>
      </c>
      <c r="BB450" s="15"/>
      <c r="BD450" s="14"/>
      <c r="BE450" s="18"/>
      <c r="BF450" s="16">
        <v>0</v>
      </c>
      <c r="BG450" s="18">
        <f t="shared" si="151"/>
        <v>0</v>
      </c>
      <c r="BH450" s="15"/>
      <c r="BJ450" s="86"/>
      <c r="BK450" s="86"/>
      <c r="BL450" s="24"/>
      <c r="BM450" s="24"/>
      <c r="BN450" s="24"/>
      <c r="BO450" s="24"/>
      <c r="BP450" s="24"/>
      <c r="BQ450" s="124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52"/>
        <v>-139.88428800000003</v>
      </c>
      <c r="P451" s="18">
        <f t="shared" si="153"/>
        <v>523.10571199999993</v>
      </c>
      <c r="Q451" s="14"/>
      <c r="R451" s="18"/>
      <c r="S451" s="16">
        <f>G451</f>
        <v>0</v>
      </c>
      <c r="T451" s="18">
        <f t="shared" si="146"/>
        <v>43699.249999999985</v>
      </c>
      <c r="U451" s="15" t="str">
        <f t="shared" si="156"/>
        <v>Telepass</v>
      </c>
      <c r="W451" s="14"/>
      <c r="X451" s="18"/>
      <c r="Y451" s="16">
        <v>0</v>
      </c>
      <c r="Z451" s="18">
        <f t="shared" si="147"/>
        <v>124833.84</v>
      </c>
      <c r="AA451" s="15"/>
      <c r="AB451" s="24"/>
      <c r="AC451" s="15" t="str">
        <f t="shared" si="155"/>
        <v>Telepass</v>
      </c>
      <c r="AD451" s="25"/>
      <c r="AE451" s="62">
        <f t="shared" si="157"/>
        <v>0</v>
      </c>
      <c r="AF451" s="63">
        <f t="shared" si="154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8"/>
        <v>0</v>
      </c>
      <c r="AP451" s="15"/>
      <c r="AR451" s="14"/>
      <c r="AS451" s="18"/>
      <c r="AT451" s="16">
        <v>0</v>
      </c>
      <c r="AU451" s="18">
        <f t="shared" si="149"/>
        <v>0</v>
      </c>
      <c r="AV451" s="15"/>
      <c r="AX451" s="14"/>
      <c r="AY451" s="18"/>
      <c r="AZ451" s="16">
        <v>0</v>
      </c>
      <c r="BA451" s="18">
        <f t="shared" si="150"/>
        <v>0</v>
      </c>
      <c r="BB451" s="15"/>
      <c r="BD451" s="14"/>
      <c r="BE451" s="18"/>
      <c r="BF451" s="16">
        <v>0</v>
      </c>
      <c r="BG451" s="18">
        <f t="shared" si="151"/>
        <v>0</v>
      </c>
      <c r="BH451" s="15"/>
      <c r="BJ451" s="86"/>
      <c r="BK451" s="86"/>
      <c r="BL451" s="24"/>
      <c r="BM451" s="24"/>
      <c r="BN451" s="24"/>
      <c r="BO451" s="24"/>
      <c r="BP451" s="24"/>
      <c r="BQ451" s="124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/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6"/>
        <v>43699.249999999985</v>
      </c>
      <c r="U452" s="15" t="str">
        <f t="shared" si="156"/>
        <v>Pubblicità</v>
      </c>
      <c r="W452" s="14"/>
      <c r="X452" s="18"/>
      <c r="Y452" s="16">
        <v>0</v>
      </c>
      <c r="Z452" s="18">
        <f t="shared" si="147"/>
        <v>124833.84</v>
      </c>
      <c r="AA452" s="15"/>
      <c r="AB452" s="24"/>
      <c r="AC452" s="15" t="str">
        <f t="shared" si="155"/>
        <v>Pubblicità</v>
      </c>
      <c r="AD452" s="25"/>
      <c r="AE452" s="62">
        <f t="shared" si="157"/>
        <v>0</v>
      </c>
      <c r="AF452" s="63">
        <f t="shared" si="154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8"/>
        <v>0</v>
      </c>
      <c r="AP452" s="15"/>
      <c r="AR452" s="14"/>
      <c r="AS452" s="18"/>
      <c r="AT452" s="16"/>
      <c r="AU452" s="18">
        <f t="shared" si="149"/>
        <v>0</v>
      </c>
      <c r="AV452" s="15"/>
      <c r="AX452" s="14"/>
      <c r="AY452" s="18"/>
      <c r="AZ452" s="16"/>
      <c r="BA452" s="18">
        <f t="shared" si="150"/>
        <v>0</v>
      </c>
      <c r="BB452" s="15"/>
      <c r="BD452" s="14"/>
      <c r="BE452" s="18"/>
      <c r="BF452" s="16"/>
      <c r="BG452" s="18">
        <f t="shared" si="151"/>
        <v>0</v>
      </c>
      <c r="BH452" s="15"/>
      <c r="BJ452" s="86"/>
      <c r="BK452" s="86"/>
      <c r="BL452" s="24"/>
      <c r="BM452" s="24"/>
      <c r="BN452" s="24"/>
      <c r="BO452" s="24"/>
      <c r="BP452" s="24"/>
      <c r="BQ452" s="124"/>
    </row>
    <row r="453" spans="1:69" ht="16.8" customHeight="1" x14ac:dyDescent="0.35">
      <c r="A453" s="15"/>
      <c r="B453" s="66"/>
      <c r="C453" s="15" t="s">
        <v>239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140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46"/>
        <v>42801.249999999985</v>
      </c>
      <c r="U453" s="15" t="str">
        <f t="shared" si="156"/>
        <v xml:space="preserve">PAG. STIP.   DICEMBRE 2023        MARZIA </v>
      </c>
      <c r="W453" s="14"/>
      <c r="X453" s="18"/>
      <c r="Y453" s="16">
        <v>0</v>
      </c>
      <c r="Z453" s="18">
        <f t="shared" si="147"/>
        <v>124833.84</v>
      </c>
      <c r="AA453" s="15"/>
      <c r="AB453" s="24"/>
      <c r="AC453" s="15" t="str">
        <f t="shared" si="155"/>
        <v xml:space="preserve">PAG. STIP.   DICEMBRE 2023        MARZIA </v>
      </c>
      <c r="AD453" s="25"/>
      <c r="AE453" s="62">
        <f t="shared" si="157"/>
        <v>898</v>
      </c>
      <c r="AF453" s="63">
        <f t="shared" si="154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8"/>
        <v>0</v>
      </c>
      <c r="AP453" s="15"/>
      <c r="AR453" s="14"/>
      <c r="AS453" s="18"/>
      <c r="AT453" s="16">
        <v>0</v>
      </c>
      <c r="AU453" s="18">
        <f t="shared" si="149"/>
        <v>0</v>
      </c>
      <c r="AV453" s="15"/>
      <c r="AX453" s="14"/>
      <c r="AY453" s="18"/>
      <c r="AZ453" s="16">
        <v>0</v>
      </c>
      <c r="BA453" s="18">
        <f t="shared" si="150"/>
        <v>0</v>
      </c>
      <c r="BB453" s="15"/>
      <c r="BD453" s="14"/>
      <c r="BE453" s="18"/>
      <c r="BF453" s="16">
        <v>0</v>
      </c>
      <c r="BG453" s="18">
        <f t="shared" si="151"/>
        <v>0</v>
      </c>
      <c r="BH453" s="15"/>
      <c r="BJ453" s="86"/>
      <c r="BK453" s="86"/>
      <c r="BL453" s="24"/>
      <c r="BM453" s="24"/>
      <c r="BN453" s="24"/>
      <c r="BO453" s="24"/>
      <c r="BP453" s="24"/>
      <c r="BQ453" s="124"/>
    </row>
    <row r="454" spans="1:69" ht="16.8" customHeight="1" x14ac:dyDescent="0.35">
      <c r="A454" s="15"/>
      <c r="B454" s="15"/>
      <c r="C454" s="15" t="s">
        <v>240</v>
      </c>
      <c r="D454" s="16"/>
      <c r="E454" s="16">
        <v>0</v>
      </c>
      <c r="F454" s="16"/>
      <c r="G454" s="16">
        <v>837</v>
      </c>
      <c r="H454" s="16"/>
      <c r="I454" s="4"/>
      <c r="J454" s="14"/>
      <c r="K454" s="17" t="s">
        <v>138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46"/>
        <v>41964.249999999985</v>
      </c>
      <c r="U454" s="15" t="str">
        <f t="shared" si="156"/>
        <v xml:space="preserve">PAG. STIP.   DICEMBRE 2023  DEBORAH </v>
      </c>
      <c r="W454" s="14"/>
      <c r="X454" s="18"/>
      <c r="Y454" s="16">
        <v>0</v>
      </c>
      <c r="Z454" s="18">
        <f t="shared" si="147"/>
        <v>124833.84</v>
      </c>
      <c r="AA454" s="15"/>
      <c r="AB454" s="24"/>
      <c r="AC454" s="15" t="str">
        <f t="shared" si="155"/>
        <v xml:space="preserve">PAG. STIP.   DICEMBRE 2023  DEBORAH </v>
      </c>
      <c r="AD454" s="25"/>
      <c r="AE454" s="62">
        <f t="shared" si="157"/>
        <v>837</v>
      </c>
      <c r="AF454" s="63">
        <f t="shared" si="154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8"/>
        <v>0</v>
      </c>
      <c r="AP454" s="15"/>
      <c r="AR454" s="14"/>
      <c r="AS454" s="18"/>
      <c r="AT454" s="16">
        <v>0</v>
      </c>
      <c r="AU454" s="18">
        <f t="shared" si="149"/>
        <v>0</v>
      </c>
      <c r="AV454" s="15"/>
      <c r="AX454" s="14"/>
      <c r="AY454" s="18"/>
      <c r="AZ454" s="16">
        <v>0</v>
      </c>
      <c r="BA454" s="18">
        <f t="shared" si="150"/>
        <v>0</v>
      </c>
      <c r="BB454" s="15"/>
      <c r="BD454" s="14"/>
      <c r="BE454" s="18"/>
      <c r="BF454" s="16">
        <v>0</v>
      </c>
      <c r="BG454" s="18">
        <f t="shared" si="151"/>
        <v>0</v>
      </c>
      <c r="BH454" s="15"/>
      <c r="BJ454" s="86"/>
      <c r="BK454" s="86"/>
      <c r="BL454" s="24"/>
      <c r="BM454" s="24"/>
      <c r="BN454" s="24"/>
      <c r="BO454" s="24"/>
      <c r="BP454" s="24"/>
      <c r="BQ454" s="124"/>
    </row>
    <row r="455" spans="1:69" ht="16.8" customHeight="1" x14ac:dyDescent="0.35">
      <c r="A455" s="15"/>
      <c r="B455" s="15"/>
      <c r="C455" s="15" t="s">
        <v>241</v>
      </c>
      <c r="D455" s="16"/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46"/>
        <v>40473.249999999985</v>
      </c>
      <c r="U455" s="15"/>
      <c r="W455" s="14"/>
      <c r="X455" s="18"/>
      <c r="Y455" s="16"/>
      <c r="Z455" s="18">
        <f t="shared" si="147"/>
        <v>124833.84</v>
      </c>
      <c r="AA455" s="15"/>
      <c r="AB455" s="24"/>
      <c r="AC455" s="15" t="str">
        <f t="shared" si="155"/>
        <v xml:space="preserve">PAG. STIP.   DICEMBRE 2023   DORIANA BONIFICO </v>
      </c>
      <c r="AD455" s="25"/>
      <c r="AE455" s="62">
        <f t="shared" si="157"/>
        <v>1491</v>
      </c>
      <c r="AF455" s="63">
        <f t="shared" si="154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8"/>
        <v>0</v>
      </c>
      <c r="AP455" s="15"/>
      <c r="AR455" s="14"/>
      <c r="AS455" s="18"/>
      <c r="AT455" s="16"/>
      <c r="AU455" s="18">
        <f t="shared" si="149"/>
        <v>0</v>
      </c>
      <c r="AV455" s="15"/>
      <c r="AX455" s="14"/>
      <c r="AY455" s="18"/>
      <c r="AZ455" s="16"/>
      <c r="BA455" s="18">
        <f t="shared" si="150"/>
        <v>0</v>
      </c>
      <c r="BB455" s="15"/>
      <c r="BD455" s="14"/>
      <c r="BE455" s="18"/>
      <c r="BF455" s="16"/>
      <c r="BG455" s="18">
        <f t="shared" si="15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4"/>
    </row>
    <row r="456" spans="1:69" ht="16.8" customHeight="1" x14ac:dyDescent="0.35">
      <c r="A456" s="15"/>
      <c r="B456" s="15"/>
      <c r="C456" s="15" t="s">
        <v>242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46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7"/>
        <v>124833.84</v>
      </c>
      <c r="AA456" s="15"/>
      <c r="AB456" s="24"/>
      <c r="AC456" s="15" t="str">
        <f t="shared" si="155"/>
        <v xml:space="preserve">PAG. STIP. DICEMBRE 2023  STEFANIA  BONIFICO </v>
      </c>
      <c r="AD456" s="25"/>
      <c r="AE456" s="62">
        <f t="shared" si="157"/>
        <v>967</v>
      </c>
      <c r="AF456" s="63">
        <f t="shared" si="154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8"/>
        <v>0</v>
      </c>
      <c r="AP456" s="15"/>
      <c r="AR456" s="14"/>
      <c r="AS456" s="18"/>
      <c r="AT456" s="16">
        <v>0</v>
      </c>
      <c r="AU456" s="18">
        <f t="shared" si="149"/>
        <v>0</v>
      </c>
      <c r="AV456" s="15"/>
      <c r="AX456" s="14"/>
      <c r="AY456" s="18"/>
      <c r="AZ456" s="16">
        <v>0</v>
      </c>
      <c r="BA456" s="18">
        <f t="shared" si="150"/>
        <v>0</v>
      </c>
      <c r="BB456" s="15"/>
      <c r="BD456" s="14"/>
      <c r="BE456" s="18"/>
      <c r="BF456" s="16">
        <v>0</v>
      </c>
      <c r="BG456" s="18">
        <f t="shared" si="151"/>
        <v>0</v>
      </c>
      <c r="BH456" s="15"/>
      <c r="BJ456" s="86"/>
      <c r="BK456" s="86"/>
      <c r="BL456" s="24"/>
      <c r="BM456" s="24"/>
      <c r="BN456" s="24"/>
      <c r="BO456" s="24"/>
      <c r="BP456" s="24"/>
      <c r="BQ456" s="124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4705.8599999999997</v>
      </c>
      <c r="P457" s="37">
        <f>O456-O457</f>
        <v>-2398.2999999999997</v>
      </c>
      <c r="Q457" s="14"/>
      <c r="R457" s="18"/>
      <c r="S457" s="16">
        <f>G457</f>
        <v>0</v>
      </c>
      <c r="T457" s="18">
        <f t="shared" si="146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7"/>
        <v>124833.84</v>
      </c>
      <c r="AA457" s="15"/>
      <c r="AB457" s="24"/>
      <c r="AC457" s="15" t="str">
        <f t="shared" si="155"/>
        <v>Pagamento contributi impiegate</v>
      </c>
      <c r="AD457" s="25"/>
      <c r="AE457" s="62">
        <f t="shared" si="157"/>
        <v>0</v>
      </c>
      <c r="AF457" s="63">
        <f t="shared" si="154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8"/>
        <v>0</v>
      </c>
      <c r="AP457" s="15"/>
      <c r="AR457" s="14"/>
      <c r="AS457" s="18"/>
      <c r="AT457" s="16">
        <v>0</v>
      </c>
      <c r="AU457" s="18">
        <f t="shared" si="149"/>
        <v>0</v>
      </c>
      <c r="AV457" s="15"/>
      <c r="AX457" s="14"/>
      <c r="AY457" s="18"/>
      <c r="AZ457" s="16">
        <v>0</v>
      </c>
      <c r="BA457" s="18">
        <f t="shared" si="150"/>
        <v>0</v>
      </c>
      <c r="BB457" s="15"/>
      <c r="BD457" s="14"/>
      <c r="BE457" s="18"/>
      <c r="BF457" s="16">
        <v>0</v>
      </c>
      <c r="BG457" s="18">
        <f t="shared" si="151"/>
        <v>0</v>
      </c>
      <c r="BH457" s="15"/>
      <c r="BJ457" s="86"/>
      <c r="BK457" s="86"/>
      <c r="BL457" s="24"/>
      <c r="BM457" s="24"/>
      <c r="BN457" s="24"/>
      <c r="BO457" s="24"/>
      <c r="BP457" s="24"/>
      <c r="BQ457" s="124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17931.690000000002</v>
      </c>
      <c r="P458" s="39">
        <f>O458-O455</f>
        <v>-2398.2999999999993</v>
      </c>
      <c r="Q458" s="14"/>
      <c r="R458" s="18"/>
      <c r="S458" s="16">
        <v>0</v>
      </c>
      <c r="T458" s="18">
        <f t="shared" si="146"/>
        <v>39506.249999999985</v>
      </c>
      <c r="U458" s="15"/>
      <c r="W458" s="14"/>
      <c r="X458" s="18"/>
      <c r="Y458" s="16"/>
      <c r="Z458" s="18">
        <f t="shared" si="147"/>
        <v>124833.84</v>
      </c>
      <c r="AA458" s="15"/>
      <c r="AB458" s="24"/>
      <c r="AC458" s="15"/>
      <c r="AD458" s="25"/>
      <c r="AE458" s="62">
        <f t="shared" si="157"/>
        <v>0</v>
      </c>
      <c r="AF458" s="63">
        <f t="shared" si="154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8"/>
        <v>0</v>
      </c>
      <c r="AP458" s="15"/>
      <c r="AR458" s="14"/>
      <c r="AS458" s="18"/>
      <c r="AT458" s="16"/>
      <c r="AU458" s="18">
        <f t="shared" si="149"/>
        <v>0</v>
      </c>
      <c r="AV458" s="15"/>
      <c r="AX458" s="14"/>
      <c r="AY458" s="18"/>
      <c r="AZ458" s="16"/>
      <c r="BA458" s="18">
        <f t="shared" si="150"/>
        <v>0</v>
      </c>
      <c r="BB458" s="15"/>
      <c r="BD458" s="14"/>
      <c r="BE458" s="18"/>
      <c r="BF458" s="16"/>
      <c r="BG458" s="18">
        <f t="shared" si="15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4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46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7"/>
        <v>124833.84</v>
      </c>
      <c r="AA459" s="15"/>
      <c r="AB459" s="24"/>
      <c r="AC459" s="15" t="str">
        <f t="shared" ref="AC459:AC469" si="158">C459</f>
        <v>Pag. Bolletta Telecom  780820</v>
      </c>
      <c r="AD459" s="25"/>
      <c r="AE459" s="62">
        <f t="shared" si="157"/>
        <v>0</v>
      </c>
      <c r="AF459" s="63">
        <f t="shared" si="154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8"/>
        <v>0</v>
      </c>
      <c r="AP459" s="15"/>
      <c r="AR459" s="14"/>
      <c r="AS459" s="18"/>
      <c r="AT459" s="16">
        <v>0</v>
      </c>
      <c r="AU459" s="18">
        <f t="shared" si="149"/>
        <v>0</v>
      </c>
      <c r="AV459" s="15"/>
      <c r="AX459" s="14"/>
      <c r="AY459" s="18"/>
      <c r="AZ459" s="16">
        <v>0</v>
      </c>
      <c r="BA459" s="18">
        <f t="shared" si="150"/>
        <v>0</v>
      </c>
      <c r="BB459" s="15"/>
      <c r="BD459" s="14"/>
      <c r="BE459" s="18"/>
      <c r="BF459" s="16">
        <v>0</v>
      </c>
      <c r="BG459" s="18">
        <f t="shared" si="151"/>
        <v>0</v>
      </c>
      <c r="BH459" s="15"/>
      <c r="BJ459" s="86"/>
      <c r="BK459" s="86"/>
      <c r="BL459" s="24"/>
      <c r="BM459" s="24"/>
      <c r="BN459" s="24"/>
      <c r="BO459" s="24"/>
      <c r="BP459" s="24"/>
      <c r="BQ459" s="124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46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7"/>
        <v>124833.84</v>
      </c>
      <c r="AA460" s="15"/>
      <c r="AB460" s="24"/>
      <c r="AC460" s="15" t="str">
        <f t="shared" si="158"/>
        <v>Pag. Bolletta Telecom 780344</v>
      </c>
      <c r="AD460" s="25"/>
      <c r="AE460" s="62">
        <f t="shared" si="157"/>
        <v>0</v>
      </c>
      <c r="AF460" s="63">
        <f t="shared" si="154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8"/>
        <v>0</v>
      </c>
      <c r="AP460" s="15"/>
      <c r="AR460" s="14"/>
      <c r="AS460" s="18"/>
      <c r="AT460" s="16">
        <v>0</v>
      </c>
      <c r="AU460" s="18">
        <f t="shared" si="149"/>
        <v>0</v>
      </c>
      <c r="AV460" s="15"/>
      <c r="AX460" s="14"/>
      <c r="AY460" s="18"/>
      <c r="AZ460" s="16">
        <v>0</v>
      </c>
      <c r="BA460" s="18">
        <f t="shared" si="150"/>
        <v>0</v>
      </c>
      <c r="BB460" s="15"/>
      <c r="BD460" s="14"/>
      <c r="BE460" s="18"/>
      <c r="BF460" s="16">
        <v>0</v>
      </c>
      <c r="BG460" s="18">
        <f t="shared" si="151"/>
        <v>0</v>
      </c>
      <c r="BH460" s="15"/>
      <c r="BJ460" s="86"/>
      <c r="BK460" s="86"/>
      <c r="BL460" s="24"/>
      <c r="BM460" s="24"/>
      <c r="BN460" s="24"/>
      <c r="BO460" s="24"/>
      <c r="BP460" s="24"/>
      <c r="BQ460" s="124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6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7"/>
        <v>124833.84</v>
      </c>
      <c r="AA461" s="15"/>
      <c r="AB461" s="24"/>
      <c r="AC461" s="15" t="str">
        <f t="shared" si="158"/>
        <v>Pag. Bolletta Telecom</v>
      </c>
      <c r="AD461" s="25"/>
      <c r="AE461" s="62">
        <f t="shared" si="157"/>
        <v>0</v>
      </c>
      <c r="AF461" s="63">
        <f t="shared" si="154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8"/>
        <v>0</v>
      </c>
      <c r="AP461" s="15"/>
      <c r="AR461" s="14"/>
      <c r="AS461" s="18"/>
      <c r="AT461" s="16">
        <v>0</v>
      </c>
      <c r="AU461" s="18">
        <f t="shared" si="149"/>
        <v>0</v>
      </c>
      <c r="AV461" s="15"/>
      <c r="AX461" s="14"/>
      <c r="AY461" s="18"/>
      <c r="AZ461" s="16">
        <v>0</v>
      </c>
      <c r="BA461" s="18">
        <f t="shared" si="150"/>
        <v>0</v>
      </c>
      <c r="BB461" s="15"/>
      <c r="BD461" s="14"/>
      <c r="BE461" s="18"/>
      <c r="BF461" s="16">
        <v>0</v>
      </c>
      <c r="BG461" s="18">
        <f t="shared" si="151"/>
        <v>0</v>
      </c>
      <c r="BH461" s="15"/>
      <c r="BJ461" s="86"/>
      <c r="BK461" s="86"/>
      <c r="BL461" s="24"/>
      <c r="BM461" s="24"/>
      <c r="BN461" s="24"/>
      <c r="BO461" s="24"/>
      <c r="BP461" s="24"/>
      <c r="BQ461" s="124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93" si="159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93" si="160">(X462-Y462)+Z461</f>
        <v>124833.84</v>
      </c>
      <c r="AA462" s="15"/>
      <c r="AB462" s="24"/>
      <c r="AC462" s="15" t="str">
        <f t="shared" si="158"/>
        <v xml:space="preserve">PAG. BOLLETTA ENEL  </v>
      </c>
      <c r="AD462" s="25"/>
      <c r="AE462" s="62">
        <f t="shared" si="157"/>
        <v>0</v>
      </c>
      <c r="AF462" s="63">
        <f t="shared" si="154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93" si="161">(AM462-AN462)+AO461</f>
        <v>0</v>
      </c>
      <c r="AP462" s="15"/>
      <c r="AR462" s="14"/>
      <c r="AS462" s="18"/>
      <c r="AT462" s="16">
        <v>0</v>
      </c>
      <c r="AU462" s="18">
        <f t="shared" ref="AU462:AU493" si="162">(AS462-AT462)+AU461</f>
        <v>0</v>
      </c>
      <c r="AV462" s="15"/>
      <c r="AX462" s="14"/>
      <c r="AY462" s="18"/>
      <c r="AZ462" s="16">
        <v>0</v>
      </c>
      <c r="BA462" s="18">
        <f t="shared" ref="BA462:BA493" si="163">(AY462-AZ462)+BA461</f>
        <v>0</v>
      </c>
      <c r="BB462" s="15"/>
      <c r="BD462" s="14"/>
      <c r="BE462" s="18"/>
      <c r="BF462" s="16">
        <v>0</v>
      </c>
      <c r="BG462" s="18">
        <f t="shared" ref="BG462:BG493" si="164">(BE462-BF462)+BG461</f>
        <v>0</v>
      </c>
      <c r="BH462" s="15"/>
      <c r="BJ462" s="86"/>
      <c r="BK462" s="86"/>
      <c r="BL462" s="24"/>
      <c r="BM462" s="24"/>
      <c r="BN462" s="24"/>
      <c r="BO462" s="24"/>
      <c r="BP462" s="24"/>
      <c r="BQ462" s="124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59"/>
        <v>39506.249999999985</v>
      </c>
      <c r="U463" s="15"/>
      <c r="W463" s="14"/>
      <c r="X463" s="18"/>
      <c r="Y463" s="16">
        <v>0</v>
      </c>
      <c r="Z463" s="18">
        <f t="shared" si="160"/>
        <v>124833.84</v>
      </c>
      <c r="AA463" s="15"/>
      <c r="AB463" s="24"/>
      <c r="AC463" s="15" t="str">
        <f t="shared" si="158"/>
        <v>Locazione immobili</v>
      </c>
      <c r="AD463" s="25"/>
      <c r="AE463" s="62">
        <f t="shared" si="157"/>
        <v>0</v>
      </c>
      <c r="AF463" s="63">
        <f t="shared" si="154"/>
        <v>3223.3199999999997</v>
      </c>
      <c r="AG463" s="25"/>
      <c r="AH463" s="24"/>
      <c r="AI463" s="26">
        <v>0</v>
      </c>
      <c r="AJ463" s="25"/>
      <c r="AL463" s="14"/>
      <c r="AM463" s="18"/>
      <c r="AN463" s="16">
        <v>0</v>
      </c>
      <c r="AO463" s="18">
        <f t="shared" si="161"/>
        <v>0</v>
      </c>
      <c r="AP463" s="15"/>
      <c r="AR463" s="14"/>
      <c r="AS463" s="18"/>
      <c r="AT463" s="16">
        <v>0</v>
      </c>
      <c r="AU463" s="18">
        <f t="shared" si="162"/>
        <v>0</v>
      </c>
      <c r="AV463" s="15"/>
      <c r="AX463" s="14"/>
      <c r="AY463" s="18"/>
      <c r="AZ463" s="16">
        <v>0</v>
      </c>
      <c r="BA463" s="18">
        <f t="shared" si="163"/>
        <v>0</v>
      </c>
      <c r="BB463" s="15"/>
      <c r="BD463" s="14"/>
      <c r="BE463" s="18"/>
      <c r="BF463" s="16">
        <v>0</v>
      </c>
      <c r="BG463" s="18">
        <f t="shared" si="164"/>
        <v>0</v>
      </c>
      <c r="BH463" s="15"/>
      <c r="BJ463" s="86"/>
      <c r="BK463" s="86"/>
      <c r="BL463" s="24"/>
      <c r="BM463" s="24"/>
      <c r="BN463" s="24"/>
      <c r="BO463" s="24"/>
      <c r="BP463" s="24"/>
      <c r="BQ463" s="124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59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0"/>
        <v>124833.84</v>
      </c>
      <c r="AA464" s="15"/>
      <c r="AB464" s="24"/>
      <c r="AC464" s="15" t="str">
        <f t="shared" si="158"/>
        <v>Spese condominiali</v>
      </c>
      <c r="AD464" s="25"/>
      <c r="AE464" s="62">
        <f t="shared" si="157"/>
        <v>0</v>
      </c>
      <c r="AF464" s="63">
        <f t="shared" si="154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1"/>
        <v>0</v>
      </c>
      <c r="AP464" s="15"/>
      <c r="AR464" s="14"/>
      <c r="AS464" s="18"/>
      <c r="AT464" s="16">
        <v>0</v>
      </c>
      <c r="AU464" s="18">
        <f t="shared" si="162"/>
        <v>0</v>
      </c>
      <c r="AV464" s="15"/>
      <c r="AX464" s="14"/>
      <c r="AY464" s="18"/>
      <c r="AZ464" s="16">
        <v>0</v>
      </c>
      <c r="BA464" s="18">
        <f t="shared" si="163"/>
        <v>0</v>
      </c>
      <c r="BB464" s="15"/>
      <c r="BD464" s="14"/>
      <c r="BE464" s="18"/>
      <c r="BF464" s="16">
        <v>0</v>
      </c>
      <c r="BG464" s="18">
        <f t="shared" si="164"/>
        <v>0</v>
      </c>
      <c r="BH464" s="15"/>
      <c r="BJ464" s="86"/>
      <c r="BK464" s="86"/>
      <c r="BL464" s="24"/>
      <c r="BM464" s="24"/>
      <c r="BN464" s="24"/>
      <c r="BO464" s="24"/>
      <c r="BP464" s="24"/>
      <c r="BQ464" s="124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144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59"/>
        <v>39506.249999999985</v>
      </c>
      <c r="U465" s="15"/>
      <c r="W465" s="14"/>
      <c r="X465" s="18">
        <v>0</v>
      </c>
      <c r="Y465" s="16"/>
      <c r="Z465" s="18">
        <f t="shared" si="160"/>
        <v>124833.84</v>
      </c>
      <c r="AA465" s="15"/>
      <c r="AB465" s="24"/>
      <c r="AC465" s="15" t="str">
        <f t="shared" si="158"/>
        <v>TOT. SPESE AFFITTO  TEL. LUCE</v>
      </c>
      <c r="AD465" s="25"/>
      <c r="AE465" s="62">
        <f t="shared" si="157"/>
        <v>0</v>
      </c>
      <c r="AF465" s="63">
        <f t="shared" si="154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1"/>
        <v>0</v>
      </c>
      <c r="AP465" s="15"/>
      <c r="AR465" s="14"/>
      <c r="AS465" s="18"/>
      <c r="AT465" s="16"/>
      <c r="AU465" s="18">
        <f t="shared" si="162"/>
        <v>0</v>
      </c>
      <c r="AV465" s="15"/>
      <c r="AX465" s="14"/>
      <c r="AY465" s="18"/>
      <c r="AZ465" s="16"/>
      <c r="BA465" s="18">
        <f t="shared" si="163"/>
        <v>0</v>
      </c>
      <c r="BB465" s="15"/>
      <c r="BD465" s="14"/>
      <c r="BE465" s="18"/>
      <c r="BF465" s="16"/>
      <c r="BG465" s="18">
        <f t="shared" si="164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4"/>
    </row>
    <row r="466" spans="1:69" ht="16.8" customHeight="1" x14ac:dyDescent="0.35">
      <c r="A466" s="15"/>
      <c r="B466" s="15"/>
      <c r="C466" s="15" t="s">
        <v>95</v>
      </c>
      <c r="D466" s="16"/>
      <c r="E466" s="16"/>
      <c r="F466" s="16"/>
      <c r="G466" s="16">
        <v>0</v>
      </c>
      <c r="H466" s="16"/>
      <c r="I466" s="4"/>
      <c r="J466" s="14"/>
      <c r="K466" s="16" t="s">
        <v>196</v>
      </c>
      <c r="L466" s="16">
        <v>0.5</v>
      </c>
      <c r="M466" s="30" t="s">
        <v>145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59"/>
        <v>39506.249999999985</v>
      </c>
      <c r="U466" s="15"/>
      <c r="W466" s="14"/>
      <c r="X466" s="18">
        <v>0</v>
      </c>
      <c r="Y466" s="16">
        <v>0</v>
      </c>
      <c r="Z466" s="18">
        <f t="shared" si="160"/>
        <v>124833.84</v>
      </c>
      <c r="AA466" s="15"/>
      <c r="AB466" s="24"/>
      <c r="AC466" s="15" t="str">
        <f t="shared" si="158"/>
        <v xml:space="preserve">RIVALSA </v>
      </c>
      <c r="AD466" s="25"/>
      <c r="AE466" s="62">
        <f t="shared" si="157"/>
        <v>0</v>
      </c>
      <c r="AF466" s="63">
        <f t="shared" si="154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1"/>
        <v>0</v>
      </c>
      <c r="AP466" s="15"/>
      <c r="AR466" s="14"/>
      <c r="AS466" s="18"/>
      <c r="AT466" s="16"/>
      <c r="AU466" s="18">
        <f t="shared" si="162"/>
        <v>0</v>
      </c>
      <c r="AV466" s="15"/>
      <c r="AX466" s="14"/>
      <c r="AY466" s="18"/>
      <c r="AZ466" s="16"/>
      <c r="BA466" s="18">
        <f t="shared" si="163"/>
        <v>0</v>
      </c>
      <c r="BB466" s="15"/>
      <c r="BD466" s="14"/>
      <c r="BE466" s="18"/>
      <c r="BF466" s="16"/>
      <c r="BG466" s="18">
        <f t="shared" si="164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4"/>
    </row>
    <row r="467" spans="1:69" ht="16.8" customHeight="1" x14ac:dyDescent="0.35">
      <c r="A467" s="15"/>
      <c r="B467" s="15"/>
      <c r="C467" s="15" t="s">
        <v>96</v>
      </c>
      <c r="D467" s="16"/>
      <c r="E467" s="16"/>
      <c r="F467" s="16"/>
      <c r="G467" s="16">
        <v>0</v>
      </c>
      <c r="H467" s="16"/>
      <c r="I467" s="4"/>
      <c r="J467" s="14"/>
      <c r="K467" s="25" t="s">
        <v>243</v>
      </c>
      <c r="L467" s="83">
        <v>464.94</v>
      </c>
      <c r="M467" s="16" t="s">
        <v>244</v>
      </c>
      <c r="N467" s="73">
        <v>338.51</v>
      </c>
      <c r="O467" s="16"/>
      <c r="P467" s="18"/>
      <c r="Q467" s="14"/>
      <c r="R467" s="18"/>
      <c r="S467" s="16">
        <f>G467</f>
        <v>0</v>
      </c>
      <c r="T467" s="18">
        <f t="shared" si="159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0"/>
        <v>124833.84</v>
      </c>
      <c r="AA467" s="15"/>
      <c r="AB467" s="24"/>
      <c r="AC467" s="15" t="str">
        <f t="shared" si="158"/>
        <v>COMMERCIALISTA</v>
      </c>
      <c r="AD467" s="25"/>
      <c r="AE467" s="62">
        <f t="shared" si="157"/>
        <v>0</v>
      </c>
      <c r="AF467" s="63">
        <f t="shared" si="154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1"/>
        <v>0</v>
      </c>
      <c r="AP467" s="15"/>
      <c r="AR467" s="14"/>
      <c r="AS467" s="18"/>
      <c r="AT467" s="16">
        <v>0</v>
      </c>
      <c r="AU467" s="18">
        <f t="shared" si="162"/>
        <v>0</v>
      </c>
      <c r="AV467" s="15"/>
      <c r="AX467" s="14"/>
      <c r="AY467" s="18"/>
      <c r="AZ467" s="16">
        <v>0</v>
      </c>
      <c r="BA467" s="18">
        <f t="shared" si="163"/>
        <v>0</v>
      </c>
      <c r="BB467" s="15"/>
      <c r="BD467" s="14"/>
      <c r="BE467" s="18"/>
      <c r="BF467" s="16">
        <v>0</v>
      </c>
      <c r="BG467" s="18">
        <f t="shared" si="164"/>
        <v>0</v>
      </c>
      <c r="BH467" s="15"/>
      <c r="BJ467" s="86"/>
      <c r="BK467" s="86"/>
      <c r="BL467" s="24"/>
      <c r="BM467" s="24"/>
      <c r="BN467" s="24"/>
      <c r="BO467" s="24"/>
      <c r="BP467" s="24"/>
      <c r="BQ467" s="124"/>
    </row>
    <row r="468" spans="1:69" ht="16.8" customHeight="1" x14ac:dyDescent="0.35">
      <c r="A468" s="15"/>
      <c r="B468" s="15"/>
      <c r="C468" s="64" t="s">
        <v>147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205</v>
      </c>
      <c r="L468" s="73">
        <v>1089.5</v>
      </c>
      <c r="M468" s="16" t="s">
        <v>245</v>
      </c>
      <c r="N468" s="16">
        <v>658</v>
      </c>
      <c r="O468" s="16"/>
      <c r="P468" s="18"/>
      <c r="Q468" s="14"/>
      <c r="R468" s="18"/>
      <c r="S468" s="16">
        <f>G468</f>
        <v>0</v>
      </c>
      <c r="T468" s="18">
        <f t="shared" si="159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0"/>
        <v>124833.84</v>
      </c>
      <c r="AA468" s="15"/>
      <c r="AB468" s="24"/>
      <c r="AC468" s="15" t="str">
        <f t="shared" si="158"/>
        <v>CASSA PREVIDENZA  AGENTI  + QUOTA GAA</v>
      </c>
      <c r="AD468" s="25"/>
      <c r="AE468" s="62">
        <f t="shared" si="157"/>
        <v>0</v>
      </c>
      <c r="AF468" s="63">
        <f t="shared" si="154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1"/>
        <v>0</v>
      </c>
      <c r="AP468" s="15"/>
      <c r="AR468" s="14"/>
      <c r="AS468" s="18"/>
      <c r="AT468" s="16">
        <v>0</v>
      </c>
      <c r="AU468" s="18">
        <f t="shared" si="162"/>
        <v>0</v>
      </c>
      <c r="AV468" s="15"/>
      <c r="AX468" s="14"/>
      <c r="AY468" s="18"/>
      <c r="AZ468" s="16">
        <v>0</v>
      </c>
      <c r="BA468" s="18">
        <f t="shared" si="163"/>
        <v>0</v>
      </c>
      <c r="BB468" s="15"/>
      <c r="BD468" s="14"/>
      <c r="BE468" s="18"/>
      <c r="BF468" s="16">
        <v>0</v>
      </c>
      <c r="BG468" s="18">
        <f t="shared" si="164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4"/>
    </row>
    <row r="469" spans="1:69" ht="16.8" customHeight="1" x14ac:dyDescent="0.35">
      <c r="A469" s="15"/>
      <c r="B469" s="15"/>
      <c r="C469" s="15" t="s">
        <v>98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206</v>
      </c>
      <c r="L469" s="73">
        <v>204</v>
      </c>
      <c r="M469" s="30" t="s">
        <v>246</v>
      </c>
      <c r="N469" s="30">
        <v>91</v>
      </c>
      <c r="O469" s="16"/>
      <c r="P469" s="18"/>
      <c r="Q469" s="14"/>
      <c r="R469" s="18">
        <f>F469</f>
        <v>0</v>
      </c>
      <c r="S469" s="16">
        <v>0</v>
      </c>
      <c r="T469" s="18">
        <f t="shared" si="159"/>
        <v>39506.249999999985</v>
      </c>
      <c r="U469" s="15"/>
      <c r="W469" s="14" t="s">
        <v>186</v>
      </c>
      <c r="X469" s="18">
        <v>0</v>
      </c>
      <c r="Y469" s="16">
        <v>0</v>
      </c>
      <c r="Z469" s="18">
        <f t="shared" si="160"/>
        <v>124833.84</v>
      </c>
      <c r="AA469" s="15"/>
      <c r="AB469" s="24"/>
      <c r="AC469" s="15" t="str">
        <f t="shared" si="158"/>
        <v>GIROCONTO PROVV. GENERALI</v>
      </c>
      <c r="AD469" s="25"/>
      <c r="AE469" s="62">
        <f t="shared" si="157"/>
        <v>0</v>
      </c>
      <c r="AF469" s="63">
        <f t="shared" si="154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1"/>
        <v>0</v>
      </c>
      <c r="AP469" s="15"/>
      <c r="AR469" s="14"/>
      <c r="AS469" s="18"/>
      <c r="AT469" s="16"/>
      <c r="AU469" s="18">
        <f t="shared" si="162"/>
        <v>0</v>
      </c>
      <c r="AV469" s="15"/>
      <c r="AX469" s="14"/>
      <c r="AY469" s="18"/>
      <c r="AZ469" s="16"/>
      <c r="BA469" s="18">
        <f t="shared" si="163"/>
        <v>0</v>
      </c>
      <c r="BB469" s="15"/>
      <c r="BD469" s="14"/>
      <c r="BE469" s="18">
        <f>H469</f>
        <v>0</v>
      </c>
      <c r="BF469" s="16"/>
      <c r="BG469" s="18">
        <f t="shared" si="164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4"/>
    </row>
    <row r="470" spans="1:69" ht="16.8" customHeight="1" x14ac:dyDescent="0.35">
      <c r="A470" s="15"/>
      <c r="B470" s="15"/>
      <c r="C470" s="47" t="s">
        <v>149</v>
      </c>
      <c r="D470" s="16"/>
      <c r="E470" s="16"/>
      <c r="F470" s="1">
        <v>0</v>
      </c>
      <c r="G470" s="16">
        <v>0</v>
      </c>
      <c r="H470" s="16"/>
      <c r="I470" s="4"/>
      <c r="J470" s="14"/>
      <c r="K470" s="30" t="s">
        <v>207</v>
      </c>
      <c r="L470" s="30">
        <v>0.01</v>
      </c>
      <c r="M470" s="16" t="s">
        <v>247</v>
      </c>
      <c r="N470" s="16">
        <v>120</v>
      </c>
      <c r="O470" s="16"/>
      <c r="P470" s="18"/>
      <c r="Q470" s="14"/>
      <c r="R470" s="49">
        <f>F470</f>
        <v>0</v>
      </c>
      <c r="S470" s="16">
        <v>0</v>
      </c>
      <c r="T470" s="18">
        <f t="shared" si="159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0"/>
        <v>124833.84</v>
      </c>
      <c r="AA470" s="15"/>
      <c r="AB470" s="24"/>
      <c r="AC470" s="64" t="s">
        <v>150</v>
      </c>
      <c r="AD470" s="65"/>
      <c r="AE470" s="65">
        <f t="shared" si="157"/>
        <v>0</v>
      </c>
      <c r="AF470" s="63">
        <f t="shared" si="154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1"/>
        <v>0</v>
      </c>
      <c r="AP470" s="15"/>
      <c r="AR470" s="14"/>
      <c r="AS470" s="18"/>
      <c r="AT470" s="16">
        <v>0</v>
      </c>
      <c r="AU470" s="18">
        <f t="shared" si="162"/>
        <v>0</v>
      </c>
      <c r="AV470" s="15"/>
      <c r="AX470" s="14"/>
      <c r="AY470" s="18"/>
      <c r="AZ470" s="16">
        <v>0</v>
      </c>
      <c r="BA470" s="18">
        <f t="shared" si="163"/>
        <v>0</v>
      </c>
      <c r="BB470" s="15"/>
      <c r="BD470" s="14"/>
      <c r="BE470" s="18"/>
      <c r="BF470" s="16">
        <v>0</v>
      </c>
      <c r="BG470" s="18">
        <f t="shared" si="164"/>
        <v>0</v>
      </c>
      <c r="BH470" s="15"/>
      <c r="BJ470" s="86"/>
      <c r="BK470" s="86"/>
      <c r="BL470" s="24"/>
      <c r="BM470" s="24"/>
      <c r="BN470" s="24"/>
      <c r="BO470" s="24"/>
      <c r="BP470" s="24"/>
      <c r="BQ470" s="124"/>
    </row>
    <row r="471" spans="1:69" ht="16.8" customHeight="1" x14ac:dyDescent="0.35">
      <c r="A471" s="15"/>
      <c r="B471" s="15"/>
      <c r="C471" s="15" t="s">
        <v>100</v>
      </c>
      <c r="D471" s="16"/>
      <c r="E471" s="16"/>
      <c r="F471" s="16"/>
      <c r="G471" s="16">
        <v>0</v>
      </c>
      <c r="H471" s="16"/>
      <c r="I471" s="4"/>
      <c r="J471" s="14"/>
      <c r="K471" s="30" t="s">
        <v>101</v>
      </c>
      <c r="L471" s="73">
        <v>7.0000000000000007E-2</v>
      </c>
      <c r="M471" s="30" t="s">
        <v>106</v>
      </c>
      <c r="N471" s="16">
        <v>100</v>
      </c>
      <c r="O471" s="16"/>
      <c r="P471" s="18"/>
      <c r="Q471" s="14"/>
      <c r="R471" s="18"/>
      <c r="S471" s="16">
        <f>G471</f>
        <v>0</v>
      </c>
      <c r="T471" s="18">
        <f t="shared" si="159"/>
        <v>39506.249999999985</v>
      </c>
      <c r="U471" s="15" t="s">
        <v>102</v>
      </c>
      <c r="W471" s="14"/>
      <c r="X471" s="18"/>
      <c r="Y471" s="16">
        <v>0</v>
      </c>
      <c r="Z471" s="18">
        <f t="shared" si="160"/>
        <v>124833.84</v>
      </c>
      <c r="AA471" s="15"/>
      <c r="AB471" s="24"/>
      <c r="AC471" s="15" t="str">
        <f>C471</f>
        <v>TASSE</v>
      </c>
      <c r="AD471" s="25"/>
      <c r="AE471" s="62">
        <f t="shared" si="157"/>
        <v>0</v>
      </c>
      <c r="AF471" s="63">
        <f t="shared" si="154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1"/>
        <v>0</v>
      </c>
      <c r="AP471" s="15"/>
      <c r="AR471" s="14"/>
      <c r="AS471" s="18">
        <v>0</v>
      </c>
      <c r="AT471" s="16">
        <v>0</v>
      </c>
      <c r="AU471" s="18">
        <f t="shared" si="162"/>
        <v>0</v>
      </c>
      <c r="AV471" s="15"/>
      <c r="AX471" s="14"/>
      <c r="AY471" s="18">
        <v>0</v>
      </c>
      <c r="AZ471" s="16">
        <v>0</v>
      </c>
      <c r="BA471" s="18">
        <f t="shared" si="163"/>
        <v>0</v>
      </c>
      <c r="BB471" s="15"/>
      <c r="BD471" s="14"/>
      <c r="BE471" s="18">
        <v>0</v>
      </c>
      <c r="BF471" s="16">
        <v>0</v>
      </c>
      <c r="BG471" s="18">
        <f t="shared" si="164"/>
        <v>0</v>
      </c>
      <c r="BH471" s="15"/>
      <c r="BJ471" s="86"/>
      <c r="BK471" s="86"/>
      <c r="BL471" s="24"/>
      <c r="BM471" s="24"/>
      <c r="BN471" s="24"/>
      <c r="BO471" s="24"/>
      <c r="BP471" s="24"/>
      <c r="BQ471" s="124"/>
    </row>
    <row r="472" spans="1:69" ht="16.8" customHeight="1" x14ac:dyDescent="0.35">
      <c r="A472" s="15"/>
      <c r="B472" s="15"/>
      <c r="C472" s="15" t="s">
        <v>103</v>
      </c>
      <c r="D472" s="16"/>
      <c r="E472" s="16"/>
      <c r="F472" s="16">
        <v>0</v>
      </c>
      <c r="G472" s="16">
        <v>0</v>
      </c>
      <c r="H472" s="16"/>
      <c r="I472" s="4"/>
      <c r="J472" s="14"/>
      <c r="K472" s="16"/>
      <c r="L472" s="16">
        <v>0</v>
      </c>
      <c r="M472" s="3" t="s">
        <v>108</v>
      </c>
      <c r="N472" s="16">
        <v>100</v>
      </c>
      <c r="O472" s="16"/>
      <c r="P472" s="18"/>
      <c r="Q472" s="14"/>
      <c r="R472" s="18"/>
      <c r="S472" s="16">
        <f>G472</f>
        <v>0</v>
      </c>
      <c r="T472" s="18">
        <f t="shared" si="159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0"/>
        <v>124833.84</v>
      </c>
      <c r="AA472" s="15"/>
      <c r="AB472" s="24"/>
      <c r="AC472" s="15" t="str">
        <f>C472</f>
        <v>PREL.  ACC. PER AMM-  GIGI</v>
      </c>
      <c r="AD472" s="25"/>
      <c r="AE472" s="62">
        <f t="shared" si="157"/>
        <v>0</v>
      </c>
      <c r="AF472" s="63">
        <f t="shared" si="154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1"/>
        <v>0</v>
      </c>
      <c r="AP472" s="15"/>
      <c r="AR472" s="14"/>
      <c r="AS472" s="18">
        <v>0</v>
      </c>
      <c r="AT472" s="16">
        <v>0</v>
      </c>
      <c r="AU472" s="18">
        <f t="shared" si="162"/>
        <v>0</v>
      </c>
      <c r="AV472" s="15"/>
      <c r="AX472" s="14"/>
      <c r="AY472" s="18">
        <v>0</v>
      </c>
      <c r="AZ472" s="16">
        <v>0</v>
      </c>
      <c r="BA472" s="18">
        <f t="shared" si="163"/>
        <v>0</v>
      </c>
      <c r="BB472" s="15"/>
      <c r="BD472" s="14"/>
      <c r="BE472" s="18">
        <v>0</v>
      </c>
      <c r="BF472" s="16">
        <v>0</v>
      </c>
      <c r="BG472" s="18">
        <f t="shared" si="164"/>
        <v>0</v>
      </c>
      <c r="BH472" s="15"/>
      <c r="BJ472" s="86"/>
      <c r="BK472" s="86"/>
      <c r="BL472" s="24"/>
      <c r="BM472" s="24"/>
      <c r="BN472" s="24"/>
      <c r="BO472" s="24"/>
      <c r="BP472" s="24"/>
      <c r="BQ472" s="124"/>
    </row>
    <row r="473" spans="1:69" ht="16.8" customHeight="1" x14ac:dyDescent="0.35">
      <c r="A473" s="15"/>
      <c r="B473" s="15"/>
      <c r="C473" s="15" t="s">
        <v>105</v>
      </c>
      <c r="D473" s="16"/>
      <c r="E473" s="16"/>
      <c r="F473" s="16">
        <v>0</v>
      </c>
      <c r="G473" s="16">
        <v>0</v>
      </c>
      <c r="H473" s="16"/>
      <c r="I473" s="4"/>
      <c r="J473" s="14"/>
      <c r="K473" s="16" t="s">
        <v>218</v>
      </c>
      <c r="L473" s="16">
        <v>527.01</v>
      </c>
      <c r="M473" s="16"/>
      <c r="N473" s="16">
        <v>0</v>
      </c>
      <c r="O473" s="16"/>
      <c r="P473" s="18"/>
      <c r="Q473" s="14"/>
      <c r="R473" s="18">
        <v>0</v>
      </c>
      <c r="S473" s="16">
        <f>G473</f>
        <v>0</v>
      </c>
      <c r="T473" s="18">
        <f t="shared" si="159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0"/>
        <v>124833.84</v>
      </c>
      <c r="AA473" s="15"/>
      <c r="AB473" s="24"/>
      <c r="AC473" s="15" t="str">
        <f>C473</f>
        <v>PREL.  ACC. PER AMM-. RENZO</v>
      </c>
      <c r="AD473" s="25"/>
      <c r="AE473" s="62">
        <f t="shared" si="157"/>
        <v>0</v>
      </c>
      <c r="AF473" s="63">
        <f t="shared" si="154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1"/>
        <v>0</v>
      </c>
      <c r="AP473" s="15"/>
      <c r="AR473" s="14"/>
      <c r="AS473" s="18">
        <v>0</v>
      </c>
      <c r="AT473" s="16"/>
      <c r="AU473" s="18">
        <f t="shared" si="162"/>
        <v>0</v>
      </c>
      <c r="AV473" s="15"/>
      <c r="AX473" s="14"/>
      <c r="AY473" s="18">
        <v>0</v>
      </c>
      <c r="AZ473" s="16"/>
      <c r="BA473" s="18">
        <f t="shared" si="163"/>
        <v>0</v>
      </c>
      <c r="BB473" s="15"/>
      <c r="BD473" s="14"/>
      <c r="BE473" s="18">
        <v>0</v>
      </c>
      <c r="BF473" s="16"/>
      <c r="BG473" s="18">
        <f t="shared" si="164"/>
        <v>0</v>
      </c>
      <c r="BH473" s="15"/>
      <c r="BJ473" s="86"/>
      <c r="BK473" s="86"/>
      <c r="BL473" s="24"/>
      <c r="BM473" s="24"/>
      <c r="BN473" s="24"/>
      <c r="BO473" s="24"/>
      <c r="BP473" s="24"/>
      <c r="BQ473" s="124"/>
    </row>
    <row r="474" spans="1:69" ht="16.8" customHeight="1" x14ac:dyDescent="0.35">
      <c r="A474" s="15"/>
      <c r="B474" s="15"/>
      <c r="C474" s="15" t="s">
        <v>107</v>
      </c>
      <c r="D474" s="16"/>
      <c r="E474" s="16"/>
      <c r="F474" s="16">
        <v>0</v>
      </c>
      <c r="G474" s="16"/>
      <c r="H474" s="16"/>
      <c r="I474" s="4"/>
      <c r="J474" s="14"/>
      <c r="K474" s="16" t="s">
        <v>219</v>
      </c>
      <c r="L474" s="16">
        <v>621.32000000000005</v>
      </c>
      <c r="M474" s="16"/>
      <c r="N474" s="16">
        <v>0</v>
      </c>
      <c r="O474" s="16"/>
      <c r="P474" s="18"/>
      <c r="Q474" s="14"/>
      <c r="R474" s="18">
        <v>0</v>
      </c>
      <c r="S474" s="16">
        <v>0</v>
      </c>
      <c r="T474" s="18">
        <f t="shared" si="159"/>
        <v>39506.249999999985</v>
      </c>
      <c r="U474" s="15"/>
      <c r="W474" s="14"/>
      <c r="X474" s="18">
        <f>F474</f>
        <v>0</v>
      </c>
      <c r="Y474" s="16">
        <v>0</v>
      </c>
      <c r="Z474" s="18">
        <f t="shared" si="160"/>
        <v>124833.84</v>
      </c>
      <c r="AA474" s="15" t="str">
        <f>C474</f>
        <v>VERSAMENTO</v>
      </c>
      <c r="AB474" s="24"/>
      <c r="AC474" s="15"/>
      <c r="AD474" s="25"/>
      <c r="AE474" s="62"/>
      <c r="AF474" s="63"/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1"/>
        <v>0</v>
      </c>
      <c r="AP474" s="15"/>
      <c r="AR474" s="14"/>
      <c r="AS474" s="18">
        <v>0</v>
      </c>
      <c r="AT474" s="16"/>
      <c r="AU474" s="18">
        <f t="shared" si="162"/>
        <v>0</v>
      </c>
      <c r="AV474" s="15"/>
      <c r="AX474" s="14"/>
      <c r="AY474" s="18">
        <v>0</v>
      </c>
      <c r="AZ474" s="16"/>
      <c r="BA474" s="18">
        <f t="shared" si="163"/>
        <v>0</v>
      </c>
      <c r="BB474" s="15"/>
      <c r="BD474" s="14"/>
      <c r="BE474" s="18">
        <v>0</v>
      </c>
      <c r="BF474" s="16"/>
      <c r="BG474" s="18">
        <f t="shared" si="164"/>
        <v>0</v>
      </c>
      <c r="BH474" s="15"/>
      <c r="BJ474" s="86"/>
      <c r="BK474" s="86"/>
      <c r="BL474" s="24"/>
      <c r="BM474" s="24"/>
      <c r="BN474" s="24"/>
      <c r="BO474" s="24"/>
      <c r="BP474" s="24"/>
      <c r="BQ474" s="124"/>
    </row>
    <row r="475" spans="1:69" ht="16.8" customHeight="1" x14ac:dyDescent="0.35">
      <c r="A475" s="15"/>
      <c r="B475" s="15"/>
      <c r="C475" s="15" t="s">
        <v>107</v>
      </c>
      <c r="D475" s="16"/>
      <c r="E475" s="16"/>
      <c r="F475" s="16">
        <v>0</v>
      </c>
      <c r="G475" s="16"/>
      <c r="H475" s="16">
        <v>0</v>
      </c>
      <c r="I475" s="4"/>
      <c r="J475" s="14"/>
      <c r="K475" s="16" t="s">
        <v>248</v>
      </c>
      <c r="L475" s="16">
        <v>155.5</v>
      </c>
      <c r="M475" s="16"/>
      <c r="N475" s="16">
        <v>0</v>
      </c>
      <c r="O475" s="16"/>
      <c r="P475" s="18"/>
      <c r="Q475" s="14"/>
      <c r="R475" s="18">
        <v>0</v>
      </c>
      <c r="S475" s="16">
        <v>0</v>
      </c>
      <c r="T475" s="18">
        <f t="shared" si="159"/>
        <v>39506.249999999985</v>
      </c>
      <c r="U475" s="15"/>
      <c r="W475" s="14"/>
      <c r="X475" s="18">
        <f>F475</f>
        <v>0</v>
      </c>
      <c r="Y475" s="16"/>
      <c r="Z475" s="18">
        <f t="shared" si="160"/>
        <v>124833.84</v>
      </c>
      <c r="AA475" s="15"/>
      <c r="AB475" s="24"/>
      <c r="AC475" s="15"/>
      <c r="AD475" s="25"/>
      <c r="AE475" s="62"/>
      <c r="AF475" s="63"/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1"/>
        <v>0</v>
      </c>
      <c r="AP475" s="15"/>
      <c r="AR475" s="14"/>
      <c r="AS475" s="18">
        <v>0</v>
      </c>
      <c r="AT475" s="16"/>
      <c r="AU475" s="18">
        <f t="shared" si="162"/>
        <v>0</v>
      </c>
      <c r="AV475" s="15"/>
      <c r="AX475" s="14"/>
      <c r="AY475" s="18">
        <v>0</v>
      </c>
      <c r="AZ475" s="16"/>
      <c r="BA475" s="18">
        <f t="shared" si="163"/>
        <v>0</v>
      </c>
      <c r="BB475" s="15"/>
      <c r="BD475" s="14"/>
      <c r="BE475" s="18">
        <v>0</v>
      </c>
      <c r="BF475" s="16"/>
      <c r="BG475" s="18">
        <f t="shared" si="164"/>
        <v>0</v>
      </c>
      <c r="BH475" s="15"/>
      <c r="BJ475" s="86"/>
      <c r="BK475" s="86"/>
      <c r="BL475" s="24"/>
      <c r="BM475" s="24"/>
      <c r="BN475" s="24"/>
      <c r="BO475" s="24"/>
      <c r="BP475" s="24"/>
      <c r="BQ475" s="124"/>
    </row>
    <row r="476" spans="1:69" ht="16.8" customHeight="1" x14ac:dyDescent="0.35">
      <c r="A476" s="15"/>
      <c r="B476" s="15"/>
      <c r="C476" s="15" t="s">
        <v>107</v>
      </c>
      <c r="D476" s="16"/>
      <c r="E476" s="16"/>
      <c r="F476" s="16">
        <v>0</v>
      </c>
      <c r="G476" s="16"/>
      <c r="H476" s="16"/>
      <c r="I476" s="4"/>
      <c r="J476" s="14"/>
      <c r="K476" s="16" t="s">
        <v>110</v>
      </c>
      <c r="L476" s="16">
        <v>-9</v>
      </c>
      <c r="M476" s="16"/>
      <c r="N476" s="16">
        <v>0</v>
      </c>
      <c r="O476" s="16"/>
      <c r="P476" s="18"/>
      <c r="Q476" s="14"/>
      <c r="R476" s="18">
        <v>0</v>
      </c>
      <c r="S476" s="16">
        <v>0</v>
      </c>
      <c r="T476" s="18">
        <f t="shared" si="159"/>
        <v>39506.249999999985</v>
      </c>
      <c r="U476" s="15"/>
      <c r="W476" s="14"/>
      <c r="X476" s="18">
        <f>F476</f>
        <v>0</v>
      </c>
      <c r="Y476" s="16"/>
      <c r="Z476" s="18">
        <f t="shared" si="160"/>
        <v>124833.84</v>
      </c>
      <c r="AA476" s="15"/>
      <c r="AB476" s="24"/>
      <c r="AC476" s="15"/>
      <c r="AD476" s="25"/>
      <c r="AE476" s="62"/>
      <c r="AF476" s="63"/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1"/>
        <v>0</v>
      </c>
      <c r="AP476" s="15"/>
      <c r="AR476" s="14"/>
      <c r="AS476" s="18">
        <v>0</v>
      </c>
      <c r="AT476" s="16"/>
      <c r="AU476" s="18">
        <f t="shared" si="162"/>
        <v>0</v>
      </c>
      <c r="AV476" s="15"/>
      <c r="AX476" s="14"/>
      <c r="AY476" s="18">
        <v>0</v>
      </c>
      <c r="AZ476" s="16"/>
      <c r="BA476" s="18">
        <f t="shared" si="163"/>
        <v>0</v>
      </c>
      <c r="BB476" s="15"/>
      <c r="BD476" s="14"/>
      <c r="BE476" s="18">
        <v>0</v>
      </c>
      <c r="BF476" s="16"/>
      <c r="BG476" s="18">
        <f t="shared" si="164"/>
        <v>0</v>
      </c>
      <c r="BH476" s="15"/>
      <c r="BJ476" s="86"/>
      <c r="BK476" s="86"/>
      <c r="BL476" s="24"/>
      <c r="BM476" s="24"/>
      <c r="BN476" s="24"/>
      <c r="BO476" s="24"/>
      <c r="BP476" s="24"/>
      <c r="BQ476" s="124"/>
    </row>
    <row r="477" spans="1:69" ht="16.8" customHeight="1" x14ac:dyDescent="0.35">
      <c r="A477" s="15"/>
      <c r="B477" s="15"/>
      <c r="C477" s="15" t="s">
        <v>107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/>
      <c r="Q477" s="14"/>
      <c r="R477" s="18">
        <v>0</v>
      </c>
      <c r="S477" s="16">
        <v>0</v>
      </c>
      <c r="T477" s="18">
        <f t="shared" si="159"/>
        <v>39506.249999999985</v>
      </c>
      <c r="U477" s="15"/>
      <c r="W477" s="14"/>
      <c r="X477" s="18">
        <f>F477</f>
        <v>0</v>
      </c>
      <c r="Y477" s="16">
        <v>0</v>
      </c>
      <c r="Z477" s="18">
        <f t="shared" si="160"/>
        <v>124833.84</v>
      </c>
      <c r="AA477" s="15" t="str">
        <f>C477</f>
        <v>VERSAMENTO</v>
      </c>
      <c r="AB477" s="24"/>
      <c r="AC477" s="15"/>
      <c r="AD477" s="25"/>
      <c r="AE477" s="62"/>
      <c r="AF477" s="63"/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1"/>
        <v>0</v>
      </c>
      <c r="AP477" s="15"/>
      <c r="AR477" s="14"/>
      <c r="AS477" s="18">
        <v>0</v>
      </c>
      <c r="AT477" s="16"/>
      <c r="AU477" s="18">
        <f t="shared" si="162"/>
        <v>0</v>
      </c>
      <c r="AV477" s="15"/>
      <c r="AX477" s="14"/>
      <c r="AY477" s="18">
        <v>0</v>
      </c>
      <c r="AZ477" s="16"/>
      <c r="BA477" s="18">
        <f t="shared" si="163"/>
        <v>0</v>
      </c>
      <c r="BB477" s="15"/>
      <c r="BD477" s="14"/>
      <c r="BE477" s="18">
        <v>0</v>
      </c>
      <c r="BF477" s="16"/>
      <c r="BG477" s="18">
        <f t="shared" si="164"/>
        <v>0</v>
      </c>
      <c r="BH477" s="15"/>
      <c r="BJ477" s="86"/>
      <c r="BK477" s="86"/>
      <c r="BL477" s="24"/>
      <c r="BM477" s="24"/>
      <c r="BN477" s="24"/>
      <c r="BO477" s="24"/>
      <c r="BP477" s="24"/>
      <c r="BQ477" s="124"/>
    </row>
    <row r="478" spans="1:69" ht="16.8" customHeight="1" x14ac:dyDescent="0.35">
      <c r="A478" s="15"/>
      <c r="B478" s="15"/>
      <c r="C478" s="68" t="s">
        <v>107</v>
      </c>
      <c r="D478" s="16"/>
      <c r="E478" s="16"/>
      <c r="F478" s="16">
        <v>0</v>
      </c>
      <c r="G478" s="16"/>
      <c r="H478" s="16"/>
      <c r="I478" s="4"/>
      <c r="J478" s="14"/>
      <c r="K478" s="17" t="s">
        <v>111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59"/>
        <v>39506.249999999985</v>
      </c>
      <c r="U478" s="15"/>
      <c r="W478" s="14"/>
      <c r="X478" s="18">
        <v>0</v>
      </c>
      <c r="Y478" s="16"/>
      <c r="Z478" s="18">
        <f t="shared" si="160"/>
        <v>124833.84</v>
      </c>
      <c r="AA478" s="15" t="str">
        <f>C478</f>
        <v>VERSAMENTO</v>
      </c>
      <c r="AB478" s="24"/>
      <c r="AC478" s="15"/>
      <c r="AD478" s="25"/>
      <c r="AE478" s="62"/>
      <c r="AF478" s="63"/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1"/>
        <v>0</v>
      </c>
      <c r="AP478" s="15"/>
      <c r="AR478" s="14"/>
      <c r="AS478" s="18">
        <v>0</v>
      </c>
      <c r="AT478" s="16"/>
      <c r="AU478" s="18">
        <f t="shared" si="162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63"/>
        <v>0</v>
      </c>
      <c r="BB478" s="15"/>
      <c r="BD478" s="14"/>
      <c r="BE478" s="18">
        <v>0</v>
      </c>
      <c r="BF478" s="16"/>
      <c r="BG478" s="18">
        <f t="shared" si="164"/>
        <v>0</v>
      </c>
      <c r="BH478" s="15"/>
      <c r="BJ478" s="86"/>
      <c r="BK478" s="86"/>
      <c r="BL478" s="24"/>
      <c r="BM478" s="24"/>
      <c r="BN478" s="24"/>
      <c r="BO478" s="24"/>
      <c r="BP478" s="24"/>
      <c r="BQ478" s="124"/>
    </row>
    <row r="479" spans="1:69" ht="16.8" customHeight="1" x14ac:dyDescent="0.35">
      <c r="A479" s="15"/>
      <c r="B479" s="15"/>
      <c r="C479" s="15" t="s">
        <v>169</v>
      </c>
      <c r="D479" s="16"/>
      <c r="E479" s="16"/>
      <c r="F479" s="16">
        <v>19145.29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59"/>
        <v>39506.249999999985</v>
      </c>
      <c r="U479" s="15"/>
      <c r="W479" s="14"/>
      <c r="X479" s="18">
        <f>F479</f>
        <v>19145.29</v>
      </c>
      <c r="Y479" s="16">
        <f>G479</f>
        <v>0</v>
      </c>
      <c r="Z479" s="18">
        <f t="shared" si="160"/>
        <v>143979.13</v>
      </c>
      <c r="AA479" s="15" t="str">
        <f>C479</f>
        <v>BONIFICI</v>
      </c>
      <c r="AB479" s="24"/>
      <c r="AC479" s="15"/>
      <c r="AD479" s="25"/>
      <c r="AE479" s="62"/>
      <c r="AF479" s="63"/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1"/>
        <v>0</v>
      </c>
      <c r="AP479" s="15"/>
      <c r="AR479" s="14"/>
      <c r="AS479" s="18">
        <v>0</v>
      </c>
      <c r="AT479" s="16"/>
      <c r="AU479" s="18">
        <f t="shared" si="162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3"/>
        <v>0</v>
      </c>
      <c r="BB479" s="15"/>
      <c r="BD479" s="14"/>
      <c r="BE479" s="18">
        <v>0</v>
      </c>
      <c r="BF479" s="16"/>
      <c r="BG479" s="18">
        <f t="shared" si="164"/>
        <v>0</v>
      </c>
      <c r="BH479" s="15"/>
      <c r="BJ479" s="86"/>
      <c r="BK479" s="86"/>
      <c r="BL479" s="24"/>
      <c r="BM479" s="24"/>
      <c r="BN479" s="24"/>
      <c r="BO479" s="24"/>
      <c r="BP479" s="24"/>
      <c r="BQ479" s="124"/>
    </row>
    <row r="480" spans="1:69" ht="16.8" customHeight="1" x14ac:dyDescent="0.35">
      <c r="A480" s="15"/>
      <c r="B480" s="15"/>
      <c r="C480" s="47" t="s">
        <v>112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/>
      <c r="N480" s="3"/>
      <c r="O480" s="16"/>
      <c r="P480" s="18"/>
      <c r="Q480" s="14"/>
      <c r="R480" s="18"/>
      <c r="S480" s="16"/>
      <c r="T480" s="18">
        <f t="shared" si="159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0"/>
        <v>143979.13</v>
      </c>
      <c r="AA480" s="15" t="str">
        <f>C480</f>
        <v>PREL .PROVVIGIONI MATURATE</v>
      </c>
      <c r="AB480" s="24"/>
      <c r="AC480" s="15" t="s">
        <v>157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1"/>
        <v>0</v>
      </c>
      <c r="AP480" s="15"/>
      <c r="AR480" s="14"/>
      <c r="AS480" s="18"/>
      <c r="AT480" s="25">
        <v>0</v>
      </c>
      <c r="AU480" s="18">
        <f t="shared" si="162"/>
        <v>0</v>
      </c>
      <c r="AV480" s="15"/>
      <c r="AX480" s="14"/>
      <c r="AY480" s="18"/>
      <c r="AZ480" s="25">
        <v>0</v>
      </c>
      <c r="BA480" s="18">
        <f t="shared" si="163"/>
        <v>0</v>
      </c>
      <c r="BB480" s="15"/>
      <c r="BD480" s="14"/>
      <c r="BE480" s="18"/>
      <c r="BF480" s="25">
        <v>0</v>
      </c>
      <c r="BG480" s="18">
        <f t="shared" si="164"/>
        <v>0</v>
      </c>
      <c r="BH480" s="15"/>
      <c r="BJ480" s="86"/>
      <c r="BK480" s="86"/>
      <c r="BL480" s="24"/>
      <c r="BM480" s="24"/>
      <c r="BN480" s="24"/>
      <c r="BO480" s="24"/>
      <c r="BP480" s="24"/>
      <c r="BQ480" s="124"/>
    </row>
    <row r="481" spans="1:69" ht="16.8" customHeight="1" x14ac:dyDescent="0.35">
      <c r="A481" s="15"/>
      <c r="B481" s="15"/>
      <c r="C481" s="15" t="s">
        <v>113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/>
      <c r="N481" s="16"/>
      <c r="O481" s="16"/>
      <c r="P481" s="18"/>
      <c r="Q481" s="14"/>
      <c r="R481" s="18"/>
      <c r="S481" s="16">
        <f>G481</f>
        <v>0</v>
      </c>
      <c r="T481" s="18">
        <f t="shared" si="159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0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1"/>
        <v>0</v>
      </c>
      <c r="AP481" s="15"/>
      <c r="AR481" s="14"/>
      <c r="AS481" s="18"/>
      <c r="AT481" s="16"/>
      <c r="AU481" s="18">
        <f t="shared" si="162"/>
        <v>0</v>
      </c>
      <c r="AV481" s="15"/>
      <c r="AX481" s="14"/>
      <c r="AY481" s="18"/>
      <c r="AZ481" s="16"/>
      <c r="BA481" s="18">
        <f t="shared" si="163"/>
        <v>0</v>
      </c>
      <c r="BB481" s="15"/>
      <c r="BD481" s="14"/>
      <c r="BE481" s="18"/>
      <c r="BF481" s="16"/>
      <c r="BG481" s="18">
        <f t="shared" si="164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4"/>
    </row>
    <row r="482" spans="1:69" ht="16.8" customHeight="1" x14ac:dyDescent="0.35">
      <c r="A482" s="15"/>
      <c r="B482" s="15"/>
      <c r="C482" s="15" t="s">
        <v>114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59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0"/>
        <v>143979.13</v>
      </c>
      <c r="AA482" s="15"/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1"/>
        <v>0</v>
      </c>
      <c r="AP482" s="15"/>
      <c r="AR482" s="14"/>
      <c r="AS482" s="18"/>
      <c r="AT482" s="16">
        <v>0</v>
      </c>
      <c r="AU482" s="18">
        <f t="shared" si="162"/>
        <v>0</v>
      </c>
      <c r="AV482" s="15"/>
      <c r="AX482" s="14"/>
      <c r="AY482" s="18"/>
      <c r="AZ482" s="16">
        <v>0</v>
      </c>
      <c r="BA482" s="18">
        <f t="shared" si="163"/>
        <v>0</v>
      </c>
      <c r="BB482" s="15"/>
      <c r="BD482" s="14"/>
      <c r="BE482" s="18"/>
      <c r="BF482" s="16">
        <v>0</v>
      </c>
      <c r="BG482" s="18">
        <f t="shared" si="164"/>
        <v>0</v>
      </c>
      <c r="BH482" s="15"/>
      <c r="BJ482" s="86"/>
      <c r="BK482" s="86"/>
      <c r="BL482" s="24"/>
      <c r="BM482" s="24"/>
      <c r="BN482" s="24"/>
      <c r="BO482" s="24"/>
      <c r="BP482" s="24"/>
      <c r="BQ482" s="124"/>
    </row>
    <row r="483" spans="1:69" ht="16.8" customHeight="1" x14ac:dyDescent="0.35">
      <c r="A483" s="15"/>
      <c r="B483" s="15"/>
      <c r="C483" s="15"/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115</v>
      </c>
      <c r="L483" s="3">
        <f>SUM(L463:L477)+N462+L479+L480</f>
        <v>65498.1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59"/>
        <v>39506.249999999985</v>
      </c>
      <c r="U483" s="15"/>
      <c r="W483" s="14"/>
      <c r="X483" s="18">
        <v>0</v>
      </c>
      <c r="Y483" s="16">
        <v>0</v>
      </c>
      <c r="Z483" s="18">
        <f t="shared" si="160"/>
        <v>143979.13</v>
      </c>
      <c r="AA483" s="15"/>
      <c r="AB483" s="24"/>
      <c r="AC483" s="15">
        <f>C483</f>
        <v>0</v>
      </c>
      <c r="AD483" s="25"/>
      <c r="AE483" s="62">
        <f>G483</f>
        <v>0</v>
      </c>
      <c r="AF483" s="63">
        <f>AE483+AF422</f>
        <v>0</v>
      </c>
      <c r="AG483" s="25"/>
      <c r="AH483" s="24" t="s">
        <v>111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1"/>
        <v>0</v>
      </c>
      <c r="AP483" s="15"/>
      <c r="AR483" s="14"/>
      <c r="AS483" s="18"/>
      <c r="AT483" s="16">
        <v>0</v>
      </c>
      <c r="AU483" s="18">
        <f t="shared" si="162"/>
        <v>0</v>
      </c>
      <c r="AV483" s="16"/>
      <c r="AX483" s="14"/>
      <c r="AY483" s="18"/>
      <c r="AZ483" s="16">
        <v>0</v>
      </c>
      <c r="BA483" s="18">
        <f t="shared" si="163"/>
        <v>0</v>
      </c>
      <c r="BB483" s="15"/>
      <c r="BD483" s="14"/>
      <c r="BE483" s="18"/>
      <c r="BF483" s="16">
        <v>0</v>
      </c>
      <c r="BG483" s="18">
        <f t="shared" si="164"/>
        <v>0</v>
      </c>
      <c r="BH483" s="15"/>
      <c r="BJ483" s="86"/>
      <c r="BK483" s="86"/>
      <c r="BL483" s="24"/>
      <c r="BM483" s="24"/>
      <c r="BN483" s="24"/>
      <c r="BO483" s="24"/>
      <c r="BP483" s="24"/>
      <c r="BQ483" s="124"/>
    </row>
    <row r="484" spans="1:69" ht="16.8" customHeight="1" x14ac:dyDescent="0.35">
      <c r="A484" s="15"/>
      <c r="B484" s="15"/>
      <c r="C484" s="64" t="s">
        <v>138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/>
      <c r="K484" s="6" t="s">
        <v>116</v>
      </c>
      <c r="L484" s="3">
        <f>L483-M483</f>
        <v>2088.5999999999985</v>
      </c>
      <c r="M484" s="16"/>
      <c r="N484" s="16"/>
      <c r="O484" s="16"/>
      <c r="P484" s="18"/>
      <c r="Q484" s="14"/>
      <c r="R484" s="18"/>
      <c r="S484" s="16">
        <v>0</v>
      </c>
      <c r="T484" s="18">
        <f t="shared" si="159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0"/>
        <v>57384.97</v>
      </c>
      <c r="AA484" s="15" t="str">
        <f>C484</f>
        <v>BONIFICO CATTOLICA</v>
      </c>
      <c r="AB484" s="24"/>
      <c r="AC484" s="71" t="s">
        <v>190</v>
      </c>
      <c r="AD484" s="65"/>
      <c r="AE484" s="65">
        <v>0</v>
      </c>
      <c r="AF484" s="63">
        <f>SUM(AF436:AF483)</f>
        <v>24942.629999999997</v>
      </c>
      <c r="AG484" s="25"/>
      <c r="AH484" s="24" t="s">
        <v>117</v>
      </c>
      <c r="AI484" s="26"/>
      <c r="AJ484" s="25">
        <f>SUM(AJ430:AJ483)</f>
        <v>0</v>
      </c>
      <c r="AL484" s="14"/>
      <c r="AM484" s="18"/>
      <c r="AN484" s="16"/>
      <c r="AO484" s="18">
        <f t="shared" si="161"/>
        <v>0</v>
      </c>
      <c r="AP484" s="15"/>
      <c r="AR484" s="14"/>
      <c r="AS484" s="18"/>
      <c r="AT484" s="16">
        <v>0</v>
      </c>
      <c r="AU484" s="18">
        <f t="shared" si="162"/>
        <v>0</v>
      </c>
      <c r="AV484" s="15"/>
      <c r="AX484" s="14"/>
      <c r="AY484" s="18"/>
      <c r="AZ484" s="16"/>
      <c r="BA484" s="18">
        <f t="shared" si="163"/>
        <v>0</v>
      </c>
      <c r="BB484" s="15"/>
      <c r="BD484" s="14"/>
      <c r="BE484" s="18"/>
      <c r="BF484" s="16"/>
      <c r="BG484" s="18">
        <f t="shared" si="164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4"/>
    </row>
    <row r="485" spans="1:69" ht="16.8" customHeight="1" x14ac:dyDescent="0.35">
      <c r="A485" s="15"/>
      <c r="B485" s="15"/>
      <c r="C485" s="64" t="s">
        <v>140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/>
      <c r="P485" s="18"/>
      <c r="Q485" s="14"/>
      <c r="R485" s="18"/>
      <c r="S485" s="16">
        <v>0</v>
      </c>
      <c r="T485" s="18">
        <f t="shared" si="159"/>
        <v>39506.249999999985</v>
      </c>
      <c r="U485" s="15"/>
      <c r="W485" s="14"/>
      <c r="X485" s="18"/>
      <c r="Y485" s="16">
        <f>G485</f>
        <v>55259.519999999997</v>
      </c>
      <c r="Z485" s="18">
        <f t="shared" si="160"/>
        <v>2125.4500000000044</v>
      </c>
      <c r="AA485" s="15" t="str">
        <f>C485</f>
        <v>BONIFICO GENERALI</v>
      </c>
      <c r="AB485" s="24"/>
      <c r="AC485" s="71" t="s">
        <v>161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61"/>
        <v>0</v>
      </c>
      <c r="AP485" s="15"/>
      <c r="AR485" s="14"/>
      <c r="AS485" s="18"/>
      <c r="AT485" s="16"/>
      <c r="AU485" s="18">
        <f t="shared" si="162"/>
        <v>0</v>
      </c>
      <c r="AV485" s="15"/>
      <c r="AX485" s="14"/>
      <c r="AY485" s="18"/>
      <c r="AZ485" s="16"/>
      <c r="BA485" s="18">
        <f t="shared" si="163"/>
        <v>0</v>
      </c>
      <c r="BB485" s="15"/>
      <c r="BD485" s="14"/>
      <c r="BE485" s="18"/>
      <c r="BF485" s="16"/>
      <c r="BG485" s="18">
        <f t="shared" si="164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4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119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120</v>
      </c>
      <c r="L486" s="3">
        <f>L484-L485</f>
        <v>0</v>
      </c>
      <c r="M486" s="27" t="s">
        <v>162</v>
      </c>
      <c r="N486" s="27">
        <f>O486-L485</f>
        <v>15679.830000000007</v>
      </c>
      <c r="O486" s="44">
        <f>Z486+AU486+N462+SUM(L465:L476)+SUM(N466:N476)+L480-D432-D435-D431+E433</f>
        <v>17768.430000000008</v>
      </c>
      <c r="P486" s="18"/>
      <c r="Q486" s="58"/>
      <c r="R486" s="59"/>
      <c r="S486" s="44"/>
      <c r="T486" s="59">
        <f t="shared" si="159"/>
        <v>39506.249999999985</v>
      </c>
      <c r="U486" s="57"/>
      <c r="W486" s="58"/>
      <c r="X486" s="59"/>
      <c r="Y486" s="44"/>
      <c r="Z486" s="59">
        <f t="shared" si="160"/>
        <v>2125.4500000000044</v>
      </c>
      <c r="AA486" s="57"/>
      <c r="AB486" s="60"/>
      <c r="AC486" s="60" t="s">
        <v>121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163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1"/>
        <v>0</v>
      </c>
      <c r="AP486" s="57"/>
      <c r="AR486" s="58"/>
      <c r="AS486" s="59"/>
      <c r="AT486" s="44"/>
      <c r="AU486" s="59">
        <f t="shared" si="162"/>
        <v>0</v>
      </c>
      <c r="AV486" s="57"/>
      <c r="AX486" s="58"/>
      <c r="AY486" s="59"/>
      <c r="AZ486" s="44"/>
      <c r="BA486" s="59">
        <f t="shared" si="163"/>
        <v>0</v>
      </c>
      <c r="BB486" s="57"/>
      <c r="BD486" s="58"/>
      <c r="BE486" s="59"/>
      <c r="BF486" s="44"/>
      <c r="BG486" s="59">
        <f t="shared" si="164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191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8" spans="1:69" ht="16.8" customHeight="1" x14ac:dyDescent="0.25">
      <c r="A488" s="50"/>
    </row>
    <row r="489" spans="1:69" ht="16.8" customHeight="1" x14ac:dyDescent="0.35">
      <c r="A489" s="2" t="s">
        <v>0</v>
      </c>
      <c r="B489" s="2"/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122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164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165</v>
      </c>
      <c r="BP489" s="8" t="s">
        <v>0</v>
      </c>
      <c r="BQ489" s="9" t="s">
        <v>166</v>
      </c>
    </row>
    <row r="490" spans="1:69" ht="16.8" customHeight="1" x14ac:dyDescent="0.35">
      <c r="A490" s="14">
        <v>45302</v>
      </c>
      <c r="B490" s="15" t="s">
        <v>167</v>
      </c>
      <c r="C490" s="15" t="s">
        <v>168</v>
      </c>
      <c r="D490" s="16">
        <v>7674.53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169</v>
      </c>
      <c r="BM490" s="88">
        <f>BK490</f>
        <v>45302</v>
      </c>
      <c r="BN490" s="24" t="s">
        <v>169</v>
      </c>
      <c r="BO490" s="24"/>
      <c r="BP490" s="88">
        <f>BK490</f>
        <v>45302</v>
      </c>
      <c r="BQ490" s="124"/>
    </row>
    <row r="491" spans="1:69" ht="16.8" customHeight="1" x14ac:dyDescent="0.35">
      <c r="A491" s="15"/>
      <c r="B491" s="15"/>
      <c r="C491" s="15" t="s">
        <v>170</v>
      </c>
      <c r="D491" s="16">
        <v>0</v>
      </c>
      <c r="E491" s="16"/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5">(R491-S491)+T490</f>
        <v>39506.249999999985</v>
      </c>
      <c r="U491" s="15"/>
      <c r="W491" s="14"/>
      <c r="X491" s="18"/>
      <c r="Y491" s="16"/>
      <c r="Z491" s="18">
        <f t="shared" ref="Z491:Z522" si="166">(X491-Y491)+Z490</f>
        <v>2125.4500000000044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7">(AM491-AN491)+AO490</f>
        <v>0</v>
      </c>
      <c r="AP491" s="15"/>
      <c r="AR491" s="14"/>
      <c r="AS491" s="18"/>
      <c r="AT491" s="16"/>
      <c r="AU491" s="18">
        <f t="shared" ref="AU491:AU522" si="168">(AS491-AT491)+AU490</f>
        <v>0</v>
      </c>
      <c r="AV491" s="15"/>
      <c r="AX491" s="14"/>
      <c r="AY491" s="18"/>
      <c r="AZ491" s="16"/>
      <c r="BA491" s="18">
        <f t="shared" ref="BA491:BA522" si="169">(AY491-AZ491)+BA490</f>
        <v>0</v>
      </c>
      <c r="BB491" s="15"/>
      <c r="BD491" s="14"/>
      <c r="BE491" s="18"/>
      <c r="BF491" s="16"/>
      <c r="BG491" s="18">
        <f t="shared" ref="BG491:BG522" si="170">(BE491-BF491)+BG490</f>
        <v>0</v>
      </c>
      <c r="BH491" s="15"/>
      <c r="BJ491" s="86">
        <v>0</v>
      </c>
      <c r="BK491" s="90"/>
      <c r="BL491" s="24">
        <v>0</v>
      </c>
      <c r="BM491" s="91"/>
      <c r="BN491" s="24">
        <v>0</v>
      </c>
      <c r="BO491" s="24">
        <v>0</v>
      </c>
      <c r="BP491" s="91"/>
      <c r="BQ491" s="124"/>
    </row>
    <row r="492" spans="1:69" ht="16.8" customHeight="1" x14ac:dyDescent="0.35">
      <c r="A492" s="15"/>
      <c r="B492" s="15"/>
      <c r="C492" s="15" t="s">
        <v>171</v>
      </c>
      <c r="D492" s="16">
        <v>19356.11</v>
      </c>
      <c r="E492" s="16">
        <v>1053.74</v>
      </c>
      <c r="F492" s="16"/>
      <c r="G492" s="16"/>
      <c r="H492" s="103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5"/>
        <v>39506.249999999985</v>
      </c>
      <c r="U492" s="15"/>
      <c r="W492" s="14"/>
      <c r="X492" s="18"/>
      <c r="Y492" s="16"/>
      <c r="Z492" s="18">
        <f t="shared" si="166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7"/>
        <v>0</v>
      </c>
      <c r="AP492" s="15"/>
      <c r="AR492" s="14"/>
      <c r="AS492" s="18"/>
      <c r="AT492" s="16"/>
      <c r="AU492" s="18">
        <f t="shared" si="168"/>
        <v>0</v>
      </c>
      <c r="AV492" s="15"/>
      <c r="AX492" s="14"/>
      <c r="AY492" s="18"/>
      <c r="AZ492" s="16"/>
      <c r="BA492" s="18">
        <f t="shared" si="169"/>
        <v>0</v>
      </c>
      <c r="BB492" s="15"/>
      <c r="BD492" s="14"/>
      <c r="BE492" s="18"/>
      <c r="BF492" s="16"/>
      <c r="BG492" s="18">
        <f t="shared" si="170"/>
        <v>0</v>
      </c>
      <c r="BH492" s="15"/>
      <c r="BJ492" s="86">
        <v>0</v>
      </c>
      <c r="BK492" s="90"/>
      <c r="BL492" s="24">
        <v>0</v>
      </c>
      <c r="BM492" s="91"/>
      <c r="BN492" s="24">
        <v>0</v>
      </c>
      <c r="BO492" s="24">
        <v>0</v>
      </c>
      <c r="BP492" s="91"/>
      <c r="BQ492" s="124"/>
    </row>
    <row r="493" spans="1:69" ht="16.8" customHeight="1" x14ac:dyDescent="0.35">
      <c r="A493" s="15"/>
      <c r="B493" s="15">
        <v>600</v>
      </c>
      <c r="C493" s="15" t="s">
        <v>172</v>
      </c>
      <c r="D493" s="16">
        <v>730.75</v>
      </c>
      <c r="E493" s="16"/>
      <c r="F493" s="16"/>
      <c r="G493" s="16"/>
      <c r="H493" s="103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 t="shared" ref="O493:O512" si="171">O432+M493-N493</f>
        <v>21505.532000000007</v>
      </c>
      <c r="P493" s="18">
        <f t="shared" ref="P493:P512" si="172">P432+M493</f>
        <v>2636.6320000000001</v>
      </c>
      <c r="Q493" s="14"/>
      <c r="R493" s="18"/>
      <c r="S493" s="16"/>
      <c r="T493" s="18">
        <f t="shared" si="165"/>
        <v>39506.249999999985</v>
      </c>
      <c r="U493" s="15"/>
      <c r="W493" s="14"/>
      <c r="X493" s="18"/>
      <c r="Y493" s="16"/>
      <c r="Z493" s="18">
        <f t="shared" si="166"/>
        <v>2125.4500000000044</v>
      </c>
      <c r="AA493" s="15"/>
      <c r="AB493" s="24"/>
      <c r="AC493" s="24"/>
      <c r="AD493" s="25"/>
      <c r="AE493" s="25"/>
      <c r="AF493" s="25"/>
      <c r="AG493" s="25"/>
      <c r="AH493" s="17"/>
      <c r="AI493" s="16">
        <v>0</v>
      </c>
      <c r="AJ493" s="25"/>
      <c r="AL493" s="14"/>
      <c r="AM493" s="18"/>
      <c r="AN493" s="16"/>
      <c r="AO493" s="18">
        <f t="shared" si="167"/>
        <v>0</v>
      </c>
      <c r="AP493" s="15"/>
      <c r="AR493" s="14"/>
      <c r="AS493" s="18"/>
      <c r="AT493" s="16"/>
      <c r="AU493" s="18">
        <f t="shared" si="168"/>
        <v>0</v>
      </c>
      <c r="AV493" s="15"/>
      <c r="AX493" s="14"/>
      <c r="AY493" s="18"/>
      <c r="AZ493" s="16"/>
      <c r="BA493" s="18">
        <f t="shared" si="169"/>
        <v>0</v>
      </c>
      <c r="BB493" s="15"/>
      <c r="BD493" s="14"/>
      <c r="BE493" s="18"/>
      <c r="BF493" s="16"/>
      <c r="BG493" s="18">
        <f t="shared" si="170"/>
        <v>0</v>
      </c>
      <c r="BH493" s="15"/>
      <c r="BJ493" s="86">
        <v>0</v>
      </c>
      <c r="BK493" s="90"/>
      <c r="BL493" s="24">
        <v>0</v>
      </c>
      <c r="BM493" s="91"/>
      <c r="BN493" s="24">
        <v>0</v>
      </c>
      <c r="BO493" s="24">
        <v>0</v>
      </c>
      <c r="BP493" s="91"/>
      <c r="BQ493" s="124"/>
    </row>
    <row r="494" spans="1:69" ht="16.8" customHeight="1" x14ac:dyDescent="0.35">
      <c r="A494" s="15"/>
      <c r="B494" s="16">
        <f>B493+B433</f>
        <v>674.98</v>
      </c>
      <c r="C494" s="15" t="s">
        <v>173</v>
      </c>
      <c r="D494" s="16">
        <v>3087.91</v>
      </c>
      <c r="E494" s="16">
        <v>0</v>
      </c>
      <c r="F494" s="16"/>
      <c r="G494" s="16"/>
      <c r="H494" s="103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si="171"/>
        <v>-24385.309016000003</v>
      </c>
      <c r="P494" s="18">
        <f t="shared" si="172"/>
        <v>2206.8609839999999</v>
      </c>
      <c r="Q494" s="14"/>
      <c r="R494" s="18"/>
      <c r="S494" s="16"/>
      <c r="T494" s="18">
        <f t="shared" si="165"/>
        <v>39506.249999999985</v>
      </c>
      <c r="U494" s="15"/>
      <c r="W494" s="14"/>
      <c r="X494" s="18"/>
      <c r="Y494" s="16"/>
      <c r="Z494" s="18">
        <f t="shared" si="166"/>
        <v>2125.4500000000044</v>
      </c>
      <c r="AA494" s="15"/>
      <c r="AB494" s="24"/>
      <c r="AC494" s="17"/>
      <c r="AD494" s="25"/>
      <c r="AE494" s="25"/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7"/>
        <v>0</v>
      </c>
      <c r="AP494" s="15"/>
      <c r="AR494" s="14"/>
      <c r="AS494" s="18"/>
      <c r="AT494" s="16"/>
      <c r="AU494" s="18">
        <f t="shared" si="168"/>
        <v>0</v>
      </c>
      <c r="AV494" s="15"/>
      <c r="AX494" s="14"/>
      <c r="AY494" s="18"/>
      <c r="AZ494" s="16"/>
      <c r="BA494" s="18">
        <f t="shared" si="169"/>
        <v>0</v>
      </c>
      <c r="BB494" s="15"/>
      <c r="BD494" s="14"/>
      <c r="BE494" s="18"/>
      <c r="BF494" s="16"/>
      <c r="BG494" s="18">
        <f t="shared" si="170"/>
        <v>0</v>
      </c>
      <c r="BH494" s="15"/>
      <c r="BJ494" s="86">
        <v>0</v>
      </c>
      <c r="BK494" s="90"/>
      <c r="BL494" s="24">
        <v>0</v>
      </c>
      <c r="BM494" s="91"/>
      <c r="BN494" s="24">
        <v>0</v>
      </c>
      <c r="BO494" s="24"/>
      <c r="BP494" s="24"/>
      <c r="BQ494" s="124"/>
    </row>
    <row r="495" spans="1:69" ht="16.8" customHeight="1" x14ac:dyDescent="0.35">
      <c r="A495" s="15"/>
      <c r="B495" s="15"/>
      <c r="C495" s="15" t="s">
        <v>174</v>
      </c>
      <c r="D495" s="16">
        <v>0</v>
      </c>
      <c r="E495" s="16">
        <v>0</v>
      </c>
      <c r="F495" s="16"/>
      <c r="G495" s="16"/>
      <c r="H495" s="103" t="s">
        <v>44</v>
      </c>
      <c r="I495" s="77" t="s">
        <v>175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71"/>
        <v>-6869.7598800000005</v>
      </c>
      <c r="P495" s="18">
        <f t="shared" si="172"/>
        <v>4047.2301200000002</v>
      </c>
      <c r="Q495" s="14"/>
      <c r="R495" s="18"/>
      <c r="S495" s="16"/>
      <c r="T495" s="18">
        <f t="shared" si="165"/>
        <v>39506.249999999985</v>
      </c>
      <c r="U495" s="15"/>
      <c r="W495" s="14"/>
      <c r="X495" s="18"/>
      <c r="Y495" s="16"/>
      <c r="Z495" s="18">
        <f t="shared" si="166"/>
        <v>2125.4500000000044</v>
      </c>
      <c r="AA495" s="15"/>
      <c r="AB495" s="24"/>
      <c r="AC495" s="17"/>
      <c r="AD495" s="25"/>
      <c r="AE495" s="25"/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7"/>
        <v>0</v>
      </c>
      <c r="AP495" s="15"/>
      <c r="AR495" s="14"/>
      <c r="AS495" s="18"/>
      <c r="AT495" s="16"/>
      <c r="AU495" s="18">
        <f t="shared" si="168"/>
        <v>0</v>
      </c>
      <c r="AV495" s="15"/>
      <c r="AX495" s="14"/>
      <c r="AY495" s="18"/>
      <c r="AZ495" s="16"/>
      <c r="BA495" s="18">
        <f t="shared" si="169"/>
        <v>0</v>
      </c>
      <c r="BB495" s="15"/>
      <c r="BD495" s="14"/>
      <c r="BE495" s="18"/>
      <c r="BF495" s="16"/>
      <c r="BG495" s="18">
        <f t="shared" si="170"/>
        <v>0</v>
      </c>
      <c r="BH495" s="15"/>
      <c r="BJ495" s="86">
        <v>0</v>
      </c>
      <c r="BK495" s="90"/>
      <c r="BL495" s="24">
        <v>0</v>
      </c>
      <c r="BM495" s="91"/>
      <c r="BN495" s="24">
        <v>0</v>
      </c>
      <c r="BO495" s="24"/>
      <c r="BP495" s="24"/>
      <c r="BQ495" s="124"/>
    </row>
    <row r="496" spans="1:69" ht="16.8" customHeight="1" x14ac:dyDescent="0.35">
      <c r="A496" s="15"/>
      <c r="B496" s="15" t="s">
        <v>42</v>
      </c>
      <c r="C496" s="15" t="s">
        <v>176</v>
      </c>
      <c r="D496" s="16">
        <v>0</v>
      </c>
      <c r="E496" s="16"/>
      <c r="F496" s="16"/>
      <c r="G496" s="16"/>
      <c r="H496" s="103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71"/>
        <v>5676.7243200000003</v>
      </c>
      <c r="P496" s="18">
        <f t="shared" si="172"/>
        <v>685.5243200000001</v>
      </c>
      <c r="Q496" s="14"/>
      <c r="R496" s="18"/>
      <c r="S496" s="16"/>
      <c r="T496" s="18">
        <f t="shared" si="165"/>
        <v>39506.249999999985</v>
      </c>
      <c r="U496" s="15"/>
      <c r="W496" s="14"/>
      <c r="X496" s="18"/>
      <c r="Y496" s="16"/>
      <c r="Z496" s="18">
        <f t="shared" si="166"/>
        <v>2125.4500000000044</v>
      </c>
      <c r="AA496" s="15"/>
      <c r="AB496" s="24"/>
      <c r="AC496" s="17"/>
      <c r="AD496" s="25"/>
      <c r="AE496" s="25"/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7"/>
        <v>0</v>
      </c>
      <c r="AP496" s="15"/>
      <c r="AR496" s="14"/>
      <c r="AS496" s="18"/>
      <c r="AT496" s="16"/>
      <c r="AU496" s="18">
        <f t="shared" si="168"/>
        <v>0</v>
      </c>
      <c r="AV496" s="15"/>
      <c r="AX496" s="14"/>
      <c r="AY496" s="18"/>
      <c r="AZ496" s="16"/>
      <c r="BA496" s="18">
        <f t="shared" si="169"/>
        <v>0</v>
      </c>
      <c r="BB496" s="15"/>
      <c r="BD496" s="14"/>
      <c r="BE496" s="18"/>
      <c r="BF496" s="16"/>
      <c r="BG496" s="18">
        <f t="shared" si="170"/>
        <v>0</v>
      </c>
      <c r="BH496" s="15"/>
      <c r="BJ496" s="86">
        <v>0</v>
      </c>
      <c r="BK496" s="90"/>
      <c r="BL496" s="24">
        <v>0</v>
      </c>
      <c r="BM496" s="91"/>
      <c r="BN496" s="24">
        <v>0</v>
      </c>
      <c r="BO496" s="24"/>
      <c r="BP496" s="24"/>
      <c r="BQ496" s="124"/>
    </row>
    <row r="497" spans="1:69" ht="16.8" customHeight="1" x14ac:dyDescent="0.35">
      <c r="A497" s="15"/>
      <c r="B497" s="15"/>
      <c r="C497" s="15" t="s">
        <v>177</v>
      </c>
      <c r="D497" s="16">
        <v>0</v>
      </c>
      <c r="E497" s="16"/>
      <c r="F497" s="16"/>
      <c r="G497" s="16">
        <v>0</v>
      </c>
      <c r="H497" s="103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71"/>
        <v>5429.9543200000007</v>
      </c>
      <c r="P497" s="18">
        <f t="shared" si="172"/>
        <v>685.5243200000001</v>
      </c>
      <c r="Q497" s="14"/>
      <c r="R497" s="18"/>
      <c r="S497" s="16">
        <f>G497</f>
        <v>0</v>
      </c>
      <c r="T497" s="18">
        <f t="shared" si="165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66"/>
        <v>2125.4500000000044</v>
      </c>
      <c r="AA497" s="15"/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/>
      <c r="AI497" s="16">
        <v>0</v>
      </c>
      <c r="AJ497" s="25"/>
      <c r="AL497" s="14"/>
      <c r="AM497" s="18"/>
      <c r="AN497" s="16">
        <v>0</v>
      </c>
      <c r="AO497" s="18">
        <f t="shared" si="167"/>
        <v>0</v>
      </c>
      <c r="AP497" s="15"/>
      <c r="AR497" s="14"/>
      <c r="AS497" s="18"/>
      <c r="AT497" s="16">
        <v>0</v>
      </c>
      <c r="AU497" s="18">
        <f t="shared" si="168"/>
        <v>0</v>
      </c>
      <c r="AV497" s="15"/>
      <c r="AX497" s="14"/>
      <c r="AY497" s="18"/>
      <c r="AZ497" s="16">
        <v>0</v>
      </c>
      <c r="BA497" s="18">
        <f t="shared" si="169"/>
        <v>0</v>
      </c>
      <c r="BB497" s="15"/>
      <c r="BD497" s="14"/>
      <c r="BE497" s="18"/>
      <c r="BF497" s="16">
        <v>0</v>
      </c>
      <c r="BG497" s="18">
        <f t="shared" si="170"/>
        <v>0</v>
      </c>
      <c r="BH497" s="15"/>
      <c r="BJ497" s="86">
        <v>0</v>
      </c>
      <c r="BK497" s="90"/>
      <c r="BL497" s="24">
        <v>0</v>
      </c>
      <c r="BM497" s="91"/>
      <c r="BN497" s="24">
        <v>0</v>
      </c>
      <c r="BO497" s="24"/>
      <c r="BP497" s="24"/>
      <c r="BQ497" s="124"/>
    </row>
    <row r="498" spans="1:69" ht="16.8" customHeight="1" x14ac:dyDescent="0.35">
      <c r="A498" s="15"/>
      <c r="B498" s="15"/>
      <c r="C498" s="15" t="s">
        <v>178</v>
      </c>
      <c r="D498" s="16"/>
      <c r="E498" s="16"/>
      <c r="F498" s="16"/>
      <c r="G498" s="16">
        <v>0</v>
      </c>
      <c r="H498" s="103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71"/>
        <v>1004.345072</v>
      </c>
      <c r="P498" s="18">
        <f t="shared" si="172"/>
        <v>121.285072</v>
      </c>
      <c r="Q498" s="14"/>
      <c r="R498" s="18"/>
      <c r="S498" s="16">
        <f>G498</f>
        <v>0</v>
      </c>
      <c r="T498" s="18">
        <f t="shared" si="165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6"/>
        <v>2125.4500000000044</v>
      </c>
      <c r="AA498" s="15"/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/>
      <c r="AI498" s="16">
        <v>0</v>
      </c>
      <c r="AJ498" s="25"/>
      <c r="AL498" s="14"/>
      <c r="AM498" s="18">
        <v>0</v>
      </c>
      <c r="AN498" s="16">
        <v>0</v>
      </c>
      <c r="AO498" s="18">
        <f t="shared" si="167"/>
        <v>0</v>
      </c>
      <c r="AP498" s="15"/>
      <c r="AR498" s="14"/>
      <c r="AS498" s="18">
        <v>0</v>
      </c>
      <c r="AT498" s="16">
        <v>0</v>
      </c>
      <c r="AU498" s="18">
        <f t="shared" si="168"/>
        <v>0</v>
      </c>
      <c r="AV498" s="15"/>
      <c r="AX498" s="14"/>
      <c r="AY498" s="18">
        <v>0</v>
      </c>
      <c r="AZ498" s="16">
        <v>0</v>
      </c>
      <c r="BA498" s="18">
        <f t="shared" si="169"/>
        <v>0</v>
      </c>
      <c r="BB498" s="15"/>
      <c r="BD498" s="14"/>
      <c r="BE498" s="18">
        <v>0</v>
      </c>
      <c r="BF498" s="16">
        <v>0</v>
      </c>
      <c r="BG498" s="18">
        <f t="shared" si="170"/>
        <v>0</v>
      </c>
      <c r="BH498" s="15"/>
      <c r="BJ498" s="86">
        <v>0</v>
      </c>
      <c r="BK498" s="90"/>
      <c r="BL498" s="24">
        <v>0</v>
      </c>
      <c r="BM498" s="91"/>
      <c r="BN498" s="24">
        <v>0</v>
      </c>
      <c r="BO498" s="24"/>
      <c r="BP498" s="24"/>
      <c r="BQ498" s="124"/>
    </row>
    <row r="499" spans="1:69" ht="16.8" customHeight="1" x14ac:dyDescent="0.35">
      <c r="A499" s="15"/>
      <c r="B499" s="15"/>
      <c r="C499" s="15" t="s">
        <v>179</v>
      </c>
      <c r="D499" s="16"/>
      <c r="E499" s="16"/>
      <c r="F499" s="16"/>
      <c r="G499" s="16">
        <v>0</v>
      </c>
      <c r="H499" s="103"/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71"/>
        <v>611.33569599999998</v>
      </c>
      <c r="P499" s="18">
        <f t="shared" si="172"/>
        <v>73.825695999999994</v>
      </c>
      <c r="Q499" s="14"/>
      <c r="R499" s="18"/>
      <c r="S499" s="16">
        <f>G499</f>
        <v>0</v>
      </c>
      <c r="T499" s="18">
        <f t="shared" si="165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6"/>
        <v>2125.4500000000044</v>
      </c>
      <c r="AA499" s="15"/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7"/>
        <v>0</v>
      </c>
      <c r="AP499" s="15"/>
      <c r="AR499" s="14"/>
      <c r="AS499" s="18"/>
      <c r="AT499" s="16">
        <v>0</v>
      </c>
      <c r="AU499" s="18">
        <f t="shared" si="168"/>
        <v>0</v>
      </c>
      <c r="AV499" s="15"/>
      <c r="AX499" s="14"/>
      <c r="AY499" s="18"/>
      <c r="AZ499" s="16">
        <v>0</v>
      </c>
      <c r="BA499" s="18">
        <f t="shared" si="169"/>
        <v>0</v>
      </c>
      <c r="BB499" s="15"/>
      <c r="BD499" s="14"/>
      <c r="BE499" s="18"/>
      <c r="BF499" s="16">
        <v>0</v>
      </c>
      <c r="BG499" s="18">
        <f t="shared" si="170"/>
        <v>0</v>
      </c>
      <c r="BH499" s="15"/>
      <c r="BJ499" s="86">
        <v>0</v>
      </c>
      <c r="BK499" s="90"/>
      <c r="BL499" s="24">
        <v>0</v>
      </c>
      <c r="BM499" s="24"/>
      <c r="BN499" s="24"/>
      <c r="BO499" s="24"/>
      <c r="BP499" s="24"/>
      <c r="BQ499" s="124"/>
    </row>
    <row r="500" spans="1:69" ht="16.8" customHeight="1" x14ac:dyDescent="0.35">
      <c r="A500" s="15"/>
      <c r="B500" s="15"/>
      <c r="C500" s="15" t="s">
        <v>180</v>
      </c>
      <c r="D500" s="16"/>
      <c r="E500" s="16"/>
      <c r="F500" s="16"/>
      <c r="G500" s="16">
        <v>0</v>
      </c>
      <c r="H500" s="103"/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71"/>
        <v>611.33569599999998</v>
      </c>
      <c r="P500" s="18">
        <f t="shared" si="172"/>
        <v>73.825695999999994</v>
      </c>
      <c r="Q500" s="14"/>
      <c r="R500" s="18"/>
      <c r="S500" s="16">
        <f>G500</f>
        <v>0</v>
      </c>
      <c r="T500" s="18">
        <f t="shared" si="165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6"/>
        <v>2125.4500000000044</v>
      </c>
      <c r="AA500" s="15"/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7"/>
        <v>0</v>
      </c>
      <c r="AP500" s="15"/>
      <c r="AR500" s="14"/>
      <c r="AS500" s="18"/>
      <c r="AT500" s="16">
        <v>0</v>
      </c>
      <c r="AU500" s="18">
        <f t="shared" si="168"/>
        <v>0</v>
      </c>
      <c r="AV500" s="15"/>
      <c r="AX500" s="14"/>
      <c r="AY500" s="18"/>
      <c r="AZ500" s="16">
        <v>0</v>
      </c>
      <c r="BA500" s="18">
        <f t="shared" si="169"/>
        <v>0</v>
      </c>
      <c r="BB500" s="15"/>
      <c r="BD500" s="14"/>
      <c r="BE500" s="18"/>
      <c r="BF500" s="16">
        <v>0</v>
      </c>
      <c r="BG500" s="18">
        <f t="shared" si="170"/>
        <v>0</v>
      </c>
      <c r="BH500" s="15"/>
      <c r="BJ500" s="86">
        <v>0</v>
      </c>
      <c r="BK500" s="90"/>
      <c r="BL500" s="24"/>
      <c r="BM500" s="24"/>
      <c r="BN500" s="24"/>
      <c r="BO500" s="24"/>
      <c r="BP500" s="24"/>
      <c r="BQ500" s="124"/>
    </row>
    <row r="501" spans="1:69" ht="16.8" customHeight="1" x14ac:dyDescent="0.35">
      <c r="A501" s="15"/>
      <c r="B501" s="15"/>
      <c r="C501" s="15" t="s">
        <v>249</v>
      </c>
      <c r="D501" s="16"/>
      <c r="E501" s="16"/>
      <c r="F501" s="16"/>
      <c r="G501" s="16">
        <v>1142.3399999999999</v>
      </c>
      <c r="H501" s="16"/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71"/>
        <v>611.33569599999998</v>
      </c>
      <c r="P501" s="18">
        <f t="shared" si="172"/>
        <v>73.825695999999994</v>
      </c>
      <c r="Q501" s="14"/>
      <c r="R501" s="18"/>
      <c r="S501" s="16">
        <f>G501</f>
        <v>1142.3399999999999</v>
      </c>
      <c r="T501" s="18">
        <f t="shared" si="165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6"/>
        <v>2125.4500000000044</v>
      </c>
      <c r="AA501" s="15"/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7"/>
        <v>0</v>
      </c>
      <c r="AP501" s="15"/>
      <c r="AR501" s="14"/>
      <c r="AS501" s="18"/>
      <c r="AT501" s="16">
        <v>0</v>
      </c>
      <c r="AU501" s="18">
        <f t="shared" si="168"/>
        <v>0</v>
      </c>
      <c r="AV501" s="15"/>
      <c r="AX501" s="14"/>
      <c r="AY501" s="18"/>
      <c r="AZ501" s="16">
        <v>0</v>
      </c>
      <c r="BA501" s="18">
        <f t="shared" si="169"/>
        <v>0</v>
      </c>
      <c r="BB501" s="15"/>
      <c r="BD501" s="14"/>
      <c r="BE501" s="18"/>
      <c r="BF501" s="16">
        <v>0</v>
      </c>
      <c r="BG501" s="18">
        <f t="shared" si="170"/>
        <v>0</v>
      </c>
      <c r="BH501" s="15"/>
      <c r="BJ501" s="86">
        <v>0</v>
      </c>
      <c r="BK501" s="90"/>
      <c r="BL501" s="24"/>
      <c r="BM501" s="24"/>
      <c r="BN501" s="24"/>
      <c r="BO501" s="24"/>
      <c r="BP501" s="24"/>
      <c r="BQ501" s="124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/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71"/>
        <v>1004.345072</v>
      </c>
      <c r="P502" s="18">
        <f t="shared" si="172"/>
        <v>121.285072</v>
      </c>
      <c r="Q502" s="14"/>
      <c r="R502" s="18"/>
      <c r="S502" s="16">
        <v>0</v>
      </c>
      <c r="T502" s="18">
        <f t="shared" si="165"/>
        <v>38363.909999999989</v>
      </c>
      <c r="U502" s="15"/>
      <c r="W502" s="14"/>
      <c r="X502" s="18"/>
      <c r="Y502" s="16">
        <v>0</v>
      </c>
      <c r="Z502" s="18">
        <f t="shared" si="166"/>
        <v>2125.4500000000044</v>
      </c>
      <c r="AA502" s="15"/>
      <c r="AB502" s="24"/>
      <c r="AC502" s="15"/>
      <c r="AD502" s="25"/>
      <c r="AE502" s="62"/>
      <c r="AF502" s="63"/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7"/>
        <v>0</v>
      </c>
      <c r="AP502" s="15"/>
      <c r="AR502" s="14"/>
      <c r="AS502" s="18"/>
      <c r="AT502" s="16">
        <v>0</v>
      </c>
      <c r="AU502" s="18">
        <f t="shared" si="168"/>
        <v>0</v>
      </c>
      <c r="AV502" s="15"/>
      <c r="AX502" s="14"/>
      <c r="AY502" s="18"/>
      <c r="AZ502" s="16">
        <v>0</v>
      </c>
      <c r="BA502" s="18">
        <f t="shared" si="169"/>
        <v>0</v>
      </c>
      <c r="BB502" s="15"/>
      <c r="BD502" s="14"/>
      <c r="BE502" s="18"/>
      <c r="BF502" s="16">
        <v>0</v>
      </c>
      <c r="BG502" s="18">
        <f t="shared" si="170"/>
        <v>0</v>
      </c>
      <c r="BH502" s="15"/>
      <c r="BJ502" s="86">
        <v>0</v>
      </c>
      <c r="BK502" s="90"/>
      <c r="BL502" s="24"/>
      <c r="BM502" s="24"/>
      <c r="BN502" s="24"/>
      <c r="BO502" s="24"/>
      <c r="BP502" s="24"/>
      <c r="BQ502" s="124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182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71"/>
        <v>9284.9800799999994</v>
      </c>
      <c r="P503" s="18">
        <f t="shared" si="172"/>
        <v>3796.7500800000003</v>
      </c>
      <c r="Q503" s="14"/>
      <c r="R503" s="18"/>
      <c r="S503" s="16">
        <v>0</v>
      </c>
      <c r="T503" s="18">
        <f t="shared" si="165"/>
        <v>38363.909999999989</v>
      </c>
      <c r="U503" s="15"/>
      <c r="W503" s="14"/>
      <c r="X503" s="18"/>
      <c r="Y503" s="16">
        <v>0</v>
      </c>
      <c r="Z503" s="18">
        <f t="shared" si="166"/>
        <v>2125.4500000000044</v>
      </c>
      <c r="AA503" s="15" t="str">
        <f>C503</f>
        <v>Sinistro</v>
      </c>
      <c r="AB503" s="24"/>
      <c r="AC503" s="15"/>
      <c r="AD503" s="25"/>
      <c r="AE503" s="62"/>
      <c r="AF503" s="63"/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7"/>
        <v>0</v>
      </c>
      <c r="AP503" s="15"/>
      <c r="AR503" s="14"/>
      <c r="AS503" s="18"/>
      <c r="AT503" s="16">
        <v>0</v>
      </c>
      <c r="AU503" s="18">
        <f t="shared" si="168"/>
        <v>0</v>
      </c>
      <c r="AV503" s="15"/>
      <c r="AX503" s="14"/>
      <c r="AY503" s="18"/>
      <c r="AZ503" s="16">
        <v>0</v>
      </c>
      <c r="BA503" s="18">
        <f t="shared" si="169"/>
        <v>0</v>
      </c>
      <c r="BB503" s="15"/>
      <c r="BD503" s="14"/>
      <c r="BE503" s="18"/>
      <c r="BF503" s="16">
        <v>0</v>
      </c>
      <c r="BG503" s="18">
        <f t="shared" si="170"/>
        <v>0</v>
      </c>
      <c r="BH503" s="15"/>
      <c r="BJ503" s="86">
        <v>0</v>
      </c>
      <c r="BK503" s="90"/>
      <c r="BL503" s="24"/>
      <c r="BM503" s="24"/>
      <c r="BN503" s="24"/>
      <c r="BO503" s="24"/>
      <c r="BP503" s="24"/>
      <c r="BQ503" s="124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/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71"/>
        <v>2484.5184800000002</v>
      </c>
      <c r="P504" s="18">
        <f t="shared" si="172"/>
        <v>369.12847999999997</v>
      </c>
      <c r="Q504" s="14"/>
      <c r="R504" s="18"/>
      <c r="S504" s="16">
        <v>0</v>
      </c>
      <c r="T504" s="18">
        <f t="shared" si="165"/>
        <v>38363.909999999989</v>
      </c>
      <c r="U504" s="15"/>
      <c r="W504" s="14"/>
      <c r="X504" s="18"/>
      <c r="Y504" s="16">
        <v>0</v>
      </c>
      <c r="Z504" s="18">
        <f t="shared" si="166"/>
        <v>2125.4500000000044</v>
      </c>
      <c r="AA504" s="15"/>
      <c r="AB504" s="24"/>
      <c r="AC504" s="64" t="s">
        <v>134</v>
      </c>
      <c r="AD504" s="65"/>
      <c r="AE504" s="65">
        <f>H508</f>
        <v>0</v>
      </c>
      <c r="AF504" s="63">
        <f t="shared" ref="AF504:AF534" si="173">AE504+AF443</f>
        <v>0</v>
      </c>
      <c r="AG504" s="25"/>
      <c r="AH504" s="24"/>
      <c r="AI504" s="26"/>
      <c r="AJ504" s="25">
        <v>0</v>
      </c>
      <c r="AL504" s="14"/>
      <c r="AM504" s="18"/>
      <c r="AN504" s="16">
        <v>0</v>
      </c>
      <c r="AO504" s="18">
        <f t="shared" si="167"/>
        <v>0</v>
      </c>
      <c r="AP504" s="15"/>
      <c r="AR504" s="14"/>
      <c r="AS504" s="18"/>
      <c r="AT504" s="16">
        <v>0</v>
      </c>
      <c r="AU504" s="18">
        <f t="shared" si="168"/>
        <v>0</v>
      </c>
      <c r="AV504" s="15"/>
      <c r="AX504" s="14"/>
      <c r="AY504" s="18"/>
      <c r="AZ504" s="16">
        <v>0</v>
      </c>
      <c r="BA504" s="18">
        <f t="shared" si="169"/>
        <v>0</v>
      </c>
      <c r="BB504" s="15"/>
      <c r="BD504" s="14"/>
      <c r="BE504" s="18"/>
      <c r="BF504" s="16">
        <v>0</v>
      </c>
      <c r="BG504" s="18">
        <f t="shared" si="170"/>
        <v>0</v>
      </c>
      <c r="BH504" s="15"/>
      <c r="BJ504" s="86"/>
      <c r="BK504" s="86"/>
      <c r="BL504" s="24"/>
      <c r="BM504" s="24"/>
      <c r="BN504" s="24"/>
      <c r="BO504" s="24"/>
      <c r="BP504" s="24"/>
      <c r="BQ504" s="124"/>
    </row>
    <row r="505" spans="1:69" ht="16.8" customHeight="1" x14ac:dyDescent="0.35">
      <c r="A505" s="15"/>
      <c r="B505" s="15"/>
      <c r="C505" s="15" t="s">
        <v>58</v>
      </c>
      <c r="D505" s="16"/>
      <c r="E505" s="16"/>
      <c r="F505" s="16"/>
      <c r="G505" s="16">
        <v>0</v>
      </c>
      <c r="H505" s="16"/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1"/>
        <v>0</v>
      </c>
      <c r="P505" s="18">
        <f t="shared" si="172"/>
        <v>0</v>
      </c>
      <c r="Q505" s="14"/>
      <c r="R505" s="18"/>
      <c r="S505" s="16">
        <f>G505</f>
        <v>0</v>
      </c>
      <c r="T505" s="18">
        <f t="shared" si="165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6"/>
        <v>2125.4500000000044</v>
      </c>
      <c r="AA505" s="15"/>
      <c r="AB505" s="24"/>
      <c r="AC505" s="15" t="str">
        <f t="shared" ref="AC505:AC518" si="174">C505</f>
        <v xml:space="preserve">Francobolli    </v>
      </c>
      <c r="AD505" s="25"/>
      <c r="AE505" s="62">
        <f>G505</f>
        <v>0</v>
      </c>
      <c r="AF505" s="63">
        <f t="shared" si="173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7"/>
        <v>0</v>
      </c>
      <c r="AP505" s="15"/>
      <c r="AR505" s="14"/>
      <c r="AS505" s="18"/>
      <c r="AT505" s="16"/>
      <c r="AU505" s="18">
        <f t="shared" si="168"/>
        <v>0</v>
      </c>
      <c r="AV505" s="15"/>
      <c r="AX505" s="14"/>
      <c r="AY505" s="18"/>
      <c r="AZ505" s="16"/>
      <c r="BA505" s="18">
        <f t="shared" si="169"/>
        <v>0</v>
      </c>
      <c r="BB505" s="15"/>
      <c r="BD505" s="14"/>
      <c r="BE505" s="18"/>
      <c r="BF505" s="16"/>
      <c r="BG505" s="18">
        <f t="shared" si="170"/>
        <v>0</v>
      </c>
      <c r="BH505" s="15"/>
      <c r="BJ505" s="86"/>
      <c r="BK505" s="86"/>
      <c r="BL505" s="24"/>
      <c r="BM505" s="24"/>
      <c r="BN505" s="24"/>
      <c r="BO505" s="24"/>
      <c r="BP505" s="24"/>
      <c r="BQ505" s="124"/>
    </row>
    <row r="506" spans="1:69" ht="16.8" customHeight="1" x14ac:dyDescent="0.35">
      <c r="A506" s="15"/>
      <c r="B506" s="15"/>
      <c r="C506" s="15" t="s">
        <v>135</v>
      </c>
      <c r="D506" s="16"/>
      <c r="E506" s="16"/>
      <c r="F506" s="16"/>
      <c r="G506" s="16">
        <v>0</v>
      </c>
      <c r="H506" s="16"/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71"/>
        <v>1661.2635520000003</v>
      </c>
      <c r="P506" s="18">
        <f t="shared" si="172"/>
        <v>490.41355199999998</v>
      </c>
      <c r="Q506" s="14"/>
      <c r="R506" s="18"/>
      <c r="S506" s="16">
        <f>G506</f>
        <v>0</v>
      </c>
      <c r="T506" s="18">
        <f t="shared" si="165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6"/>
        <v>2125.4500000000044</v>
      </c>
      <c r="AA506" s="15"/>
      <c r="AB506" s="24"/>
      <c r="AC506" s="15" t="str">
        <f t="shared" si="174"/>
        <v xml:space="preserve">PAG. FATT. SOMMESE PETROLI </v>
      </c>
      <c r="AD506" s="25"/>
      <c r="AE506" s="62">
        <f>G506</f>
        <v>0</v>
      </c>
      <c r="AF506" s="63">
        <f t="shared" si="173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7"/>
        <v>0</v>
      </c>
      <c r="AP506" s="15"/>
      <c r="AR506" s="14"/>
      <c r="AS506" s="18"/>
      <c r="AT506" s="16">
        <v>0</v>
      </c>
      <c r="AU506" s="18">
        <f t="shared" si="168"/>
        <v>0</v>
      </c>
      <c r="AV506" s="15"/>
      <c r="AX506" s="14"/>
      <c r="AY506" s="18"/>
      <c r="AZ506" s="16">
        <v>0</v>
      </c>
      <c r="BA506" s="18">
        <f t="shared" si="169"/>
        <v>0</v>
      </c>
      <c r="BB506" s="15"/>
      <c r="BD506" s="14"/>
      <c r="BE506" s="18"/>
      <c r="BF506" s="16">
        <v>0</v>
      </c>
      <c r="BG506" s="18">
        <f t="shared" si="170"/>
        <v>0</v>
      </c>
      <c r="BH506" s="15"/>
      <c r="BJ506" s="86"/>
      <c r="BK506" s="86"/>
      <c r="BL506" s="24"/>
      <c r="BM506" s="24"/>
      <c r="BN506" s="24"/>
      <c r="BO506" s="24"/>
      <c r="BP506" s="24"/>
      <c r="BQ506" s="124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/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71"/>
        <v>1528.3442400000001</v>
      </c>
      <c r="P507" s="18">
        <f t="shared" si="172"/>
        <v>184.56423999999998</v>
      </c>
      <c r="Q507" s="14"/>
      <c r="R507" s="18"/>
      <c r="S507" s="16">
        <f>G507</f>
        <v>0</v>
      </c>
      <c r="T507" s="18">
        <f t="shared" si="165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6"/>
        <v>2125.4500000000044</v>
      </c>
      <c r="AA507" s="15"/>
      <c r="AB507" s="24"/>
      <c r="AC507" s="15" t="str">
        <f t="shared" si="174"/>
        <v>Benzina auto papa'</v>
      </c>
      <c r="AD507" s="25"/>
      <c r="AE507" s="62">
        <f>G507</f>
        <v>0</v>
      </c>
      <c r="AF507" s="63">
        <f t="shared" si="173"/>
        <v>0</v>
      </c>
      <c r="AG507" s="25"/>
      <c r="AH507" s="24"/>
      <c r="AI507" s="26">
        <v>0</v>
      </c>
      <c r="AJ507" s="25"/>
      <c r="AL507" s="14"/>
      <c r="AM507" s="18"/>
      <c r="AN507" s="16">
        <v>0</v>
      </c>
      <c r="AO507" s="18">
        <f t="shared" si="167"/>
        <v>0</v>
      </c>
      <c r="AP507" s="15"/>
      <c r="AR507" s="14"/>
      <c r="AS507" s="18"/>
      <c r="AT507" s="16">
        <v>0</v>
      </c>
      <c r="AU507" s="18">
        <f t="shared" si="168"/>
        <v>0</v>
      </c>
      <c r="AV507" s="15"/>
      <c r="AX507" s="14"/>
      <c r="AY507" s="18"/>
      <c r="AZ507" s="16">
        <v>0</v>
      </c>
      <c r="BA507" s="18">
        <f t="shared" si="169"/>
        <v>0</v>
      </c>
      <c r="BB507" s="15"/>
      <c r="BD507" s="14"/>
      <c r="BE507" s="18"/>
      <c r="BF507" s="16">
        <v>0</v>
      </c>
      <c r="BG507" s="18">
        <f t="shared" si="170"/>
        <v>0</v>
      </c>
      <c r="BH507" s="15"/>
      <c r="BJ507" s="86"/>
      <c r="BK507" s="86"/>
      <c r="BL507" s="24"/>
      <c r="BM507" s="24"/>
      <c r="BN507" s="24"/>
      <c r="BO507" s="24"/>
      <c r="BP507" s="24"/>
      <c r="BQ507" s="124"/>
    </row>
    <row r="508" spans="1:69" ht="16.8" customHeight="1" x14ac:dyDescent="0.35">
      <c r="A508" s="15"/>
      <c r="B508" s="15"/>
      <c r="C508" s="28" t="s">
        <v>250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71"/>
        <v>15424.691423999999</v>
      </c>
      <c r="P508" s="18">
        <f t="shared" si="172"/>
        <v>4962.1414240000004</v>
      </c>
      <c r="Q508" s="14"/>
      <c r="R508" s="18"/>
      <c r="S508" s="16">
        <v>0</v>
      </c>
      <c r="T508" s="18">
        <f t="shared" si="165"/>
        <v>38363.909999999989</v>
      </c>
      <c r="U508" s="15"/>
      <c r="W508" s="14"/>
      <c r="X508" s="18"/>
      <c r="Y508" s="69">
        <f>G508</f>
        <v>2</v>
      </c>
      <c r="Z508" s="18">
        <f t="shared" si="166"/>
        <v>2123.4500000000044</v>
      </c>
      <c r="AA508" s="15" t="str">
        <f>C508</f>
        <v xml:space="preserve">IMPOSTA DI BOLLO BPM 10226 </v>
      </c>
      <c r="AB508" s="24"/>
      <c r="AC508" s="15" t="str">
        <f t="shared" si="174"/>
        <v xml:space="preserve">IMPOSTA DI BOLLO BPM 10226 </v>
      </c>
      <c r="AD508" s="25"/>
      <c r="AE508" s="62">
        <v>0</v>
      </c>
      <c r="AF508" s="63">
        <f t="shared" si="173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7"/>
        <v>0</v>
      </c>
      <c r="AP508" s="15"/>
      <c r="AR508" s="14"/>
      <c r="AS508" s="18"/>
      <c r="AT508" s="16">
        <v>0</v>
      </c>
      <c r="AU508" s="18">
        <f t="shared" si="168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69"/>
        <v>0</v>
      </c>
      <c r="BB508" s="15"/>
      <c r="BD508" s="14"/>
      <c r="BE508" s="18"/>
      <c r="BF508" s="16">
        <v>0</v>
      </c>
      <c r="BG508" s="18">
        <f t="shared" si="170"/>
        <v>0</v>
      </c>
      <c r="BH508" s="15"/>
      <c r="BJ508" s="86"/>
      <c r="BK508" s="86"/>
      <c r="BL508" s="24"/>
      <c r="BM508" s="24"/>
      <c r="BN508" s="24"/>
      <c r="BO508" s="24"/>
      <c r="BP508" s="24"/>
      <c r="BQ508" s="124"/>
    </row>
    <row r="509" spans="1:69" ht="16.8" customHeight="1" x14ac:dyDescent="0.35">
      <c r="A509" s="15"/>
      <c r="B509" s="15"/>
      <c r="C509" s="15"/>
      <c r="D509" s="16"/>
      <c r="E509" s="16"/>
      <c r="F509" s="16"/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71"/>
        <v>27090.661423999998</v>
      </c>
      <c r="P509" s="18">
        <f t="shared" si="172"/>
        <v>4962.1414240000004</v>
      </c>
      <c r="Q509" s="14"/>
      <c r="R509" s="18"/>
      <c r="S509" s="16">
        <f>G509</f>
        <v>0</v>
      </c>
      <c r="T509" s="18">
        <f t="shared" si="165"/>
        <v>38363.909999999989</v>
      </c>
      <c r="U509" s="15">
        <f t="shared" ref="U509:U515" si="175">C509</f>
        <v>0</v>
      </c>
      <c r="W509" s="14"/>
      <c r="X509" s="18"/>
      <c r="Y509" s="16">
        <v>0</v>
      </c>
      <c r="Z509" s="18">
        <f t="shared" si="166"/>
        <v>2123.4500000000044</v>
      </c>
      <c r="AA509" s="15"/>
      <c r="AB509" s="24"/>
      <c r="AC509" s="15">
        <f t="shared" si="174"/>
        <v>0</v>
      </c>
      <c r="AD509" s="25"/>
      <c r="AE509" s="62">
        <f t="shared" ref="AE509:AE534" si="176">G509</f>
        <v>0</v>
      </c>
      <c r="AF509" s="63">
        <f t="shared" si="173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7"/>
        <v>0</v>
      </c>
      <c r="AP509" s="15"/>
      <c r="AR509" s="14"/>
      <c r="AS509" s="18"/>
      <c r="AT509" s="16">
        <v>0</v>
      </c>
      <c r="AU509" s="18">
        <f t="shared" si="168"/>
        <v>0</v>
      </c>
      <c r="AV509" s="15"/>
      <c r="AX509" s="14"/>
      <c r="AY509" s="18"/>
      <c r="AZ509" s="16">
        <v>0</v>
      </c>
      <c r="BA509" s="18">
        <f t="shared" si="169"/>
        <v>0</v>
      </c>
      <c r="BB509" s="15"/>
      <c r="BD509" s="14"/>
      <c r="BE509" s="18"/>
      <c r="BF509" s="16">
        <v>0</v>
      </c>
      <c r="BG509" s="18">
        <f t="shared" si="170"/>
        <v>0</v>
      </c>
      <c r="BH509" s="15"/>
      <c r="BJ509" s="86"/>
      <c r="BK509" s="86"/>
      <c r="BL509" s="24"/>
      <c r="BM509" s="24"/>
      <c r="BN509" s="24"/>
      <c r="BO509" s="24"/>
      <c r="BP509" s="24"/>
      <c r="BQ509" s="124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71"/>
        <v>1091.6816000000001</v>
      </c>
      <c r="P510" s="18">
        <f t="shared" si="172"/>
        <v>131.83160000000001</v>
      </c>
      <c r="Q510" s="14"/>
      <c r="R510" s="18"/>
      <c r="S510" s="16">
        <f>G510</f>
        <v>0</v>
      </c>
      <c r="T510" s="18">
        <f t="shared" si="165"/>
        <v>38363.909999999989</v>
      </c>
      <c r="U510" s="15" t="str">
        <f t="shared" si="175"/>
        <v>Materiale pulizia</v>
      </c>
      <c r="W510" s="14"/>
      <c r="X510" s="18"/>
      <c r="Y510" s="16">
        <v>0</v>
      </c>
      <c r="Z510" s="18">
        <f t="shared" si="166"/>
        <v>2123.4500000000044</v>
      </c>
      <c r="AA510" s="15"/>
      <c r="AB510" s="24"/>
      <c r="AC510" s="15" t="str">
        <f t="shared" si="174"/>
        <v>Materiale pulizia</v>
      </c>
      <c r="AD510" s="25"/>
      <c r="AE510" s="62">
        <f t="shared" si="176"/>
        <v>0</v>
      </c>
      <c r="AF510" s="63">
        <f t="shared" si="173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7"/>
        <v>0</v>
      </c>
      <c r="AP510" s="15"/>
      <c r="AR510" s="14"/>
      <c r="AS510" s="18"/>
      <c r="AT510" s="16">
        <v>0</v>
      </c>
      <c r="AU510" s="18">
        <f t="shared" si="168"/>
        <v>0</v>
      </c>
      <c r="AV510" s="15"/>
      <c r="AX510" s="14"/>
      <c r="AY510" s="18"/>
      <c r="AZ510" s="16">
        <v>0</v>
      </c>
      <c r="BA510" s="18">
        <f t="shared" si="169"/>
        <v>0</v>
      </c>
      <c r="BB510" s="15"/>
      <c r="BD510" s="14"/>
      <c r="BE510" s="18"/>
      <c r="BF510" s="16">
        <v>0</v>
      </c>
      <c r="BG510" s="18">
        <f t="shared" si="170"/>
        <v>0</v>
      </c>
      <c r="BH510" s="15"/>
      <c r="BJ510" s="86"/>
      <c r="BK510" s="86"/>
      <c r="BL510" s="24"/>
      <c r="BM510" s="24"/>
      <c r="BN510" s="24"/>
      <c r="BO510" s="24"/>
      <c r="BP510" s="24"/>
      <c r="BQ510" s="124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71"/>
        <v>1091.6816000000001</v>
      </c>
      <c r="P511" s="18">
        <f t="shared" si="172"/>
        <v>131.83160000000001</v>
      </c>
      <c r="Q511" s="14"/>
      <c r="R511" s="18"/>
      <c r="S511" s="16">
        <f>G511</f>
        <v>0</v>
      </c>
      <c r="T511" s="18">
        <f t="shared" si="165"/>
        <v>38363.909999999989</v>
      </c>
      <c r="U511" s="15" t="str">
        <f t="shared" si="175"/>
        <v xml:space="preserve">Assicurazioni </v>
      </c>
      <c r="W511" s="14"/>
      <c r="X511" s="18"/>
      <c r="Y511" s="16">
        <v>0</v>
      </c>
      <c r="Z511" s="18">
        <f t="shared" si="166"/>
        <v>2123.4500000000044</v>
      </c>
      <c r="AA511" s="15"/>
      <c r="AB511" s="24"/>
      <c r="AC511" s="15" t="str">
        <f t="shared" si="174"/>
        <v xml:space="preserve">Assicurazioni </v>
      </c>
      <c r="AD511" s="25"/>
      <c r="AE511" s="62">
        <f t="shared" si="176"/>
        <v>0</v>
      </c>
      <c r="AF511" s="63">
        <f t="shared" si="173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7"/>
        <v>0</v>
      </c>
      <c r="AP511" s="15"/>
      <c r="AR511" s="14"/>
      <c r="AS511" s="18"/>
      <c r="AT511" s="16">
        <v>0</v>
      </c>
      <c r="AU511" s="18">
        <f t="shared" si="168"/>
        <v>0</v>
      </c>
      <c r="AV511" s="15"/>
      <c r="AX511" s="14"/>
      <c r="AY511" s="18"/>
      <c r="AZ511" s="16">
        <v>0</v>
      </c>
      <c r="BA511" s="18">
        <f t="shared" si="169"/>
        <v>0</v>
      </c>
      <c r="BB511" s="15"/>
      <c r="BD511" s="14"/>
      <c r="BE511" s="18"/>
      <c r="BF511" s="16">
        <v>0</v>
      </c>
      <c r="BG511" s="18">
        <f t="shared" si="170"/>
        <v>0</v>
      </c>
      <c r="BH511" s="15"/>
      <c r="BJ511" s="86"/>
      <c r="BK511" s="86"/>
      <c r="BL511" s="24"/>
      <c r="BM511" s="24"/>
      <c r="BN511" s="24"/>
      <c r="BO511" s="24"/>
      <c r="BP511" s="24"/>
      <c r="BQ511" s="124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71"/>
        <v>-51.291376000000028</v>
      </c>
      <c r="P512" s="18">
        <f t="shared" si="172"/>
        <v>611.69862399999988</v>
      </c>
      <c r="Q512" s="14"/>
      <c r="R512" s="18"/>
      <c r="S512" s="16">
        <f>G512</f>
        <v>0</v>
      </c>
      <c r="T512" s="18">
        <f t="shared" si="165"/>
        <v>38363.909999999989</v>
      </c>
      <c r="U512" s="15" t="str">
        <f t="shared" si="175"/>
        <v>Telepass</v>
      </c>
      <c r="W512" s="14"/>
      <c r="X512" s="18"/>
      <c r="Y512" s="16">
        <v>0</v>
      </c>
      <c r="Z512" s="18">
        <f t="shared" si="166"/>
        <v>2123.4500000000044</v>
      </c>
      <c r="AA512" s="15"/>
      <c r="AB512" s="24"/>
      <c r="AC512" s="15" t="str">
        <f t="shared" si="174"/>
        <v>Telepass</v>
      </c>
      <c r="AD512" s="25"/>
      <c r="AE512" s="62">
        <f t="shared" si="176"/>
        <v>0</v>
      </c>
      <c r="AF512" s="63">
        <f t="shared" si="173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7"/>
        <v>0</v>
      </c>
      <c r="AP512" s="15"/>
      <c r="AR512" s="14"/>
      <c r="AS512" s="18"/>
      <c r="AT512" s="16">
        <v>0</v>
      </c>
      <c r="AU512" s="18">
        <f t="shared" si="168"/>
        <v>0</v>
      </c>
      <c r="AV512" s="15"/>
      <c r="AX512" s="14"/>
      <c r="AY512" s="18"/>
      <c r="AZ512" s="16">
        <v>0</v>
      </c>
      <c r="BA512" s="18">
        <f t="shared" si="169"/>
        <v>0</v>
      </c>
      <c r="BB512" s="15"/>
      <c r="BD512" s="14"/>
      <c r="BE512" s="18"/>
      <c r="BF512" s="16">
        <v>0</v>
      </c>
      <c r="BG512" s="18">
        <f t="shared" si="170"/>
        <v>0</v>
      </c>
      <c r="BH512" s="15"/>
      <c r="BJ512" s="86"/>
      <c r="BK512" s="86"/>
      <c r="BL512" s="24"/>
      <c r="BM512" s="24"/>
      <c r="BN512" s="24"/>
      <c r="BO512" s="24"/>
      <c r="BP512" s="24"/>
      <c r="BQ512" s="124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/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5"/>
        <v>38363.909999999989</v>
      </c>
      <c r="U513" s="15" t="str">
        <f t="shared" si="175"/>
        <v>Pubblicità</v>
      </c>
      <c r="W513" s="14"/>
      <c r="X513" s="18"/>
      <c r="Y513" s="16">
        <v>0</v>
      </c>
      <c r="Z513" s="18">
        <f t="shared" si="166"/>
        <v>2123.4500000000044</v>
      </c>
      <c r="AA513" s="15"/>
      <c r="AB513" s="24"/>
      <c r="AC513" s="15" t="str">
        <f t="shared" si="174"/>
        <v>Pubblicità</v>
      </c>
      <c r="AD513" s="25"/>
      <c r="AE513" s="62">
        <f t="shared" si="176"/>
        <v>0</v>
      </c>
      <c r="AF513" s="63">
        <f t="shared" si="173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7"/>
        <v>0</v>
      </c>
      <c r="AP513" s="15"/>
      <c r="AR513" s="14"/>
      <c r="AS513" s="18"/>
      <c r="AT513" s="16"/>
      <c r="AU513" s="18">
        <f t="shared" si="168"/>
        <v>0</v>
      </c>
      <c r="AV513" s="15"/>
      <c r="AX513" s="14"/>
      <c r="AY513" s="18"/>
      <c r="AZ513" s="16"/>
      <c r="BA513" s="18">
        <f t="shared" si="169"/>
        <v>0</v>
      </c>
      <c r="BB513" s="15"/>
      <c r="BD513" s="14"/>
      <c r="BE513" s="18"/>
      <c r="BF513" s="16"/>
      <c r="BG513" s="18">
        <f t="shared" si="170"/>
        <v>0</v>
      </c>
      <c r="BH513" s="15"/>
      <c r="BJ513" s="86"/>
      <c r="BK513" s="86"/>
      <c r="BL513" s="24"/>
      <c r="BM513" s="24"/>
      <c r="BN513" s="24"/>
      <c r="BO513" s="24"/>
      <c r="BP513" s="24"/>
      <c r="BQ513" s="124"/>
    </row>
    <row r="514" spans="1:69" ht="16.8" customHeight="1" x14ac:dyDescent="0.35">
      <c r="A514" s="15"/>
      <c r="B514" s="66"/>
      <c r="C514" s="15" t="s">
        <v>137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/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65"/>
        <v>38363.909999999989</v>
      </c>
      <c r="U514" s="15" t="str">
        <f t="shared" si="175"/>
        <v xml:space="preserve">PAG. STIP.           MARZIA </v>
      </c>
      <c r="W514" s="14"/>
      <c r="X514" s="18"/>
      <c r="Y514" s="16">
        <v>0</v>
      </c>
      <c r="Z514" s="18">
        <f t="shared" si="166"/>
        <v>2123.4500000000044</v>
      </c>
      <c r="AA514" s="15"/>
      <c r="AB514" s="24"/>
      <c r="AC514" s="15" t="str">
        <f t="shared" si="174"/>
        <v xml:space="preserve">PAG. STIP.           MARZIA </v>
      </c>
      <c r="AD514" s="25"/>
      <c r="AE514" s="62">
        <f t="shared" si="176"/>
        <v>0</v>
      </c>
      <c r="AF514" s="63">
        <f t="shared" si="173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7"/>
        <v>0</v>
      </c>
      <c r="AP514" s="15"/>
      <c r="AR514" s="14"/>
      <c r="AS514" s="18"/>
      <c r="AT514" s="16">
        <v>0</v>
      </c>
      <c r="AU514" s="18">
        <f t="shared" si="168"/>
        <v>0</v>
      </c>
      <c r="AV514" s="15"/>
      <c r="AX514" s="14"/>
      <c r="AY514" s="18"/>
      <c r="AZ514" s="16">
        <v>0</v>
      </c>
      <c r="BA514" s="18">
        <f t="shared" si="169"/>
        <v>0</v>
      </c>
      <c r="BB514" s="15"/>
      <c r="BD514" s="14"/>
      <c r="BE514" s="18"/>
      <c r="BF514" s="16">
        <v>0</v>
      </c>
      <c r="BG514" s="18">
        <f t="shared" si="170"/>
        <v>0</v>
      </c>
      <c r="BH514" s="15"/>
      <c r="BJ514" s="86"/>
      <c r="BK514" s="86"/>
      <c r="BL514" s="24"/>
      <c r="BM514" s="24"/>
      <c r="BN514" s="24"/>
      <c r="BO514" s="24"/>
      <c r="BP514" s="24"/>
      <c r="BQ514" s="124"/>
    </row>
    <row r="515" spans="1:69" ht="16.8" customHeight="1" x14ac:dyDescent="0.35">
      <c r="A515" s="15"/>
      <c r="B515" s="15"/>
      <c r="C515" s="15" t="s">
        <v>139</v>
      </c>
      <c r="D515" s="16"/>
      <c r="E515" s="16">
        <v>0</v>
      </c>
      <c r="F515" s="16"/>
      <c r="G515" s="16">
        <v>0</v>
      </c>
      <c r="H515" s="16"/>
      <c r="I515" s="4"/>
      <c r="J515" s="14"/>
      <c r="K515" s="17"/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65"/>
        <v>38363.909999999989</v>
      </c>
      <c r="U515" s="15" t="str">
        <f t="shared" si="175"/>
        <v xml:space="preserve">PAG. STIP.           DEBORAH </v>
      </c>
      <c r="W515" s="14"/>
      <c r="X515" s="18"/>
      <c r="Y515" s="16">
        <v>0</v>
      </c>
      <c r="Z515" s="18">
        <f t="shared" si="166"/>
        <v>2123.4500000000044</v>
      </c>
      <c r="AA515" s="15"/>
      <c r="AB515" s="24"/>
      <c r="AC515" s="15" t="str">
        <f t="shared" si="174"/>
        <v xml:space="preserve">PAG. STIP.           DEBORAH </v>
      </c>
      <c r="AD515" s="25"/>
      <c r="AE515" s="62">
        <f t="shared" si="176"/>
        <v>0</v>
      </c>
      <c r="AF515" s="63">
        <f t="shared" si="173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7"/>
        <v>0</v>
      </c>
      <c r="AP515" s="15"/>
      <c r="AR515" s="14"/>
      <c r="AS515" s="18"/>
      <c r="AT515" s="16">
        <v>0</v>
      </c>
      <c r="AU515" s="18">
        <f t="shared" si="168"/>
        <v>0</v>
      </c>
      <c r="AV515" s="15"/>
      <c r="AX515" s="14"/>
      <c r="AY515" s="18"/>
      <c r="AZ515" s="16">
        <v>0</v>
      </c>
      <c r="BA515" s="18">
        <f t="shared" si="169"/>
        <v>0</v>
      </c>
      <c r="BB515" s="15"/>
      <c r="BD515" s="14"/>
      <c r="BE515" s="18"/>
      <c r="BF515" s="16">
        <v>0</v>
      </c>
      <c r="BG515" s="18">
        <f t="shared" si="170"/>
        <v>0</v>
      </c>
      <c r="BH515" s="15"/>
      <c r="BJ515" s="86"/>
      <c r="BK515" s="86"/>
      <c r="BL515" s="24"/>
      <c r="BM515" s="24"/>
      <c r="BN515" s="24"/>
      <c r="BO515" s="24"/>
      <c r="BP515" s="24"/>
      <c r="BQ515" s="124"/>
    </row>
    <row r="516" spans="1:69" ht="16.8" customHeight="1" x14ac:dyDescent="0.35">
      <c r="A516" s="15"/>
      <c r="B516" s="15"/>
      <c r="C516" s="15" t="s">
        <v>141</v>
      </c>
      <c r="D516" s="16"/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65"/>
        <v>38363.909999999989</v>
      </c>
      <c r="U516" s="15"/>
      <c r="W516" s="14"/>
      <c r="X516" s="18"/>
      <c r="Y516" s="16"/>
      <c r="Z516" s="18">
        <f t="shared" si="166"/>
        <v>2123.4500000000044</v>
      </c>
      <c r="AA516" s="15"/>
      <c r="AB516" s="24"/>
      <c r="AC516" s="15" t="str">
        <f t="shared" si="174"/>
        <v xml:space="preserve">PAG. STIP.           DORIANA BONIFICO </v>
      </c>
      <c r="AD516" s="25"/>
      <c r="AE516" s="62">
        <f t="shared" si="176"/>
        <v>0</v>
      </c>
      <c r="AF516" s="63">
        <f t="shared" si="173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7"/>
        <v>0</v>
      </c>
      <c r="AP516" s="15"/>
      <c r="AR516" s="14"/>
      <c r="AS516" s="18"/>
      <c r="AT516" s="16"/>
      <c r="AU516" s="18">
        <f t="shared" si="168"/>
        <v>0</v>
      </c>
      <c r="AV516" s="15"/>
      <c r="AX516" s="14"/>
      <c r="AY516" s="18"/>
      <c r="AZ516" s="16"/>
      <c r="BA516" s="18">
        <f t="shared" si="169"/>
        <v>0</v>
      </c>
      <c r="BB516" s="15"/>
      <c r="BD516" s="14"/>
      <c r="BE516" s="18"/>
      <c r="BF516" s="16"/>
      <c r="BG516" s="18">
        <f t="shared" si="170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4"/>
    </row>
    <row r="517" spans="1:69" ht="16.8" customHeight="1" x14ac:dyDescent="0.35">
      <c r="A517" s="15"/>
      <c r="B517" s="15"/>
      <c r="C517" s="15" t="s">
        <v>142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65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6"/>
        <v>2123.4500000000044</v>
      </c>
      <c r="AA517" s="15"/>
      <c r="AB517" s="24"/>
      <c r="AC517" s="15" t="str">
        <f t="shared" si="174"/>
        <v xml:space="preserve">PAG. STIP.           STEFANIA  BONIFICO </v>
      </c>
      <c r="AD517" s="25"/>
      <c r="AE517" s="62">
        <f t="shared" si="176"/>
        <v>0</v>
      </c>
      <c r="AF517" s="63">
        <f t="shared" si="173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7"/>
        <v>0</v>
      </c>
      <c r="AP517" s="15"/>
      <c r="AR517" s="14"/>
      <c r="AS517" s="18"/>
      <c r="AT517" s="16">
        <v>0</v>
      </c>
      <c r="AU517" s="18">
        <f t="shared" si="168"/>
        <v>0</v>
      </c>
      <c r="AV517" s="15"/>
      <c r="AX517" s="14"/>
      <c r="AY517" s="18"/>
      <c r="AZ517" s="16">
        <v>0</v>
      </c>
      <c r="BA517" s="18">
        <f t="shared" si="169"/>
        <v>0</v>
      </c>
      <c r="BB517" s="15"/>
      <c r="BD517" s="14"/>
      <c r="BE517" s="18"/>
      <c r="BF517" s="16">
        <v>0</v>
      </c>
      <c r="BG517" s="18">
        <f t="shared" si="170"/>
        <v>0</v>
      </c>
      <c r="BH517" s="15"/>
      <c r="BJ517" s="86"/>
      <c r="BK517" s="86"/>
      <c r="BL517" s="24"/>
      <c r="BM517" s="24"/>
      <c r="BN517" s="24"/>
      <c r="BO517" s="24"/>
      <c r="BP517" s="24"/>
      <c r="BQ517" s="124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65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6"/>
        <v>2123.4500000000044</v>
      </c>
      <c r="AA518" s="15"/>
      <c r="AB518" s="24"/>
      <c r="AC518" s="15" t="str">
        <f t="shared" si="174"/>
        <v>Pagamento contributi impiegate</v>
      </c>
      <c r="AD518" s="25"/>
      <c r="AE518" s="62">
        <f t="shared" si="176"/>
        <v>0</v>
      </c>
      <c r="AF518" s="63">
        <f t="shared" si="173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7"/>
        <v>0</v>
      </c>
      <c r="AP518" s="15"/>
      <c r="AR518" s="14"/>
      <c r="AS518" s="18"/>
      <c r="AT518" s="16">
        <v>0</v>
      </c>
      <c r="AU518" s="18">
        <f t="shared" si="168"/>
        <v>0</v>
      </c>
      <c r="AV518" s="15"/>
      <c r="AX518" s="14"/>
      <c r="AY518" s="18"/>
      <c r="AZ518" s="16">
        <v>0</v>
      </c>
      <c r="BA518" s="18">
        <f t="shared" si="169"/>
        <v>0</v>
      </c>
      <c r="BB518" s="15"/>
      <c r="BD518" s="14"/>
      <c r="BE518" s="18"/>
      <c r="BF518" s="16">
        <v>0</v>
      </c>
      <c r="BG518" s="18">
        <f t="shared" si="170"/>
        <v>0</v>
      </c>
      <c r="BH518" s="15"/>
      <c r="BJ518" s="86"/>
      <c r="BK518" s="86"/>
      <c r="BL518" s="24"/>
      <c r="BM518" s="24"/>
      <c r="BN518" s="24"/>
      <c r="BO518" s="24"/>
      <c r="BP518" s="24"/>
      <c r="BQ518" s="124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65"/>
        <v>38363.909999999989</v>
      </c>
      <c r="U519" s="15"/>
      <c r="W519" s="14"/>
      <c r="X519" s="18"/>
      <c r="Y519" s="16"/>
      <c r="Z519" s="18">
        <f t="shared" si="166"/>
        <v>2123.4500000000044</v>
      </c>
      <c r="AA519" s="15"/>
      <c r="AB519" s="24"/>
      <c r="AC519" s="15"/>
      <c r="AD519" s="25"/>
      <c r="AE519" s="62">
        <f t="shared" si="176"/>
        <v>0</v>
      </c>
      <c r="AF519" s="63">
        <f t="shared" si="173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7"/>
        <v>0</v>
      </c>
      <c r="AP519" s="15"/>
      <c r="AR519" s="14"/>
      <c r="AS519" s="18"/>
      <c r="AT519" s="16"/>
      <c r="AU519" s="18">
        <f t="shared" si="168"/>
        <v>0</v>
      </c>
      <c r="AV519" s="15"/>
      <c r="AX519" s="14"/>
      <c r="AY519" s="18"/>
      <c r="AZ519" s="16"/>
      <c r="BA519" s="18">
        <f t="shared" si="169"/>
        <v>0</v>
      </c>
      <c r="BB519" s="15"/>
      <c r="BD519" s="14"/>
      <c r="BE519" s="18"/>
      <c r="BF519" s="16"/>
      <c r="BG519" s="18">
        <f t="shared" si="170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4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65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6"/>
        <v>2123.4500000000044</v>
      </c>
      <c r="AA520" s="15"/>
      <c r="AB520" s="24"/>
      <c r="AC520" s="15" t="str">
        <f t="shared" ref="AC520:AC530" si="177">C520</f>
        <v>Pag. Bolletta Telecom  780820</v>
      </c>
      <c r="AD520" s="25"/>
      <c r="AE520" s="62">
        <f t="shared" si="176"/>
        <v>0</v>
      </c>
      <c r="AF520" s="63">
        <f t="shared" si="173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7"/>
        <v>0</v>
      </c>
      <c r="AP520" s="15"/>
      <c r="AR520" s="14"/>
      <c r="AS520" s="18"/>
      <c r="AT520" s="16">
        <v>0</v>
      </c>
      <c r="AU520" s="18">
        <f t="shared" si="168"/>
        <v>0</v>
      </c>
      <c r="AV520" s="15"/>
      <c r="AX520" s="14"/>
      <c r="AY520" s="18"/>
      <c r="AZ520" s="16">
        <v>0</v>
      </c>
      <c r="BA520" s="18">
        <f t="shared" si="169"/>
        <v>0</v>
      </c>
      <c r="BB520" s="15"/>
      <c r="BD520" s="14"/>
      <c r="BE520" s="18"/>
      <c r="BF520" s="16">
        <v>0</v>
      </c>
      <c r="BG520" s="18">
        <f t="shared" si="170"/>
        <v>0</v>
      </c>
      <c r="BH520" s="15"/>
      <c r="BJ520" s="86"/>
      <c r="BK520" s="86"/>
      <c r="BL520" s="24"/>
      <c r="BM520" s="24"/>
      <c r="BN520" s="24"/>
      <c r="BO520" s="24"/>
      <c r="BP520" s="24"/>
      <c r="BQ520" s="124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65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6"/>
        <v>2123.4500000000044</v>
      </c>
      <c r="AA521" s="15"/>
      <c r="AB521" s="24"/>
      <c r="AC521" s="15" t="str">
        <f t="shared" si="177"/>
        <v>Pag. Bolletta Telecom 780344</v>
      </c>
      <c r="AD521" s="25"/>
      <c r="AE521" s="62">
        <f t="shared" si="176"/>
        <v>0</v>
      </c>
      <c r="AF521" s="63">
        <f t="shared" si="173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7"/>
        <v>0</v>
      </c>
      <c r="AP521" s="15"/>
      <c r="AR521" s="14"/>
      <c r="AS521" s="18"/>
      <c r="AT521" s="16">
        <v>0</v>
      </c>
      <c r="AU521" s="18">
        <f t="shared" si="168"/>
        <v>0</v>
      </c>
      <c r="AV521" s="15"/>
      <c r="AX521" s="14"/>
      <c r="AY521" s="18"/>
      <c r="AZ521" s="16">
        <v>0</v>
      </c>
      <c r="BA521" s="18">
        <f t="shared" si="169"/>
        <v>0</v>
      </c>
      <c r="BB521" s="15"/>
      <c r="BD521" s="14"/>
      <c r="BE521" s="18"/>
      <c r="BF521" s="16">
        <v>0</v>
      </c>
      <c r="BG521" s="18">
        <f t="shared" si="170"/>
        <v>0</v>
      </c>
      <c r="BH521" s="15"/>
      <c r="BJ521" s="86"/>
      <c r="BK521" s="86"/>
      <c r="BL521" s="24"/>
      <c r="BM521" s="24"/>
      <c r="BN521" s="24"/>
      <c r="BO521" s="24"/>
      <c r="BP521" s="24"/>
      <c r="BQ521" s="124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5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6"/>
        <v>2123.4500000000044</v>
      </c>
      <c r="AA522" s="15"/>
      <c r="AB522" s="24"/>
      <c r="AC522" s="15" t="str">
        <f t="shared" si="177"/>
        <v>Pag. Bolletta Telecom</v>
      </c>
      <c r="AD522" s="25"/>
      <c r="AE522" s="62">
        <f t="shared" si="176"/>
        <v>0</v>
      </c>
      <c r="AF522" s="63">
        <f t="shared" si="173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7"/>
        <v>0</v>
      </c>
      <c r="AP522" s="15"/>
      <c r="AR522" s="14"/>
      <c r="AS522" s="18"/>
      <c r="AT522" s="16">
        <v>0</v>
      </c>
      <c r="AU522" s="18">
        <f t="shared" si="168"/>
        <v>0</v>
      </c>
      <c r="AV522" s="15"/>
      <c r="AX522" s="14"/>
      <c r="AY522" s="18"/>
      <c r="AZ522" s="16">
        <v>0</v>
      </c>
      <c r="BA522" s="18">
        <f t="shared" si="169"/>
        <v>0</v>
      </c>
      <c r="BB522" s="15"/>
      <c r="BD522" s="14"/>
      <c r="BE522" s="18"/>
      <c r="BF522" s="16">
        <v>0</v>
      </c>
      <c r="BG522" s="18">
        <f t="shared" si="170"/>
        <v>0</v>
      </c>
      <c r="BH522" s="15"/>
      <c r="BJ522" s="86"/>
      <c r="BK522" s="86"/>
      <c r="BL522" s="24"/>
      <c r="BM522" s="24"/>
      <c r="BN522" s="24"/>
      <c r="BO522" s="24"/>
      <c r="BP522" s="24"/>
      <c r="BQ522" s="124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54" si="178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54" si="179">(X523-Y523)+Z522</f>
        <v>2123.4500000000044</v>
      </c>
      <c r="AA523" s="15"/>
      <c r="AB523" s="24"/>
      <c r="AC523" s="15" t="str">
        <f t="shared" si="177"/>
        <v xml:space="preserve">PAG. BOLLETTA ENEL  </v>
      </c>
      <c r="AD523" s="25"/>
      <c r="AE523" s="62">
        <f t="shared" si="176"/>
        <v>0</v>
      </c>
      <c r="AF523" s="63">
        <f t="shared" si="173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54" si="180">(AM523-AN523)+AO522</f>
        <v>0</v>
      </c>
      <c r="AP523" s="15"/>
      <c r="AR523" s="14"/>
      <c r="AS523" s="18"/>
      <c r="AT523" s="16">
        <v>0</v>
      </c>
      <c r="AU523" s="18">
        <f t="shared" ref="AU523:AU554" si="181">(AS523-AT523)+AU522</f>
        <v>0</v>
      </c>
      <c r="AV523" s="15"/>
      <c r="AX523" s="14"/>
      <c r="AY523" s="18"/>
      <c r="AZ523" s="16">
        <v>0</v>
      </c>
      <c r="BA523" s="18">
        <f t="shared" ref="BA523:BA554" si="182">(AY523-AZ523)+BA522</f>
        <v>0</v>
      </c>
      <c r="BB523" s="15"/>
      <c r="BD523" s="14"/>
      <c r="BE523" s="18"/>
      <c r="BF523" s="16">
        <v>0</v>
      </c>
      <c r="BG523" s="18">
        <f t="shared" ref="BG523:BG554" si="183">(BE523-BF523)+BG522</f>
        <v>0</v>
      </c>
      <c r="BH523" s="15"/>
      <c r="BJ523" s="86"/>
      <c r="BK523" s="86"/>
      <c r="BL523" s="24"/>
      <c r="BM523" s="24"/>
      <c r="BN523" s="24"/>
      <c r="BO523" s="24"/>
      <c r="BP523" s="24"/>
      <c r="BQ523" s="124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8"/>
        <v>38363.909999999989</v>
      </c>
      <c r="U524" s="15"/>
      <c r="W524" s="14"/>
      <c r="X524" s="18"/>
      <c r="Y524" s="16">
        <v>0</v>
      </c>
      <c r="Z524" s="18">
        <f t="shared" si="179"/>
        <v>2123.4500000000044</v>
      </c>
      <c r="AA524" s="15"/>
      <c r="AB524" s="24"/>
      <c r="AC524" s="15" t="str">
        <f t="shared" si="177"/>
        <v>Locazione immobili</v>
      </c>
      <c r="AD524" s="25"/>
      <c r="AE524" s="62">
        <f t="shared" si="176"/>
        <v>0</v>
      </c>
      <c r="AF524" s="63">
        <f t="shared" si="173"/>
        <v>3223.3199999999997</v>
      </c>
      <c r="AG524" s="25"/>
      <c r="AH524" s="24"/>
      <c r="AI524" s="26">
        <v>0</v>
      </c>
      <c r="AJ524" s="25"/>
      <c r="AL524" s="14"/>
      <c r="AM524" s="18"/>
      <c r="AN524" s="16">
        <v>0</v>
      </c>
      <c r="AO524" s="18">
        <f t="shared" si="180"/>
        <v>0</v>
      </c>
      <c r="AP524" s="15"/>
      <c r="AR524" s="14"/>
      <c r="AS524" s="18"/>
      <c r="AT524" s="16">
        <v>0</v>
      </c>
      <c r="AU524" s="18">
        <f t="shared" si="181"/>
        <v>0</v>
      </c>
      <c r="AV524" s="15"/>
      <c r="AX524" s="14"/>
      <c r="AY524" s="18"/>
      <c r="AZ524" s="16">
        <v>0</v>
      </c>
      <c r="BA524" s="18">
        <f t="shared" si="182"/>
        <v>0</v>
      </c>
      <c r="BB524" s="15"/>
      <c r="BD524" s="14"/>
      <c r="BE524" s="18"/>
      <c r="BF524" s="16">
        <v>0</v>
      </c>
      <c r="BG524" s="18">
        <f t="shared" si="183"/>
        <v>0</v>
      </c>
      <c r="BH524" s="15"/>
      <c r="BJ524" s="86"/>
      <c r="BK524" s="86"/>
      <c r="BL524" s="24"/>
      <c r="BM524" s="24"/>
      <c r="BN524" s="24"/>
      <c r="BO524" s="24"/>
      <c r="BP524" s="24"/>
      <c r="BQ524" s="124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78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79"/>
        <v>2123.4500000000044</v>
      </c>
      <c r="AA525" s="15"/>
      <c r="AB525" s="24"/>
      <c r="AC525" s="15" t="str">
        <f t="shared" si="177"/>
        <v>Spese condominiali</v>
      </c>
      <c r="AD525" s="25"/>
      <c r="AE525" s="62">
        <f t="shared" si="176"/>
        <v>0</v>
      </c>
      <c r="AF525" s="63">
        <f t="shared" si="173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0"/>
        <v>0</v>
      </c>
      <c r="AP525" s="15"/>
      <c r="AR525" s="14"/>
      <c r="AS525" s="18"/>
      <c r="AT525" s="16">
        <v>0</v>
      </c>
      <c r="AU525" s="18">
        <f t="shared" si="181"/>
        <v>0</v>
      </c>
      <c r="AV525" s="15"/>
      <c r="AX525" s="14"/>
      <c r="AY525" s="18"/>
      <c r="AZ525" s="16">
        <v>0</v>
      </c>
      <c r="BA525" s="18">
        <f t="shared" si="182"/>
        <v>0</v>
      </c>
      <c r="BB525" s="15"/>
      <c r="BD525" s="14"/>
      <c r="BE525" s="18"/>
      <c r="BF525" s="16">
        <v>0</v>
      </c>
      <c r="BG525" s="18">
        <f t="shared" si="183"/>
        <v>0</v>
      </c>
      <c r="BH525" s="15"/>
      <c r="BJ525" s="86"/>
      <c r="BK525" s="86"/>
      <c r="BL525" s="24"/>
      <c r="BM525" s="24"/>
      <c r="BN525" s="24"/>
      <c r="BO525" s="24"/>
      <c r="BP525" s="24"/>
      <c r="BQ525" s="124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144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8"/>
        <v>38363.909999999989</v>
      </c>
      <c r="U526" s="15"/>
      <c r="W526" s="14"/>
      <c r="X526" s="18"/>
      <c r="Y526" s="16"/>
      <c r="Z526" s="18">
        <f t="shared" si="179"/>
        <v>2123.4500000000044</v>
      </c>
      <c r="AA526" s="15"/>
      <c r="AB526" s="24"/>
      <c r="AC526" s="15" t="str">
        <f t="shared" si="177"/>
        <v>TOT. SPESE AFFITTO  TEL. LUCE</v>
      </c>
      <c r="AD526" s="25"/>
      <c r="AE526" s="62">
        <f t="shared" si="176"/>
        <v>0</v>
      </c>
      <c r="AF526" s="63">
        <f t="shared" si="173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0"/>
        <v>0</v>
      </c>
      <c r="AP526" s="15"/>
      <c r="AR526" s="14"/>
      <c r="AS526" s="18"/>
      <c r="AT526" s="16"/>
      <c r="AU526" s="18">
        <f t="shared" si="181"/>
        <v>0</v>
      </c>
      <c r="AV526" s="15"/>
      <c r="AX526" s="14"/>
      <c r="AY526" s="18"/>
      <c r="AZ526" s="16"/>
      <c r="BA526" s="18">
        <f t="shared" si="182"/>
        <v>0</v>
      </c>
      <c r="BB526" s="15"/>
      <c r="BD526" s="14"/>
      <c r="BE526" s="18"/>
      <c r="BF526" s="16"/>
      <c r="BG526" s="18">
        <f t="shared" si="183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4"/>
    </row>
    <row r="527" spans="1:69" ht="16.8" customHeight="1" x14ac:dyDescent="0.35">
      <c r="A527" s="15"/>
      <c r="B527" s="15"/>
      <c r="C527" s="15" t="s">
        <v>95</v>
      </c>
      <c r="D527" s="16"/>
      <c r="E527" s="16"/>
      <c r="F527" s="16"/>
      <c r="G527" s="16">
        <v>0</v>
      </c>
      <c r="H527" s="16"/>
      <c r="I527" s="4"/>
      <c r="J527" s="14"/>
      <c r="K527" s="16" t="s">
        <v>251</v>
      </c>
      <c r="L527" s="16">
        <v>-0.02</v>
      </c>
      <c r="M527" s="30" t="s">
        <v>145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78"/>
        <v>38363.909999999989</v>
      </c>
      <c r="U527" s="15"/>
      <c r="W527" s="14"/>
      <c r="X527" s="18">
        <v>0</v>
      </c>
      <c r="Y527" s="16">
        <v>0</v>
      </c>
      <c r="Z527" s="18">
        <f t="shared" si="179"/>
        <v>2123.4500000000044</v>
      </c>
      <c r="AA527" s="15"/>
      <c r="AB527" s="24"/>
      <c r="AC527" s="15" t="str">
        <f t="shared" si="177"/>
        <v xml:space="preserve">RIVALSA </v>
      </c>
      <c r="AD527" s="25"/>
      <c r="AE527" s="62">
        <f t="shared" si="176"/>
        <v>0</v>
      </c>
      <c r="AF527" s="63">
        <f t="shared" si="173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0"/>
        <v>0</v>
      </c>
      <c r="AP527" s="15"/>
      <c r="AR527" s="14"/>
      <c r="AS527" s="18"/>
      <c r="AT527" s="16"/>
      <c r="AU527" s="18">
        <f t="shared" si="181"/>
        <v>0</v>
      </c>
      <c r="AV527" s="15"/>
      <c r="AX527" s="14"/>
      <c r="AY527" s="18"/>
      <c r="AZ527" s="16"/>
      <c r="BA527" s="18">
        <f t="shared" si="182"/>
        <v>0</v>
      </c>
      <c r="BB527" s="15"/>
      <c r="BD527" s="14"/>
      <c r="BE527" s="18"/>
      <c r="BF527" s="16"/>
      <c r="BG527" s="18">
        <f t="shared" si="183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4"/>
    </row>
    <row r="528" spans="1:69" ht="16.8" customHeight="1" x14ac:dyDescent="0.35">
      <c r="A528" s="15"/>
      <c r="B528" s="15"/>
      <c r="C528" s="15" t="s">
        <v>96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/>
      <c r="N528" s="73">
        <v>0</v>
      </c>
      <c r="O528" s="16"/>
      <c r="P528" s="18"/>
      <c r="Q528" s="14"/>
      <c r="R528" s="18"/>
      <c r="S528" s="16">
        <f>G528</f>
        <v>0</v>
      </c>
      <c r="T528" s="18">
        <f t="shared" si="178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79"/>
        <v>2123.4500000000044</v>
      </c>
      <c r="AA528" s="15"/>
      <c r="AB528" s="24"/>
      <c r="AC528" s="15" t="str">
        <f t="shared" si="177"/>
        <v>COMMERCIALISTA</v>
      </c>
      <c r="AD528" s="25"/>
      <c r="AE528" s="62">
        <f t="shared" si="176"/>
        <v>0</v>
      </c>
      <c r="AF528" s="63">
        <f t="shared" si="173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0"/>
        <v>0</v>
      </c>
      <c r="AP528" s="15"/>
      <c r="AR528" s="14"/>
      <c r="AS528" s="18"/>
      <c r="AT528" s="16">
        <v>0</v>
      </c>
      <c r="AU528" s="18">
        <f t="shared" si="181"/>
        <v>0</v>
      </c>
      <c r="AV528" s="15"/>
      <c r="AX528" s="14"/>
      <c r="AY528" s="18"/>
      <c r="AZ528" s="16">
        <v>0</v>
      </c>
      <c r="BA528" s="18">
        <f t="shared" si="182"/>
        <v>0</v>
      </c>
      <c r="BB528" s="15"/>
      <c r="BD528" s="14"/>
      <c r="BE528" s="18"/>
      <c r="BF528" s="16">
        <v>0</v>
      </c>
      <c r="BG528" s="18">
        <f t="shared" si="183"/>
        <v>0</v>
      </c>
      <c r="BH528" s="15"/>
      <c r="BJ528" s="86"/>
      <c r="BK528" s="86"/>
      <c r="BL528" s="24"/>
      <c r="BM528" s="24"/>
      <c r="BN528" s="24"/>
      <c r="BO528" s="24"/>
      <c r="BP528" s="24"/>
      <c r="BQ528" s="124"/>
    </row>
    <row r="529" spans="1:69" ht="16.8" customHeight="1" x14ac:dyDescent="0.35">
      <c r="A529" s="15"/>
      <c r="B529" s="15"/>
      <c r="C529" s="64" t="s">
        <v>147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/>
      <c r="L529" s="73">
        <v>0</v>
      </c>
      <c r="M529" s="16" t="s">
        <v>245</v>
      </c>
      <c r="N529" s="16">
        <v>658</v>
      </c>
      <c r="O529" s="16"/>
      <c r="P529" s="18"/>
      <c r="Q529" s="14"/>
      <c r="R529" s="18"/>
      <c r="S529" s="16">
        <f>G529</f>
        <v>0</v>
      </c>
      <c r="T529" s="18">
        <f t="shared" si="178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79"/>
        <v>2123.4500000000044</v>
      </c>
      <c r="AA529" s="15"/>
      <c r="AB529" s="24"/>
      <c r="AC529" s="15" t="str">
        <f t="shared" si="177"/>
        <v>CASSA PREVIDENZA  AGENTI  + QUOTA GAA</v>
      </c>
      <c r="AD529" s="25"/>
      <c r="AE529" s="62">
        <f t="shared" si="176"/>
        <v>0</v>
      </c>
      <c r="AF529" s="63">
        <f t="shared" si="173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0"/>
        <v>0</v>
      </c>
      <c r="AP529" s="15"/>
      <c r="AR529" s="14"/>
      <c r="AS529" s="18"/>
      <c r="AT529" s="16">
        <v>0</v>
      </c>
      <c r="AU529" s="18">
        <f t="shared" si="181"/>
        <v>0</v>
      </c>
      <c r="AV529" s="15"/>
      <c r="AX529" s="14"/>
      <c r="AY529" s="18"/>
      <c r="AZ529" s="16">
        <v>0</v>
      </c>
      <c r="BA529" s="18">
        <f t="shared" si="182"/>
        <v>0</v>
      </c>
      <c r="BB529" s="15"/>
      <c r="BD529" s="14"/>
      <c r="BE529" s="18"/>
      <c r="BF529" s="16">
        <v>0</v>
      </c>
      <c r="BG529" s="18">
        <f t="shared" si="183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4"/>
    </row>
    <row r="530" spans="1:69" ht="16.8" customHeight="1" x14ac:dyDescent="0.35">
      <c r="A530" s="15"/>
      <c r="B530" s="15"/>
      <c r="C530" s="15" t="s">
        <v>98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206</v>
      </c>
      <c r="L530" s="73">
        <v>204</v>
      </c>
      <c r="M530" s="30"/>
      <c r="N530" s="30">
        <v>0</v>
      </c>
      <c r="O530" s="16"/>
      <c r="P530" s="18"/>
      <c r="Q530" s="14"/>
      <c r="R530" s="18">
        <f>F530</f>
        <v>11605.54</v>
      </c>
      <c r="S530" s="16">
        <v>0</v>
      </c>
      <c r="T530" s="18">
        <f t="shared" si="178"/>
        <v>49969.44999999999</v>
      </c>
      <c r="U530" s="15"/>
      <c r="W530" s="14" t="s">
        <v>186</v>
      </c>
      <c r="X530" s="18">
        <v>0</v>
      </c>
      <c r="Y530" s="16"/>
      <c r="Z530" s="18">
        <f t="shared" si="179"/>
        <v>2123.4500000000044</v>
      </c>
      <c r="AA530" s="15"/>
      <c r="AB530" s="24"/>
      <c r="AC530" s="15" t="str">
        <f t="shared" si="177"/>
        <v>GIROCONTO PROVV. GENERALI</v>
      </c>
      <c r="AD530" s="25"/>
      <c r="AE530" s="62">
        <f t="shared" si="176"/>
        <v>0</v>
      </c>
      <c r="AF530" s="63">
        <f t="shared" si="173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0"/>
        <v>0</v>
      </c>
      <c r="AP530" s="15"/>
      <c r="AR530" s="14"/>
      <c r="AS530" s="18"/>
      <c r="AT530" s="16"/>
      <c r="AU530" s="18">
        <f t="shared" si="181"/>
        <v>0</v>
      </c>
      <c r="AV530" s="15"/>
      <c r="AX530" s="14"/>
      <c r="AY530" s="18"/>
      <c r="AZ530" s="16"/>
      <c r="BA530" s="18">
        <f t="shared" si="182"/>
        <v>0</v>
      </c>
      <c r="BB530" s="15"/>
      <c r="BD530" s="14"/>
      <c r="BE530" s="18">
        <f>H530</f>
        <v>0</v>
      </c>
      <c r="BF530" s="16"/>
      <c r="BG530" s="18">
        <f t="shared" si="183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4"/>
    </row>
    <row r="531" spans="1:69" ht="16.8" customHeight="1" x14ac:dyDescent="0.35">
      <c r="A531" s="15"/>
      <c r="B531" s="15"/>
      <c r="C531" s="47" t="s">
        <v>149</v>
      </c>
      <c r="D531" s="16"/>
      <c r="E531" s="16"/>
      <c r="F531" s="1">
        <v>10223.94</v>
      </c>
      <c r="G531" s="16">
        <v>0</v>
      </c>
      <c r="H531" s="16"/>
      <c r="I531" s="4"/>
      <c r="J531" s="14"/>
      <c r="K531" s="30" t="s">
        <v>106</v>
      </c>
      <c r="L531" s="16">
        <v>100</v>
      </c>
      <c r="M531" s="16"/>
      <c r="N531" s="16">
        <v>0</v>
      </c>
      <c r="O531" s="16"/>
      <c r="P531" s="18"/>
      <c r="Q531" s="14"/>
      <c r="R531" s="49">
        <f>F531</f>
        <v>10223.94</v>
      </c>
      <c r="S531" s="16">
        <v>0</v>
      </c>
      <c r="T531" s="18">
        <f t="shared" si="178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79"/>
        <v>2123.4500000000044</v>
      </c>
      <c r="AA531" s="15"/>
      <c r="AB531" s="24"/>
      <c r="AC531" s="64" t="s">
        <v>150</v>
      </c>
      <c r="AD531" s="65"/>
      <c r="AE531" s="65">
        <f t="shared" si="176"/>
        <v>0</v>
      </c>
      <c r="AF531" s="63">
        <f t="shared" si="173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0"/>
        <v>0</v>
      </c>
      <c r="AP531" s="15"/>
      <c r="AR531" s="14"/>
      <c r="AS531" s="18"/>
      <c r="AT531" s="16">
        <v>0</v>
      </c>
      <c r="AU531" s="18">
        <f t="shared" si="181"/>
        <v>0</v>
      </c>
      <c r="AV531" s="15"/>
      <c r="AX531" s="14"/>
      <c r="AY531" s="18"/>
      <c r="AZ531" s="16">
        <v>0</v>
      </c>
      <c r="BA531" s="18">
        <f t="shared" si="182"/>
        <v>0</v>
      </c>
      <c r="BB531" s="15"/>
      <c r="BD531" s="14"/>
      <c r="BE531" s="18"/>
      <c r="BF531" s="16">
        <v>0</v>
      </c>
      <c r="BG531" s="18">
        <f t="shared" si="183"/>
        <v>0</v>
      </c>
      <c r="BH531" s="15"/>
      <c r="BJ531" s="86"/>
      <c r="BK531" s="86"/>
      <c r="BL531" s="24"/>
      <c r="BM531" s="24"/>
      <c r="BN531" s="24"/>
      <c r="BO531" s="24"/>
      <c r="BP531" s="24"/>
      <c r="BQ531" s="124"/>
    </row>
    <row r="532" spans="1:69" ht="16.8" customHeight="1" x14ac:dyDescent="0.35">
      <c r="A532" s="15"/>
      <c r="B532" s="15"/>
      <c r="C532" s="15" t="s">
        <v>100</v>
      </c>
      <c r="D532" s="16"/>
      <c r="E532" s="16"/>
      <c r="F532" s="16"/>
      <c r="G532" s="16">
        <v>0</v>
      </c>
      <c r="H532" s="16"/>
      <c r="I532" s="4"/>
      <c r="J532" s="14"/>
      <c r="K532" s="3" t="s">
        <v>108</v>
      </c>
      <c r="L532" s="16">
        <v>100</v>
      </c>
      <c r="M532" s="50" t="s">
        <v>252</v>
      </c>
      <c r="N532" s="50">
        <v>265</v>
      </c>
      <c r="O532" s="16"/>
      <c r="P532" s="18"/>
      <c r="Q532" s="14"/>
      <c r="R532" s="18"/>
      <c r="S532" s="16">
        <f>G532</f>
        <v>0</v>
      </c>
      <c r="T532" s="18">
        <f t="shared" si="178"/>
        <v>60193.389999999992</v>
      </c>
      <c r="U532" s="15" t="s">
        <v>102</v>
      </c>
      <c r="W532" s="14"/>
      <c r="X532" s="18"/>
      <c r="Y532" s="16">
        <v>0</v>
      </c>
      <c r="Z532" s="18">
        <f t="shared" si="179"/>
        <v>2123.4500000000044</v>
      </c>
      <c r="AA532" s="15"/>
      <c r="AB532" s="24"/>
      <c r="AC532" s="15" t="str">
        <f>C532</f>
        <v>TASSE</v>
      </c>
      <c r="AD532" s="25"/>
      <c r="AE532" s="62">
        <f t="shared" si="176"/>
        <v>0</v>
      </c>
      <c r="AF532" s="63">
        <f t="shared" si="173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0"/>
        <v>0</v>
      </c>
      <c r="AP532" s="15"/>
      <c r="AR532" s="14"/>
      <c r="AS532" s="18">
        <v>0</v>
      </c>
      <c r="AT532" s="16">
        <v>0</v>
      </c>
      <c r="AU532" s="18">
        <f t="shared" si="181"/>
        <v>0</v>
      </c>
      <c r="AV532" s="15"/>
      <c r="AX532" s="14"/>
      <c r="AY532" s="18">
        <v>0</v>
      </c>
      <c r="AZ532" s="16">
        <v>0</v>
      </c>
      <c r="BA532" s="18">
        <f t="shared" si="182"/>
        <v>0</v>
      </c>
      <c r="BB532" s="15"/>
      <c r="BD532" s="14"/>
      <c r="BE532" s="18">
        <v>0</v>
      </c>
      <c r="BF532" s="16">
        <v>0</v>
      </c>
      <c r="BG532" s="18">
        <f t="shared" si="183"/>
        <v>0</v>
      </c>
      <c r="BH532" s="15"/>
      <c r="BJ532" s="86"/>
      <c r="BK532" s="86"/>
      <c r="BL532" s="24"/>
      <c r="BM532" s="24"/>
      <c r="BN532" s="24"/>
      <c r="BO532" s="24"/>
      <c r="BP532" s="24"/>
      <c r="BQ532" s="124"/>
    </row>
    <row r="533" spans="1:69" ht="16.8" customHeight="1" x14ac:dyDescent="0.35">
      <c r="A533" s="15"/>
      <c r="B533" s="15"/>
      <c r="C533" s="15" t="s">
        <v>103</v>
      </c>
      <c r="D533" s="16"/>
      <c r="E533" s="16"/>
      <c r="F533" s="16">
        <v>0</v>
      </c>
      <c r="G533" s="16">
        <v>0</v>
      </c>
      <c r="H533" s="16"/>
      <c r="I533" s="4"/>
      <c r="J533" s="14"/>
      <c r="K533" s="16"/>
      <c r="L533" s="16">
        <v>0</v>
      </c>
      <c r="M533" s="16" t="s">
        <v>253</v>
      </c>
      <c r="N533" s="16">
        <v>1002.5</v>
      </c>
      <c r="O533" s="16"/>
      <c r="P533" s="18"/>
      <c r="Q533" s="14"/>
      <c r="R533" s="18"/>
      <c r="S533" s="16">
        <f>G533</f>
        <v>0</v>
      </c>
      <c r="T533" s="18">
        <f t="shared" si="178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79"/>
        <v>2123.4500000000044</v>
      </c>
      <c r="AA533" s="15"/>
      <c r="AB533" s="24"/>
      <c r="AC533" s="15" t="str">
        <f>C533</f>
        <v>PREL.  ACC. PER AMM-  GIGI</v>
      </c>
      <c r="AD533" s="25"/>
      <c r="AE533" s="62">
        <f t="shared" si="176"/>
        <v>0</v>
      </c>
      <c r="AF533" s="63">
        <f t="shared" si="173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0"/>
        <v>0</v>
      </c>
      <c r="AP533" s="15"/>
      <c r="AR533" s="14"/>
      <c r="AS533" s="18">
        <v>0</v>
      </c>
      <c r="AT533" s="16">
        <v>0</v>
      </c>
      <c r="AU533" s="18">
        <f t="shared" si="181"/>
        <v>0</v>
      </c>
      <c r="AV533" s="15"/>
      <c r="AX533" s="14"/>
      <c r="AY533" s="18">
        <v>0</v>
      </c>
      <c r="AZ533" s="16">
        <v>0</v>
      </c>
      <c r="BA533" s="18">
        <f t="shared" si="182"/>
        <v>0</v>
      </c>
      <c r="BB533" s="15"/>
      <c r="BD533" s="14"/>
      <c r="BE533" s="18">
        <v>0</v>
      </c>
      <c r="BF533" s="16">
        <v>0</v>
      </c>
      <c r="BG533" s="18">
        <f t="shared" si="183"/>
        <v>0</v>
      </c>
      <c r="BH533" s="15"/>
      <c r="BJ533" s="86"/>
      <c r="BK533" s="86"/>
      <c r="BL533" s="24"/>
      <c r="BM533" s="24"/>
      <c r="BN533" s="24"/>
      <c r="BO533" s="24"/>
      <c r="BP533" s="24"/>
      <c r="BQ533" s="124"/>
    </row>
    <row r="534" spans="1:69" ht="16.8" customHeight="1" x14ac:dyDescent="0.35">
      <c r="A534" s="15"/>
      <c r="B534" s="15"/>
      <c r="C534" s="15" t="s">
        <v>105</v>
      </c>
      <c r="D534" s="16"/>
      <c r="E534" s="16"/>
      <c r="F534" s="16">
        <v>0</v>
      </c>
      <c r="G534" s="16">
        <v>0</v>
      </c>
      <c r="H534" s="16"/>
      <c r="I534" s="4"/>
      <c r="J534" s="14"/>
      <c r="K534" s="16"/>
      <c r="L534" s="16">
        <v>0</v>
      </c>
      <c r="M534" s="16" t="s">
        <v>254</v>
      </c>
      <c r="N534" s="16">
        <v>338</v>
      </c>
      <c r="O534" s="16"/>
      <c r="P534" s="18"/>
      <c r="Q534" s="14"/>
      <c r="R534" s="18">
        <v>0</v>
      </c>
      <c r="S534" s="16">
        <f>G534</f>
        <v>0</v>
      </c>
      <c r="T534" s="18">
        <f t="shared" si="178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79"/>
        <v>2123.4500000000044</v>
      </c>
      <c r="AA534" s="15"/>
      <c r="AB534" s="24"/>
      <c r="AC534" s="15" t="str">
        <f>C534</f>
        <v>PREL.  ACC. PER AMM-. RENZO</v>
      </c>
      <c r="AD534" s="25"/>
      <c r="AE534" s="62">
        <f t="shared" si="176"/>
        <v>0</v>
      </c>
      <c r="AF534" s="63">
        <f t="shared" si="173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0"/>
        <v>0</v>
      </c>
      <c r="AP534" s="15"/>
      <c r="AR534" s="14"/>
      <c r="AS534" s="18">
        <v>0</v>
      </c>
      <c r="AT534" s="16"/>
      <c r="AU534" s="18">
        <f t="shared" si="181"/>
        <v>0</v>
      </c>
      <c r="AV534" s="15"/>
      <c r="AX534" s="14"/>
      <c r="AY534" s="18">
        <v>0</v>
      </c>
      <c r="AZ534" s="16"/>
      <c r="BA534" s="18">
        <f t="shared" si="182"/>
        <v>0</v>
      </c>
      <c r="BB534" s="15"/>
      <c r="BD534" s="14"/>
      <c r="BE534" s="18">
        <v>0</v>
      </c>
      <c r="BF534" s="16"/>
      <c r="BG534" s="18">
        <f t="shared" si="183"/>
        <v>0</v>
      </c>
      <c r="BH534" s="15"/>
      <c r="BJ534" s="86"/>
      <c r="BK534" s="86"/>
      <c r="BL534" s="24"/>
      <c r="BM534" s="24"/>
      <c r="BN534" s="24"/>
      <c r="BO534" s="24"/>
      <c r="BP534" s="24"/>
      <c r="BQ534" s="124"/>
    </row>
    <row r="535" spans="1:69" ht="16.8" customHeight="1" x14ac:dyDescent="0.35">
      <c r="A535" s="15"/>
      <c r="B535" s="15"/>
      <c r="C535" s="15" t="s">
        <v>255</v>
      </c>
      <c r="D535" s="16"/>
      <c r="E535" s="16"/>
      <c r="F535" s="16">
        <v>2442.5300000000002</v>
      </c>
      <c r="G535" s="16"/>
      <c r="H535" s="16"/>
      <c r="I535" s="4"/>
      <c r="J535" s="14"/>
      <c r="K535" s="16"/>
      <c r="L535" s="16">
        <v>0</v>
      </c>
      <c r="M535" s="16" t="s">
        <v>256</v>
      </c>
      <c r="N535" s="16">
        <v>412.5</v>
      </c>
      <c r="O535" s="16"/>
      <c r="P535" s="18"/>
      <c r="Q535" s="14"/>
      <c r="R535" s="18">
        <v>0</v>
      </c>
      <c r="S535" s="16">
        <v>0</v>
      </c>
      <c r="T535" s="18">
        <f t="shared" si="178"/>
        <v>60193.389999999992</v>
      </c>
      <c r="U535" s="15"/>
      <c r="W535" s="14"/>
      <c r="X535" s="18">
        <f>F535</f>
        <v>2442.5300000000002</v>
      </c>
      <c r="Y535" s="16">
        <v>0</v>
      </c>
      <c r="Z535" s="18">
        <f t="shared" si="179"/>
        <v>4565.980000000005</v>
      </c>
      <c r="AA535" s="15" t="str">
        <f>C535</f>
        <v>VERS. RHO  4/1  0,01+28/120,07</v>
      </c>
      <c r="AB535" s="24"/>
      <c r="AC535" s="15"/>
      <c r="AD535" s="25"/>
      <c r="AE535" s="62"/>
      <c r="AF535" s="63"/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0"/>
        <v>0</v>
      </c>
      <c r="AP535" s="15"/>
      <c r="AR535" s="14"/>
      <c r="AS535" s="18">
        <v>0</v>
      </c>
      <c r="AT535" s="16"/>
      <c r="AU535" s="18">
        <f t="shared" si="181"/>
        <v>0</v>
      </c>
      <c r="AV535" s="15"/>
      <c r="AX535" s="14"/>
      <c r="AY535" s="18">
        <v>0</v>
      </c>
      <c r="AZ535" s="16"/>
      <c r="BA535" s="18">
        <f t="shared" si="182"/>
        <v>0</v>
      </c>
      <c r="BB535" s="15"/>
      <c r="BD535" s="14"/>
      <c r="BE535" s="18">
        <v>0</v>
      </c>
      <c r="BF535" s="16"/>
      <c r="BG535" s="18">
        <f t="shared" si="183"/>
        <v>0</v>
      </c>
      <c r="BH535" s="15"/>
      <c r="BJ535" s="86"/>
      <c r="BK535" s="86"/>
      <c r="BL535" s="24"/>
      <c r="BM535" s="24"/>
      <c r="BN535" s="24"/>
      <c r="BO535" s="24"/>
      <c r="BP535" s="24"/>
      <c r="BQ535" s="124"/>
    </row>
    <row r="536" spans="1:69" ht="16.8" customHeight="1" x14ac:dyDescent="0.35">
      <c r="A536" s="15"/>
      <c r="B536" s="15"/>
      <c r="C536" s="15" t="s">
        <v>257</v>
      </c>
      <c r="D536" s="16"/>
      <c r="E536" s="16"/>
      <c r="F536" s="16">
        <v>0</v>
      </c>
      <c r="G536" s="16"/>
      <c r="H536" s="16">
        <v>0</v>
      </c>
      <c r="I536" s="4"/>
      <c r="J536" s="14"/>
      <c r="K536" s="16"/>
      <c r="L536" s="16">
        <v>0</v>
      </c>
      <c r="M536" s="16"/>
      <c r="N536" s="16">
        <v>0</v>
      </c>
      <c r="O536" s="16"/>
      <c r="P536" s="18"/>
      <c r="Q536" s="14"/>
      <c r="R536" s="18">
        <v>0</v>
      </c>
      <c r="S536" s="16">
        <v>0</v>
      </c>
      <c r="T536" s="18">
        <f t="shared" si="178"/>
        <v>60193.389999999992</v>
      </c>
      <c r="U536" s="15"/>
      <c r="W536" s="14"/>
      <c r="X536" s="18">
        <f>F536</f>
        <v>0</v>
      </c>
      <c r="Y536" s="16"/>
      <c r="Z536" s="18">
        <f t="shared" si="179"/>
        <v>4565.980000000005</v>
      </c>
      <c r="AA536" s="15"/>
      <c r="AB536" s="24"/>
      <c r="AC536" s="15"/>
      <c r="AD536" s="25"/>
      <c r="AE536" s="62"/>
      <c r="AF536" s="63"/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0"/>
        <v>0</v>
      </c>
      <c r="AP536" s="15"/>
      <c r="AR536" s="14"/>
      <c r="AS536" s="18">
        <v>0</v>
      </c>
      <c r="AT536" s="16"/>
      <c r="AU536" s="18">
        <f t="shared" si="181"/>
        <v>0</v>
      </c>
      <c r="AV536" s="15"/>
      <c r="AX536" s="14"/>
      <c r="AY536" s="18">
        <v>0</v>
      </c>
      <c r="AZ536" s="16"/>
      <c r="BA536" s="18">
        <f t="shared" si="182"/>
        <v>0</v>
      </c>
      <c r="BB536" s="15"/>
      <c r="BD536" s="14"/>
      <c r="BE536" s="18">
        <v>0</v>
      </c>
      <c r="BF536" s="16"/>
      <c r="BG536" s="18">
        <f t="shared" si="183"/>
        <v>0</v>
      </c>
      <c r="BH536" s="15"/>
      <c r="BJ536" s="86"/>
      <c r="BK536" s="86"/>
      <c r="BL536" s="24"/>
      <c r="BM536" s="24"/>
      <c r="BN536" s="24"/>
      <c r="BO536" s="24"/>
      <c r="BP536" s="24"/>
      <c r="BQ536" s="124"/>
    </row>
    <row r="537" spans="1:69" ht="16.8" customHeight="1" x14ac:dyDescent="0.35">
      <c r="A537" s="15"/>
      <c r="B537" s="15"/>
      <c r="C537" s="15" t="s">
        <v>258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110</v>
      </c>
      <c r="L537" s="16">
        <v>-9</v>
      </c>
      <c r="M537" s="16"/>
      <c r="N537" s="16">
        <v>0</v>
      </c>
      <c r="O537" s="16"/>
      <c r="P537" s="18"/>
      <c r="Q537" s="14"/>
      <c r="R537" s="18">
        <v>0</v>
      </c>
      <c r="S537" s="16">
        <v>0</v>
      </c>
      <c r="T537" s="18">
        <f t="shared" si="178"/>
        <v>60193.389999999992</v>
      </c>
      <c r="U537" s="15"/>
      <c r="W537" s="14"/>
      <c r="X537" s="18">
        <f>F537</f>
        <v>2573.35</v>
      </c>
      <c r="Y537" s="16"/>
      <c r="Z537" s="18">
        <f t="shared" si="179"/>
        <v>7139.3300000000054</v>
      </c>
      <c r="AA537" s="15"/>
      <c r="AB537" s="24"/>
      <c r="AC537" s="15"/>
      <c r="AD537" s="25"/>
      <c r="AE537" s="62"/>
      <c r="AF537" s="63"/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0"/>
        <v>0</v>
      </c>
      <c r="AP537" s="15"/>
      <c r="AR537" s="14"/>
      <c r="AS537" s="18">
        <v>0</v>
      </c>
      <c r="AT537" s="16"/>
      <c r="AU537" s="18">
        <f t="shared" si="181"/>
        <v>0</v>
      </c>
      <c r="AV537" s="15"/>
      <c r="AX537" s="14"/>
      <c r="AY537" s="18">
        <v>0</v>
      </c>
      <c r="AZ537" s="16"/>
      <c r="BA537" s="18">
        <f t="shared" si="182"/>
        <v>0</v>
      </c>
      <c r="BB537" s="15"/>
      <c r="BD537" s="14"/>
      <c r="BE537" s="18">
        <v>0</v>
      </c>
      <c r="BF537" s="16"/>
      <c r="BG537" s="18">
        <f t="shared" si="183"/>
        <v>0</v>
      </c>
      <c r="BH537" s="15"/>
      <c r="BJ537" s="86"/>
      <c r="BK537" s="86"/>
      <c r="BL537" s="24"/>
      <c r="BM537" s="24"/>
      <c r="BN537" s="24"/>
      <c r="BO537" s="24"/>
      <c r="BP537" s="24"/>
      <c r="BQ537" s="124"/>
    </row>
    <row r="538" spans="1:69" ht="16.8" customHeight="1" x14ac:dyDescent="0.35">
      <c r="A538" s="15"/>
      <c r="B538" s="15"/>
      <c r="C538" s="15" t="s">
        <v>259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/>
      <c r="Q538" s="14"/>
      <c r="R538" s="18">
        <v>0</v>
      </c>
      <c r="S538" s="16">
        <v>0</v>
      </c>
      <c r="T538" s="18">
        <f t="shared" si="178"/>
        <v>60193.389999999992</v>
      </c>
      <c r="U538" s="15"/>
      <c r="W538" s="14"/>
      <c r="X538" s="18">
        <f>F538</f>
        <v>0</v>
      </c>
      <c r="Y538" s="16">
        <v>0</v>
      </c>
      <c r="Z538" s="18">
        <f t="shared" si="179"/>
        <v>7139.3300000000054</v>
      </c>
      <c r="AA538" s="15" t="str">
        <f>C538</f>
        <v xml:space="preserve">   "    GALL. 1457,00  10/1 + 338,51 8/1 + 621,32  5/1</v>
      </c>
      <c r="AB538" s="24"/>
      <c r="AC538" s="15"/>
      <c r="AD538" s="25"/>
      <c r="AE538" s="62"/>
      <c r="AF538" s="63"/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0"/>
        <v>0</v>
      </c>
      <c r="AP538" s="15"/>
      <c r="AR538" s="14"/>
      <c r="AS538" s="18">
        <v>0</v>
      </c>
      <c r="AT538" s="16"/>
      <c r="AU538" s="18">
        <f t="shared" si="181"/>
        <v>0</v>
      </c>
      <c r="AV538" s="15"/>
      <c r="AX538" s="14"/>
      <c r="AY538" s="18">
        <v>0</v>
      </c>
      <c r="AZ538" s="16"/>
      <c r="BA538" s="18">
        <f t="shared" si="182"/>
        <v>0</v>
      </c>
      <c r="BB538" s="15"/>
      <c r="BD538" s="14"/>
      <c r="BE538" s="18">
        <v>0</v>
      </c>
      <c r="BF538" s="16"/>
      <c r="BG538" s="18">
        <f t="shared" si="183"/>
        <v>0</v>
      </c>
      <c r="BH538" s="15"/>
      <c r="BJ538" s="86"/>
      <c r="BK538" s="86"/>
      <c r="BL538" s="24"/>
      <c r="BM538" s="24"/>
      <c r="BN538" s="24"/>
      <c r="BO538" s="24"/>
      <c r="BP538" s="24"/>
      <c r="BQ538" s="124"/>
    </row>
    <row r="539" spans="1:69" ht="16.8" customHeight="1" x14ac:dyDescent="0.35">
      <c r="A539" s="15"/>
      <c r="B539" s="15"/>
      <c r="C539" s="68" t="s">
        <v>107</v>
      </c>
      <c r="D539" s="16"/>
      <c r="E539" s="16"/>
      <c r="F539" s="16">
        <v>0</v>
      </c>
      <c r="G539" s="16"/>
      <c r="H539" s="16"/>
      <c r="I539" s="4"/>
      <c r="J539" s="14"/>
      <c r="K539" s="17" t="s">
        <v>111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8"/>
        <v>60193.389999999992</v>
      </c>
      <c r="U539" s="15"/>
      <c r="W539" s="14"/>
      <c r="X539" s="18">
        <v>0</v>
      </c>
      <c r="Y539" s="16"/>
      <c r="Z539" s="18">
        <f t="shared" si="179"/>
        <v>7139.3300000000054</v>
      </c>
      <c r="AA539" s="15" t="str">
        <f>C539</f>
        <v>VERSAMENTO</v>
      </c>
      <c r="AB539" s="24"/>
      <c r="AC539" s="15"/>
      <c r="AD539" s="25"/>
      <c r="AE539" s="62"/>
      <c r="AF539" s="63"/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0"/>
        <v>0</v>
      </c>
      <c r="AP539" s="15"/>
      <c r="AR539" s="14"/>
      <c r="AS539" s="18">
        <v>0</v>
      </c>
      <c r="AT539" s="16"/>
      <c r="AU539" s="18">
        <f t="shared" si="181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82"/>
        <v>0</v>
      </c>
      <c r="BB539" s="15"/>
      <c r="BD539" s="14"/>
      <c r="BE539" s="18">
        <v>0</v>
      </c>
      <c r="BF539" s="16"/>
      <c r="BG539" s="18">
        <f t="shared" si="183"/>
        <v>0</v>
      </c>
      <c r="BH539" s="15"/>
      <c r="BJ539" s="86"/>
      <c r="BK539" s="86"/>
      <c r="BL539" s="24"/>
      <c r="BM539" s="24"/>
      <c r="BN539" s="24"/>
      <c r="BO539" s="24"/>
      <c r="BP539" s="24"/>
      <c r="BQ539" s="124"/>
    </row>
    <row r="540" spans="1:69" ht="16.8" customHeight="1" x14ac:dyDescent="0.35">
      <c r="A540" s="15"/>
      <c r="B540" s="15"/>
      <c r="C540" s="15" t="s">
        <v>169</v>
      </c>
      <c r="D540" s="16"/>
      <c r="E540" s="16"/>
      <c r="F540" s="16">
        <v>15943.54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8"/>
        <v>60193.389999999992</v>
      </c>
      <c r="U540" s="15"/>
      <c r="W540" s="14"/>
      <c r="X540" s="18">
        <f>F540</f>
        <v>15943.54</v>
      </c>
      <c r="Y540" s="16">
        <f>G540</f>
        <v>11605.54</v>
      </c>
      <c r="Z540" s="18">
        <f t="shared" si="179"/>
        <v>11477.330000000005</v>
      </c>
      <c r="AA540" s="15" t="str">
        <f>C540</f>
        <v>BONIFICI</v>
      </c>
      <c r="AB540" s="24"/>
      <c r="AC540" s="15"/>
      <c r="AD540" s="25"/>
      <c r="AE540" s="62"/>
      <c r="AF540" s="63"/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0"/>
        <v>0</v>
      </c>
      <c r="AP540" s="15"/>
      <c r="AR540" s="14"/>
      <c r="AS540" s="18">
        <v>0</v>
      </c>
      <c r="AT540" s="16"/>
      <c r="AU540" s="18">
        <f t="shared" si="181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2"/>
        <v>0</v>
      </c>
      <c r="BB540" s="15"/>
      <c r="BD540" s="14"/>
      <c r="BE540" s="18">
        <v>0</v>
      </c>
      <c r="BF540" s="16"/>
      <c r="BG540" s="18">
        <f t="shared" si="183"/>
        <v>0</v>
      </c>
      <c r="BH540" s="15"/>
      <c r="BJ540" s="86"/>
      <c r="BK540" s="86"/>
      <c r="BL540" s="24"/>
      <c r="BM540" s="24"/>
      <c r="BN540" s="24"/>
      <c r="BO540" s="24"/>
      <c r="BP540" s="24"/>
      <c r="BQ540" s="124"/>
    </row>
    <row r="541" spans="1:69" ht="16.8" customHeight="1" x14ac:dyDescent="0.35">
      <c r="A541" s="15"/>
      <c r="B541" s="15"/>
      <c r="C541" s="47" t="s">
        <v>112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/>
      <c r="N541" s="3"/>
      <c r="O541" s="16"/>
      <c r="P541" s="18"/>
      <c r="Q541" s="14"/>
      <c r="R541" s="18"/>
      <c r="S541" s="16"/>
      <c r="T541" s="18">
        <f t="shared" si="178"/>
        <v>60193.389999999992</v>
      </c>
      <c r="U541" s="15"/>
      <c r="W541" s="14"/>
      <c r="X541" s="18"/>
      <c r="Y541" s="1">
        <f>G541</f>
        <v>10223.94</v>
      </c>
      <c r="Z541" s="18">
        <f t="shared" si="179"/>
        <v>1253.3900000000049</v>
      </c>
      <c r="AA541" s="15" t="str">
        <f>C541</f>
        <v>PREL .PROVVIGIONI MATURATE</v>
      </c>
      <c r="AB541" s="24"/>
      <c r="AC541" s="15" t="s">
        <v>157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0"/>
        <v>0</v>
      </c>
      <c r="AP541" s="15"/>
      <c r="AR541" s="14"/>
      <c r="AS541" s="18"/>
      <c r="AT541" s="25">
        <v>0</v>
      </c>
      <c r="AU541" s="18">
        <f t="shared" si="181"/>
        <v>0</v>
      </c>
      <c r="AV541" s="15"/>
      <c r="AX541" s="14"/>
      <c r="AY541" s="18"/>
      <c r="AZ541" s="25">
        <v>0</v>
      </c>
      <c r="BA541" s="18">
        <f t="shared" si="182"/>
        <v>0</v>
      </c>
      <c r="BB541" s="15"/>
      <c r="BD541" s="14"/>
      <c r="BE541" s="18"/>
      <c r="BF541" s="25">
        <v>0</v>
      </c>
      <c r="BG541" s="18">
        <f t="shared" si="183"/>
        <v>0</v>
      </c>
      <c r="BH541" s="15"/>
      <c r="BJ541" s="86"/>
      <c r="BK541" s="86"/>
      <c r="BL541" s="24"/>
      <c r="BM541" s="24"/>
      <c r="BN541" s="24"/>
      <c r="BO541" s="24"/>
      <c r="BP541" s="24"/>
      <c r="BQ541" s="124"/>
    </row>
    <row r="542" spans="1:69" ht="16.8" customHeight="1" x14ac:dyDescent="0.35">
      <c r="A542" s="15"/>
      <c r="B542" s="15"/>
      <c r="C542" s="15" t="s">
        <v>113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/>
      <c r="N542" s="16"/>
      <c r="O542" s="16"/>
      <c r="P542" s="18"/>
      <c r="Q542" s="14"/>
      <c r="R542" s="18"/>
      <c r="S542" s="16">
        <f>G542</f>
        <v>0</v>
      </c>
      <c r="T542" s="18">
        <f t="shared" si="178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79"/>
        <v>1253.3900000000049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0"/>
        <v>0</v>
      </c>
      <c r="AP542" s="15"/>
      <c r="AR542" s="14"/>
      <c r="AS542" s="18"/>
      <c r="AT542" s="16"/>
      <c r="AU542" s="18">
        <f t="shared" si="181"/>
        <v>0</v>
      </c>
      <c r="AV542" s="15"/>
      <c r="AX542" s="14"/>
      <c r="AY542" s="18"/>
      <c r="AZ542" s="16"/>
      <c r="BA542" s="18">
        <f t="shared" si="182"/>
        <v>0</v>
      </c>
      <c r="BB542" s="15"/>
      <c r="BD542" s="14"/>
      <c r="BE542" s="18"/>
      <c r="BF542" s="16"/>
      <c r="BG542" s="18">
        <f t="shared" si="183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4"/>
    </row>
    <row r="543" spans="1:69" ht="16.8" customHeight="1" x14ac:dyDescent="0.35">
      <c r="A543" s="15"/>
      <c r="B543" s="15"/>
      <c r="C543" s="15" t="s">
        <v>114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8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79"/>
        <v>1253.3900000000049</v>
      </c>
      <c r="AA543" s="15"/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0"/>
        <v>0</v>
      </c>
      <c r="AP543" s="15"/>
      <c r="AR543" s="14"/>
      <c r="AS543" s="18"/>
      <c r="AT543" s="16">
        <v>0</v>
      </c>
      <c r="AU543" s="18">
        <f t="shared" si="181"/>
        <v>0</v>
      </c>
      <c r="AV543" s="15"/>
      <c r="AX543" s="14"/>
      <c r="AY543" s="18"/>
      <c r="AZ543" s="16">
        <v>0</v>
      </c>
      <c r="BA543" s="18">
        <f t="shared" si="182"/>
        <v>0</v>
      </c>
      <c r="BB543" s="15"/>
      <c r="BD543" s="14"/>
      <c r="BE543" s="18"/>
      <c r="BF543" s="16">
        <v>0</v>
      </c>
      <c r="BG543" s="18">
        <f t="shared" si="183"/>
        <v>0</v>
      </c>
      <c r="BH543" s="15"/>
      <c r="BJ543" s="86"/>
      <c r="BK543" s="86"/>
      <c r="BL543" s="24"/>
      <c r="BM543" s="24"/>
      <c r="BN543" s="24"/>
      <c r="BO543" s="24"/>
      <c r="BP543" s="24"/>
      <c r="BQ543" s="124"/>
    </row>
    <row r="544" spans="1:69" ht="16.8" customHeight="1" x14ac:dyDescent="0.35">
      <c r="A544" s="15"/>
      <c r="B544" s="15"/>
      <c r="C544" s="15"/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115</v>
      </c>
      <c r="L544" s="3">
        <f>SUM(L524:L538)+N523+L540+L541</f>
        <v>90930.66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78"/>
        <v>60193.389999999992</v>
      </c>
      <c r="U544" s="15"/>
      <c r="W544" s="14"/>
      <c r="X544" s="18">
        <v>0</v>
      </c>
      <c r="Y544" s="16">
        <v>0</v>
      </c>
      <c r="Z544" s="18">
        <f t="shared" si="179"/>
        <v>1253.3900000000049</v>
      </c>
      <c r="AA544" s="15"/>
      <c r="AB544" s="24"/>
      <c r="AC544" s="15">
        <f>C544</f>
        <v>0</v>
      </c>
      <c r="AD544" s="25"/>
      <c r="AE544" s="62">
        <f>G544</f>
        <v>0</v>
      </c>
      <c r="AF544" s="63">
        <f>AE544+AF483</f>
        <v>0</v>
      </c>
      <c r="AG544" s="25"/>
      <c r="AH544" s="24" t="s">
        <v>111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0"/>
        <v>0</v>
      </c>
      <c r="AP544" s="15"/>
      <c r="AR544" s="14"/>
      <c r="AS544" s="18"/>
      <c r="AT544" s="16">
        <v>0</v>
      </c>
      <c r="AU544" s="18">
        <f t="shared" si="181"/>
        <v>0</v>
      </c>
      <c r="AV544" s="16"/>
      <c r="AX544" s="14"/>
      <c r="AY544" s="18"/>
      <c r="AZ544" s="16">
        <v>0</v>
      </c>
      <c r="BA544" s="18">
        <f t="shared" si="182"/>
        <v>0</v>
      </c>
      <c r="BB544" s="15"/>
      <c r="BD544" s="14"/>
      <c r="BE544" s="18"/>
      <c r="BF544" s="16">
        <v>0</v>
      </c>
      <c r="BG544" s="18">
        <f t="shared" si="183"/>
        <v>0</v>
      </c>
      <c r="BH544" s="15"/>
      <c r="BJ544" s="86"/>
      <c r="BK544" s="86"/>
      <c r="BL544" s="24"/>
      <c r="BM544" s="24"/>
      <c r="BN544" s="24"/>
      <c r="BO544" s="24"/>
      <c r="BP544" s="24"/>
      <c r="BQ544" s="124"/>
    </row>
    <row r="545" spans="1:69" ht="16.8" customHeight="1" x14ac:dyDescent="0.35">
      <c r="A545" s="15"/>
      <c r="B545" s="15"/>
      <c r="C545" s="64" t="s">
        <v>260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/>
      <c r="K545" s="6" t="s">
        <v>116</v>
      </c>
      <c r="L545" s="3">
        <f>L544-M544</f>
        <v>24846.839999999997</v>
      </c>
      <c r="M545" s="16"/>
      <c r="N545" s="16"/>
      <c r="O545" s="16"/>
      <c r="P545" s="18"/>
      <c r="Q545" s="14"/>
      <c r="R545" s="18"/>
      <c r="S545" s="16">
        <v>0</v>
      </c>
      <c r="T545" s="18">
        <f t="shared" si="178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79"/>
        <v>1030.8900000000049</v>
      </c>
      <c r="AA545" s="15" t="str">
        <f>C545</f>
        <v>BONIFICO TAUBERT</v>
      </c>
      <c r="AB545" s="24"/>
      <c r="AC545" s="71" t="s">
        <v>190</v>
      </c>
      <c r="AD545" s="65"/>
      <c r="AE545" s="65">
        <v>0</v>
      </c>
      <c r="AF545" s="63">
        <f>SUM(AF497:AF544)</f>
        <v>26084.969999999998</v>
      </c>
      <c r="AG545" s="25"/>
      <c r="AH545" s="24" t="s">
        <v>117</v>
      </c>
      <c r="AI545" s="26"/>
      <c r="AJ545" s="25">
        <f>SUM(AJ491:AJ544)</f>
        <v>0</v>
      </c>
      <c r="AL545" s="14"/>
      <c r="AM545" s="18"/>
      <c r="AN545" s="16"/>
      <c r="AO545" s="18">
        <f t="shared" si="180"/>
        <v>0</v>
      </c>
      <c r="AP545" s="15"/>
      <c r="AR545" s="14"/>
      <c r="AS545" s="18"/>
      <c r="AT545" s="16">
        <v>0</v>
      </c>
      <c r="AU545" s="18">
        <f t="shared" si="181"/>
        <v>0</v>
      </c>
      <c r="AV545" s="15"/>
      <c r="AX545" s="14"/>
      <c r="AY545" s="18"/>
      <c r="AZ545" s="16"/>
      <c r="BA545" s="18">
        <f t="shared" si="182"/>
        <v>0</v>
      </c>
      <c r="BB545" s="15"/>
      <c r="BD545" s="14"/>
      <c r="BE545" s="18"/>
      <c r="BF545" s="16"/>
      <c r="BG545" s="18">
        <f t="shared" si="183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4"/>
    </row>
    <row r="546" spans="1:69" ht="16.8" customHeight="1" x14ac:dyDescent="0.35">
      <c r="A546" s="15"/>
      <c r="B546" s="15"/>
      <c r="C546" s="64" t="s">
        <v>261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/>
      <c r="P546" s="18"/>
      <c r="Q546" s="14"/>
      <c r="R546" s="18"/>
      <c r="S546" s="16">
        <v>0</v>
      </c>
      <c r="T546" s="18">
        <f t="shared" si="178"/>
        <v>60193.389999999992</v>
      </c>
      <c r="U546" s="15"/>
      <c r="W546" s="14"/>
      <c r="X546" s="18"/>
      <c r="Y546" s="16">
        <f>G546</f>
        <v>186</v>
      </c>
      <c r="Z546" s="18">
        <f t="shared" si="179"/>
        <v>844.89000000000487</v>
      </c>
      <c r="AA546" s="15" t="str">
        <f>C546</f>
        <v>BONIFICO VEGEZZI</v>
      </c>
      <c r="AB546" s="24"/>
      <c r="AC546" s="71" t="s">
        <v>161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80"/>
        <v>0</v>
      </c>
      <c r="AP546" s="15"/>
      <c r="AR546" s="14"/>
      <c r="AS546" s="18"/>
      <c r="AT546" s="16"/>
      <c r="AU546" s="18">
        <f t="shared" si="181"/>
        <v>0</v>
      </c>
      <c r="AV546" s="15"/>
      <c r="AX546" s="14"/>
      <c r="AY546" s="18"/>
      <c r="AZ546" s="16"/>
      <c r="BA546" s="18">
        <f t="shared" si="182"/>
        <v>0</v>
      </c>
      <c r="BB546" s="15"/>
      <c r="BD546" s="14"/>
      <c r="BE546" s="18"/>
      <c r="BF546" s="16"/>
      <c r="BG546" s="18">
        <f t="shared" si="183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4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119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120</v>
      </c>
      <c r="L547" s="3">
        <f>L545-L546</f>
        <v>0</v>
      </c>
      <c r="M547" s="27" t="s">
        <v>162</v>
      </c>
      <c r="N547" s="27">
        <f>O547-L546</f>
        <v>-14196.43</v>
      </c>
      <c r="O547" s="44">
        <f>Z547+AU547+N523+SUM(L526:L537)+SUM(N527:N537)+L541-D493-D496-D492+E494</f>
        <v>10650.410000000003</v>
      </c>
      <c r="P547" s="18"/>
      <c r="Q547" s="58"/>
      <c r="R547" s="59"/>
      <c r="S547" s="44"/>
      <c r="T547" s="59">
        <f t="shared" si="178"/>
        <v>60193.389999999992</v>
      </c>
      <c r="U547" s="57"/>
      <c r="W547" s="58"/>
      <c r="X547" s="59"/>
      <c r="Y547" s="44">
        <v>0</v>
      </c>
      <c r="Z547" s="59">
        <f t="shared" si="179"/>
        <v>844.89000000000487</v>
      </c>
      <c r="AA547" s="57"/>
      <c r="AB547" s="60"/>
      <c r="AC547" s="60" t="s">
        <v>121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163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0"/>
        <v>0</v>
      </c>
      <c r="AP547" s="57"/>
      <c r="AR547" s="58"/>
      <c r="AS547" s="59"/>
      <c r="AT547" s="44"/>
      <c r="AU547" s="59">
        <f t="shared" si="181"/>
        <v>0</v>
      </c>
      <c r="AV547" s="57"/>
      <c r="AX547" s="58"/>
      <c r="AY547" s="59"/>
      <c r="AZ547" s="44"/>
      <c r="BA547" s="59">
        <f t="shared" si="182"/>
        <v>0</v>
      </c>
      <c r="BB547" s="57"/>
      <c r="BD547" s="58"/>
      <c r="BE547" s="59"/>
      <c r="BF547" s="44"/>
      <c r="BG547" s="59">
        <f t="shared" si="183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191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9" spans="1:69" ht="16.8" customHeight="1" x14ac:dyDescent="0.25">
      <c r="A549" s="50"/>
    </row>
    <row r="550" spans="1:69" ht="16.8" customHeight="1" x14ac:dyDescent="0.35">
      <c r="A550" s="2" t="s">
        <v>0</v>
      </c>
      <c r="B550" s="2"/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122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164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165</v>
      </c>
      <c r="BP550" s="8" t="s">
        <v>0</v>
      </c>
      <c r="BQ550" s="9" t="s">
        <v>166</v>
      </c>
    </row>
    <row r="551" spans="1:69" ht="16.8" customHeight="1" x14ac:dyDescent="0.35">
      <c r="A551" s="14">
        <v>45303</v>
      </c>
      <c r="B551" s="15" t="s">
        <v>167</v>
      </c>
      <c r="C551" s="15" t="s">
        <v>168</v>
      </c>
      <c r="D551" s="16">
        <v>25964.55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844.89000000000487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169</v>
      </c>
      <c r="BM551" s="88">
        <f>BK551</f>
        <v>45303</v>
      </c>
      <c r="BN551" s="24" t="s">
        <v>169</v>
      </c>
      <c r="BO551" s="24"/>
      <c r="BP551" s="88">
        <f>BK551</f>
        <v>45303</v>
      </c>
      <c r="BQ551" s="124"/>
    </row>
    <row r="552" spans="1:69" ht="16.8" customHeight="1" x14ac:dyDescent="0.35">
      <c r="A552" s="15"/>
      <c r="B552" s="15"/>
      <c r="C552" s="15" t="s">
        <v>170</v>
      </c>
      <c r="D552" s="16">
        <v>0</v>
      </c>
      <c r="E552" s="16"/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4">(R552-S552)+T551</f>
        <v>60193.389999999992</v>
      </c>
      <c r="U552" s="15"/>
      <c r="W552" s="14"/>
      <c r="X552" s="18"/>
      <c r="Y552" s="16"/>
      <c r="Z552" s="18">
        <f t="shared" ref="Z552:Z583" si="185">(X552-Y552)+Z551</f>
        <v>844.89000000000487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6">(AM552-AN552)+AO551</f>
        <v>0</v>
      </c>
      <c r="AP552" s="15"/>
      <c r="AR552" s="14"/>
      <c r="AS552" s="18"/>
      <c r="AT552" s="16"/>
      <c r="AU552" s="18">
        <f t="shared" ref="AU552:AU583" si="187">(AS552-AT552)+AU551</f>
        <v>0</v>
      </c>
      <c r="AV552" s="15"/>
      <c r="AX552" s="14"/>
      <c r="AY552" s="18"/>
      <c r="AZ552" s="16"/>
      <c r="BA552" s="18">
        <f t="shared" ref="BA552:BA583" si="188">(AY552-AZ552)+BA551</f>
        <v>0</v>
      </c>
      <c r="BB552" s="15"/>
      <c r="BD552" s="14"/>
      <c r="BE552" s="18"/>
      <c r="BF552" s="16"/>
      <c r="BG552" s="18">
        <f t="shared" ref="BG552:BG583" si="189">(BE552-BF552)+BG551</f>
        <v>0</v>
      </c>
      <c r="BH552" s="15"/>
      <c r="BJ552" s="86">
        <v>0</v>
      </c>
      <c r="BK552" s="90"/>
      <c r="BL552" s="24">
        <v>0</v>
      </c>
      <c r="BM552" s="91"/>
      <c r="BN552" s="24">
        <v>0</v>
      </c>
      <c r="BO552" s="24">
        <v>0</v>
      </c>
      <c r="BP552" s="91"/>
      <c r="BQ552" s="124"/>
    </row>
    <row r="553" spans="1:69" ht="16.8" customHeight="1" x14ac:dyDescent="0.35">
      <c r="A553" s="15"/>
      <c r="B553" s="15"/>
      <c r="C553" s="15" t="s">
        <v>171</v>
      </c>
      <c r="D553" s="16">
        <v>23478.53</v>
      </c>
      <c r="E553" s="16">
        <v>506.5</v>
      </c>
      <c r="F553" s="16"/>
      <c r="G553" s="16"/>
      <c r="H553" s="103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4"/>
        <v>60193.389999999992</v>
      </c>
      <c r="U553" s="15"/>
      <c r="W553" s="14"/>
      <c r="X553" s="18"/>
      <c r="Y553" s="16"/>
      <c r="Z553" s="18">
        <f t="shared" si="185"/>
        <v>844.89000000000487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6"/>
        <v>0</v>
      </c>
      <c r="AP553" s="15"/>
      <c r="AR553" s="14"/>
      <c r="AS553" s="18"/>
      <c r="AT553" s="16"/>
      <c r="AU553" s="18">
        <f t="shared" si="187"/>
        <v>0</v>
      </c>
      <c r="AV553" s="15"/>
      <c r="AX553" s="14"/>
      <c r="AY553" s="18"/>
      <c r="AZ553" s="16"/>
      <c r="BA553" s="18">
        <f t="shared" si="188"/>
        <v>0</v>
      </c>
      <c r="BB553" s="15"/>
      <c r="BD553" s="14"/>
      <c r="BE553" s="18"/>
      <c r="BF553" s="16"/>
      <c r="BG553" s="18">
        <f t="shared" si="189"/>
        <v>0</v>
      </c>
      <c r="BH553" s="15"/>
      <c r="BJ553" s="86">
        <v>0</v>
      </c>
      <c r="BK553" s="90"/>
      <c r="BL553" s="24">
        <v>0</v>
      </c>
      <c r="BM553" s="91"/>
      <c r="BN553" s="24">
        <v>0</v>
      </c>
      <c r="BO553" s="24">
        <v>0</v>
      </c>
      <c r="BP553" s="91"/>
      <c r="BQ553" s="124"/>
    </row>
    <row r="554" spans="1:69" ht="16.8" customHeight="1" x14ac:dyDescent="0.35">
      <c r="A554" s="15"/>
      <c r="B554" s="15">
        <v>136.29</v>
      </c>
      <c r="C554" s="15" t="s">
        <v>172</v>
      </c>
      <c r="D554" s="16">
        <v>2384</v>
      </c>
      <c r="E554" s="16"/>
      <c r="F554" s="16"/>
      <c r="G554" s="16"/>
      <c r="H554" s="103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 t="shared" ref="O554:O573" si="190">O493+M554-N554</f>
        <v>22111.847000000005</v>
      </c>
      <c r="P554" s="18">
        <f t="shared" ref="P554:P573" si="191">P493+M554</f>
        <v>3242.9470000000001</v>
      </c>
      <c r="Q554" s="14"/>
      <c r="R554" s="18"/>
      <c r="S554" s="16"/>
      <c r="T554" s="18">
        <f t="shared" si="184"/>
        <v>60193.389999999992</v>
      </c>
      <c r="U554" s="15"/>
      <c r="W554" s="14"/>
      <c r="X554" s="18"/>
      <c r="Y554" s="16"/>
      <c r="Z554" s="18">
        <f t="shared" si="185"/>
        <v>844.89000000000487</v>
      </c>
      <c r="AA554" s="15"/>
      <c r="AB554" s="24"/>
      <c r="AC554" s="24"/>
      <c r="AD554" s="25"/>
      <c r="AE554" s="25"/>
      <c r="AF554" s="25"/>
      <c r="AG554" s="25"/>
      <c r="AH554" s="17"/>
      <c r="AI554" s="16">
        <v>0</v>
      </c>
      <c r="AJ554" s="25"/>
      <c r="AL554" s="14"/>
      <c r="AM554" s="18"/>
      <c r="AN554" s="16"/>
      <c r="AO554" s="18">
        <f t="shared" si="186"/>
        <v>0</v>
      </c>
      <c r="AP554" s="15"/>
      <c r="AR554" s="14"/>
      <c r="AS554" s="18"/>
      <c r="AT554" s="16"/>
      <c r="AU554" s="18">
        <f t="shared" si="187"/>
        <v>0</v>
      </c>
      <c r="AV554" s="15"/>
      <c r="AX554" s="14"/>
      <c r="AY554" s="18"/>
      <c r="AZ554" s="16"/>
      <c r="BA554" s="18">
        <f t="shared" si="188"/>
        <v>0</v>
      </c>
      <c r="BB554" s="15"/>
      <c r="BD554" s="14"/>
      <c r="BE554" s="18"/>
      <c r="BF554" s="16"/>
      <c r="BG554" s="18">
        <f t="shared" si="189"/>
        <v>0</v>
      </c>
      <c r="BH554" s="15"/>
      <c r="BJ554" s="86">
        <v>0</v>
      </c>
      <c r="BK554" s="90"/>
      <c r="BL554" s="24">
        <v>0</v>
      </c>
      <c r="BM554" s="91"/>
      <c r="BN554" s="24">
        <v>0</v>
      </c>
      <c r="BO554" s="24">
        <v>0</v>
      </c>
      <c r="BP554" s="91"/>
      <c r="BQ554" s="124"/>
    </row>
    <row r="555" spans="1:69" ht="16.8" customHeight="1" x14ac:dyDescent="0.35">
      <c r="A555" s="15"/>
      <c r="B555" s="16">
        <f>B554+B494</f>
        <v>811.27</v>
      </c>
      <c r="C555" s="15" t="s">
        <v>173</v>
      </c>
      <c r="D555" s="16">
        <v>3668.48</v>
      </c>
      <c r="E555" s="16">
        <v>0</v>
      </c>
      <c r="F555" s="16"/>
      <c r="G555" s="16"/>
      <c r="H555" s="103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si="190"/>
        <v>-23877.823361000002</v>
      </c>
      <c r="P555" s="18">
        <f t="shared" si="191"/>
        <v>2714.3466389999999</v>
      </c>
      <c r="Q555" s="14"/>
      <c r="R555" s="18"/>
      <c r="S555" s="16"/>
      <c r="T555" s="18">
        <f t="shared" si="184"/>
        <v>60193.389999999992</v>
      </c>
      <c r="U555" s="15"/>
      <c r="W555" s="14"/>
      <c r="X555" s="18"/>
      <c r="Y555" s="16"/>
      <c r="Z555" s="18">
        <f t="shared" si="185"/>
        <v>844.89000000000487</v>
      </c>
      <c r="AA555" s="15"/>
      <c r="AB555" s="24"/>
      <c r="AC555" s="17"/>
      <c r="AD555" s="25"/>
      <c r="AE555" s="25"/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6"/>
        <v>0</v>
      </c>
      <c r="AP555" s="15"/>
      <c r="AR555" s="14"/>
      <c r="AS555" s="18"/>
      <c r="AT555" s="16"/>
      <c r="AU555" s="18">
        <f t="shared" si="187"/>
        <v>0</v>
      </c>
      <c r="AV555" s="15"/>
      <c r="AX555" s="14"/>
      <c r="AY555" s="18"/>
      <c r="AZ555" s="16"/>
      <c r="BA555" s="18">
        <f t="shared" si="188"/>
        <v>0</v>
      </c>
      <c r="BB555" s="15"/>
      <c r="BD555" s="14"/>
      <c r="BE555" s="18"/>
      <c r="BF555" s="16"/>
      <c r="BG555" s="18">
        <f t="shared" si="189"/>
        <v>0</v>
      </c>
      <c r="BH555" s="15"/>
      <c r="BJ555" s="86">
        <v>0</v>
      </c>
      <c r="BK555" s="90"/>
      <c r="BL555" s="24">
        <v>0</v>
      </c>
      <c r="BM555" s="91"/>
      <c r="BN555" s="24">
        <v>0</v>
      </c>
      <c r="BO555" s="24"/>
      <c r="BP555" s="24"/>
      <c r="BQ555" s="124"/>
    </row>
    <row r="556" spans="1:69" ht="16.8" customHeight="1" x14ac:dyDescent="0.35">
      <c r="A556" s="15"/>
      <c r="B556" s="15"/>
      <c r="C556" s="15" t="s">
        <v>174</v>
      </c>
      <c r="D556" s="16">
        <v>40</v>
      </c>
      <c r="E556" s="16">
        <v>0</v>
      </c>
      <c r="F556" s="16"/>
      <c r="G556" s="16"/>
      <c r="H556" s="103" t="s">
        <v>44</v>
      </c>
      <c r="I556" s="77" t="s">
        <v>175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90"/>
        <v>-5939.0663550000008</v>
      </c>
      <c r="P556" s="18">
        <f t="shared" si="191"/>
        <v>4977.9236449999999</v>
      </c>
      <c r="Q556" s="14"/>
      <c r="R556" s="18"/>
      <c r="S556" s="16"/>
      <c r="T556" s="18">
        <f t="shared" si="184"/>
        <v>60193.389999999992</v>
      </c>
      <c r="U556" s="15"/>
      <c r="W556" s="14"/>
      <c r="X556" s="18"/>
      <c r="Y556" s="16"/>
      <c r="Z556" s="18">
        <f t="shared" si="185"/>
        <v>844.89000000000487</v>
      </c>
      <c r="AA556" s="15"/>
      <c r="AB556" s="24"/>
      <c r="AC556" s="17"/>
      <c r="AD556" s="25"/>
      <c r="AE556" s="25"/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6"/>
        <v>0</v>
      </c>
      <c r="AP556" s="15"/>
      <c r="AR556" s="14"/>
      <c r="AS556" s="18"/>
      <c r="AT556" s="16"/>
      <c r="AU556" s="18">
        <f t="shared" si="187"/>
        <v>0</v>
      </c>
      <c r="AV556" s="15"/>
      <c r="AX556" s="14"/>
      <c r="AY556" s="18"/>
      <c r="AZ556" s="16"/>
      <c r="BA556" s="18">
        <f t="shared" si="188"/>
        <v>0</v>
      </c>
      <c r="BB556" s="15"/>
      <c r="BD556" s="14"/>
      <c r="BE556" s="18"/>
      <c r="BF556" s="16"/>
      <c r="BG556" s="18">
        <f t="shared" si="189"/>
        <v>0</v>
      </c>
      <c r="BH556" s="15"/>
      <c r="BJ556" s="86">
        <v>0</v>
      </c>
      <c r="BK556" s="90"/>
      <c r="BL556" s="24">
        <v>0</v>
      </c>
      <c r="BM556" s="91"/>
      <c r="BN556" s="24">
        <v>0</v>
      </c>
      <c r="BO556" s="24"/>
      <c r="BP556" s="24"/>
      <c r="BQ556" s="124"/>
    </row>
    <row r="557" spans="1:69" ht="16.8" customHeight="1" x14ac:dyDescent="0.35">
      <c r="A557" s="15"/>
      <c r="B557" s="15" t="s">
        <v>42</v>
      </c>
      <c r="C557" s="15" t="s">
        <v>176</v>
      </c>
      <c r="D557" s="16">
        <v>0</v>
      </c>
      <c r="E557" s="16"/>
      <c r="F557" s="16"/>
      <c r="G557" s="16"/>
      <c r="H557" s="103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90"/>
        <v>5834.3662199999999</v>
      </c>
      <c r="P557" s="18">
        <f t="shared" si="191"/>
        <v>843.16622000000007</v>
      </c>
      <c r="Q557" s="14"/>
      <c r="R557" s="18"/>
      <c r="S557" s="16"/>
      <c r="T557" s="18">
        <f t="shared" si="184"/>
        <v>60193.389999999992</v>
      </c>
      <c r="U557" s="15"/>
      <c r="W557" s="14"/>
      <c r="X557" s="18"/>
      <c r="Y557" s="16"/>
      <c r="Z557" s="18">
        <f t="shared" si="185"/>
        <v>844.89000000000487</v>
      </c>
      <c r="AA557" s="15"/>
      <c r="AB557" s="24"/>
      <c r="AC557" s="17"/>
      <c r="AD557" s="25"/>
      <c r="AE557" s="25"/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6"/>
        <v>0</v>
      </c>
      <c r="AP557" s="15"/>
      <c r="AR557" s="14"/>
      <c r="AS557" s="18"/>
      <c r="AT557" s="16"/>
      <c r="AU557" s="18">
        <f t="shared" si="187"/>
        <v>0</v>
      </c>
      <c r="AV557" s="15"/>
      <c r="AX557" s="14"/>
      <c r="AY557" s="18"/>
      <c r="AZ557" s="16"/>
      <c r="BA557" s="18">
        <f t="shared" si="188"/>
        <v>0</v>
      </c>
      <c r="BB557" s="15"/>
      <c r="BD557" s="14"/>
      <c r="BE557" s="18"/>
      <c r="BF557" s="16"/>
      <c r="BG557" s="18">
        <f t="shared" si="189"/>
        <v>0</v>
      </c>
      <c r="BH557" s="15"/>
      <c r="BJ557" s="86">
        <v>0</v>
      </c>
      <c r="BK557" s="90"/>
      <c r="BL557" s="24">
        <v>0</v>
      </c>
      <c r="BM557" s="91"/>
      <c r="BN557" s="24">
        <v>0</v>
      </c>
      <c r="BO557" s="24"/>
      <c r="BP557" s="24"/>
      <c r="BQ557" s="124"/>
    </row>
    <row r="558" spans="1:69" ht="16.8" customHeight="1" x14ac:dyDescent="0.35">
      <c r="A558" s="15"/>
      <c r="B558" s="15"/>
      <c r="C558" s="15" t="s">
        <v>177</v>
      </c>
      <c r="D558" s="16">
        <v>10.67</v>
      </c>
      <c r="E558" s="16"/>
      <c r="F558" s="16"/>
      <c r="G558" s="16">
        <v>0</v>
      </c>
      <c r="H558" s="103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90"/>
        <v>5576.1562200000008</v>
      </c>
      <c r="P558" s="18">
        <f t="shared" si="191"/>
        <v>843.16622000000007</v>
      </c>
      <c r="Q558" s="14"/>
      <c r="R558" s="18"/>
      <c r="S558" s="16">
        <f>G558</f>
        <v>0</v>
      </c>
      <c r="T558" s="18">
        <f t="shared" si="184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85"/>
        <v>844.89000000000487</v>
      </c>
      <c r="AA558" s="15"/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/>
      <c r="AI558" s="16">
        <v>0</v>
      </c>
      <c r="AJ558" s="25"/>
      <c r="AL558" s="14"/>
      <c r="AM558" s="18"/>
      <c r="AN558" s="16">
        <v>0</v>
      </c>
      <c r="AO558" s="18">
        <f t="shared" si="186"/>
        <v>0</v>
      </c>
      <c r="AP558" s="15"/>
      <c r="AR558" s="14"/>
      <c r="AS558" s="18"/>
      <c r="AT558" s="16">
        <v>0</v>
      </c>
      <c r="AU558" s="18">
        <f t="shared" si="187"/>
        <v>0</v>
      </c>
      <c r="AV558" s="15"/>
      <c r="AX558" s="14"/>
      <c r="AY558" s="18"/>
      <c r="AZ558" s="16">
        <v>0</v>
      </c>
      <c r="BA558" s="18">
        <f t="shared" si="188"/>
        <v>0</v>
      </c>
      <c r="BB558" s="15"/>
      <c r="BD558" s="14"/>
      <c r="BE558" s="18"/>
      <c r="BF558" s="16">
        <v>0</v>
      </c>
      <c r="BG558" s="18">
        <f t="shared" si="189"/>
        <v>0</v>
      </c>
      <c r="BH558" s="15"/>
      <c r="BJ558" s="86">
        <v>0</v>
      </c>
      <c r="BK558" s="90"/>
      <c r="BL558" s="24">
        <v>0</v>
      </c>
      <c r="BM558" s="91"/>
      <c r="BN558" s="24">
        <v>0</v>
      </c>
      <c r="BO558" s="24"/>
      <c r="BP558" s="24"/>
      <c r="BQ558" s="124"/>
    </row>
    <row r="559" spans="1:69" ht="16.8" customHeight="1" x14ac:dyDescent="0.35">
      <c r="A559" s="15"/>
      <c r="B559" s="15"/>
      <c r="C559" s="15" t="s">
        <v>178</v>
      </c>
      <c r="D559" s="16"/>
      <c r="E559" s="16"/>
      <c r="F559" s="16"/>
      <c r="G559" s="16">
        <v>0</v>
      </c>
      <c r="H559" s="103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90"/>
        <v>1032.2355619999998</v>
      </c>
      <c r="P559" s="18">
        <f t="shared" si="191"/>
        <v>149.17556200000001</v>
      </c>
      <c r="Q559" s="14"/>
      <c r="R559" s="18"/>
      <c r="S559" s="16">
        <f>G559</f>
        <v>0</v>
      </c>
      <c r="T559" s="18">
        <f t="shared" si="184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5"/>
        <v>844.89000000000487</v>
      </c>
      <c r="AA559" s="15"/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/>
      <c r="AI559" s="16">
        <v>0</v>
      </c>
      <c r="AJ559" s="25"/>
      <c r="AL559" s="14"/>
      <c r="AM559" s="18">
        <v>0</v>
      </c>
      <c r="AN559" s="16">
        <v>0</v>
      </c>
      <c r="AO559" s="18">
        <f t="shared" si="186"/>
        <v>0</v>
      </c>
      <c r="AP559" s="15"/>
      <c r="AR559" s="14"/>
      <c r="AS559" s="18">
        <v>0</v>
      </c>
      <c r="AT559" s="16">
        <v>0</v>
      </c>
      <c r="AU559" s="18">
        <f t="shared" si="187"/>
        <v>0</v>
      </c>
      <c r="AV559" s="15"/>
      <c r="AX559" s="14"/>
      <c r="AY559" s="18">
        <v>0</v>
      </c>
      <c r="AZ559" s="16">
        <v>0</v>
      </c>
      <c r="BA559" s="18">
        <f t="shared" si="188"/>
        <v>0</v>
      </c>
      <c r="BB559" s="15"/>
      <c r="BD559" s="14"/>
      <c r="BE559" s="18">
        <v>0</v>
      </c>
      <c r="BF559" s="16">
        <v>0</v>
      </c>
      <c r="BG559" s="18">
        <f t="shared" si="189"/>
        <v>0</v>
      </c>
      <c r="BH559" s="15"/>
      <c r="BJ559" s="86">
        <v>0</v>
      </c>
      <c r="BK559" s="90"/>
      <c r="BL559" s="24">
        <v>0</v>
      </c>
      <c r="BM559" s="91"/>
      <c r="BN559" s="24">
        <v>0</v>
      </c>
      <c r="BO559" s="24"/>
      <c r="BP559" s="24"/>
      <c r="BQ559" s="124"/>
    </row>
    <row r="560" spans="1:69" ht="16.8" customHeight="1" x14ac:dyDescent="0.35">
      <c r="A560" s="15"/>
      <c r="B560" s="15"/>
      <c r="C560" s="15" t="s">
        <v>179</v>
      </c>
      <c r="D560" s="16"/>
      <c r="E560" s="16"/>
      <c r="F560" s="16"/>
      <c r="G560" s="16">
        <v>0</v>
      </c>
      <c r="H560" s="103"/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90"/>
        <v>628.31251599999996</v>
      </c>
      <c r="P560" s="18">
        <f t="shared" si="191"/>
        <v>90.802515999999997</v>
      </c>
      <c r="Q560" s="14"/>
      <c r="R560" s="18"/>
      <c r="S560" s="16">
        <f>G560</f>
        <v>0</v>
      </c>
      <c r="T560" s="18">
        <f t="shared" si="184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5"/>
        <v>844.89000000000487</v>
      </c>
      <c r="AA560" s="15"/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6"/>
        <v>0</v>
      </c>
      <c r="AP560" s="15"/>
      <c r="AR560" s="14"/>
      <c r="AS560" s="18"/>
      <c r="AT560" s="16">
        <v>0</v>
      </c>
      <c r="AU560" s="18">
        <f t="shared" si="187"/>
        <v>0</v>
      </c>
      <c r="AV560" s="15"/>
      <c r="AX560" s="14"/>
      <c r="AY560" s="18"/>
      <c r="AZ560" s="16">
        <v>0</v>
      </c>
      <c r="BA560" s="18">
        <f t="shared" si="188"/>
        <v>0</v>
      </c>
      <c r="BB560" s="15"/>
      <c r="BD560" s="14"/>
      <c r="BE560" s="18"/>
      <c r="BF560" s="16">
        <v>0</v>
      </c>
      <c r="BG560" s="18">
        <f t="shared" si="189"/>
        <v>0</v>
      </c>
      <c r="BH560" s="15"/>
      <c r="BJ560" s="86">
        <v>0</v>
      </c>
      <c r="BK560" s="90"/>
      <c r="BL560" s="24">
        <v>0</v>
      </c>
      <c r="BM560" s="24"/>
      <c r="BN560" s="24"/>
      <c r="BO560" s="24"/>
      <c r="BP560" s="24"/>
      <c r="BQ560" s="124"/>
    </row>
    <row r="561" spans="1:69" ht="16.8" customHeight="1" x14ac:dyDescent="0.35">
      <c r="A561" s="15"/>
      <c r="B561" s="15"/>
      <c r="C561" s="15" t="s">
        <v>180</v>
      </c>
      <c r="D561" s="16"/>
      <c r="E561" s="16"/>
      <c r="F561" s="16"/>
      <c r="G561" s="16">
        <v>0</v>
      </c>
      <c r="H561" s="103"/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90"/>
        <v>628.31251599999996</v>
      </c>
      <c r="P561" s="18">
        <f t="shared" si="191"/>
        <v>90.802515999999997</v>
      </c>
      <c r="Q561" s="14"/>
      <c r="R561" s="18"/>
      <c r="S561" s="16">
        <f>G561</f>
        <v>0</v>
      </c>
      <c r="T561" s="18">
        <f t="shared" si="184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5"/>
        <v>844.89000000000487</v>
      </c>
      <c r="AA561" s="15"/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6"/>
        <v>0</v>
      </c>
      <c r="AP561" s="15"/>
      <c r="AR561" s="14"/>
      <c r="AS561" s="18"/>
      <c r="AT561" s="16">
        <v>0</v>
      </c>
      <c r="AU561" s="18">
        <f t="shared" si="187"/>
        <v>0</v>
      </c>
      <c r="AV561" s="15"/>
      <c r="AX561" s="14"/>
      <c r="AY561" s="18"/>
      <c r="AZ561" s="16">
        <v>0</v>
      </c>
      <c r="BA561" s="18">
        <f t="shared" si="188"/>
        <v>0</v>
      </c>
      <c r="BB561" s="15"/>
      <c r="BD561" s="14"/>
      <c r="BE561" s="18"/>
      <c r="BF561" s="16">
        <v>0</v>
      </c>
      <c r="BG561" s="18">
        <f t="shared" si="189"/>
        <v>0</v>
      </c>
      <c r="BH561" s="15"/>
      <c r="BJ561" s="86">
        <v>0</v>
      </c>
      <c r="BK561" s="90"/>
      <c r="BL561" s="24"/>
      <c r="BM561" s="24"/>
      <c r="BN561" s="24"/>
      <c r="BO561" s="24"/>
      <c r="BP561" s="24"/>
      <c r="BQ561" s="124"/>
    </row>
    <row r="562" spans="1:69" ht="16.8" customHeight="1" x14ac:dyDescent="0.35">
      <c r="A562" s="15"/>
      <c r="B562" s="15"/>
      <c r="C562" s="15" t="s">
        <v>181</v>
      </c>
      <c r="D562" s="16"/>
      <c r="E562" s="16"/>
      <c r="F562" s="16"/>
      <c r="G562" s="16">
        <v>0</v>
      </c>
      <c r="H562" s="16"/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90"/>
        <v>628.31251599999996</v>
      </c>
      <c r="P562" s="18">
        <f t="shared" si="191"/>
        <v>90.802515999999997</v>
      </c>
      <c r="Q562" s="14"/>
      <c r="R562" s="18"/>
      <c r="S562" s="16">
        <f>G562</f>
        <v>0</v>
      </c>
      <c r="T562" s="18">
        <f t="shared" si="184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5"/>
        <v>844.89000000000487</v>
      </c>
      <c r="AA562" s="15"/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6"/>
        <v>0</v>
      </c>
      <c r="AP562" s="15"/>
      <c r="AR562" s="14"/>
      <c r="AS562" s="18"/>
      <c r="AT562" s="16">
        <v>0</v>
      </c>
      <c r="AU562" s="18">
        <f t="shared" si="187"/>
        <v>0</v>
      </c>
      <c r="AV562" s="15"/>
      <c r="AX562" s="14"/>
      <c r="AY562" s="18"/>
      <c r="AZ562" s="16">
        <v>0</v>
      </c>
      <c r="BA562" s="18">
        <f t="shared" si="188"/>
        <v>0</v>
      </c>
      <c r="BB562" s="15"/>
      <c r="BD562" s="14"/>
      <c r="BE562" s="18"/>
      <c r="BF562" s="16">
        <v>0</v>
      </c>
      <c r="BG562" s="18">
        <f t="shared" si="189"/>
        <v>0</v>
      </c>
      <c r="BH562" s="15"/>
      <c r="BJ562" s="86">
        <v>0</v>
      </c>
      <c r="BK562" s="90"/>
      <c r="BL562" s="24"/>
      <c r="BM562" s="24"/>
      <c r="BN562" s="24"/>
      <c r="BO562" s="24"/>
      <c r="BP562" s="24"/>
      <c r="BQ562" s="124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/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90"/>
        <v>1032.2355619999998</v>
      </c>
      <c r="P563" s="18">
        <f t="shared" si="191"/>
        <v>149.17556200000001</v>
      </c>
      <c r="Q563" s="14"/>
      <c r="R563" s="18"/>
      <c r="S563" s="16">
        <v>0</v>
      </c>
      <c r="T563" s="18">
        <f t="shared" si="184"/>
        <v>60193.389999999992</v>
      </c>
      <c r="U563" s="15"/>
      <c r="W563" s="14"/>
      <c r="X563" s="18"/>
      <c r="Y563" s="16">
        <v>0</v>
      </c>
      <c r="Z563" s="18">
        <f t="shared" si="185"/>
        <v>844.89000000000487</v>
      </c>
      <c r="AA563" s="15"/>
      <c r="AB563" s="24"/>
      <c r="AC563" s="15"/>
      <c r="AD563" s="25"/>
      <c r="AE563" s="62"/>
      <c r="AF563" s="63"/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6"/>
        <v>0</v>
      </c>
      <c r="AP563" s="15"/>
      <c r="AR563" s="14"/>
      <c r="AS563" s="18"/>
      <c r="AT563" s="16">
        <v>0</v>
      </c>
      <c r="AU563" s="18">
        <f t="shared" si="187"/>
        <v>0</v>
      </c>
      <c r="AV563" s="15"/>
      <c r="AX563" s="14"/>
      <c r="AY563" s="18"/>
      <c r="AZ563" s="16">
        <v>0</v>
      </c>
      <c r="BA563" s="18">
        <f t="shared" si="188"/>
        <v>0</v>
      </c>
      <c r="BB563" s="15"/>
      <c r="BD563" s="14"/>
      <c r="BE563" s="18"/>
      <c r="BF563" s="16">
        <v>0</v>
      </c>
      <c r="BG563" s="18">
        <f t="shared" si="189"/>
        <v>0</v>
      </c>
      <c r="BH563" s="15"/>
      <c r="BJ563" s="86">
        <v>0</v>
      </c>
      <c r="BK563" s="90"/>
      <c r="BL563" s="24"/>
      <c r="BM563" s="24"/>
      <c r="BN563" s="24"/>
      <c r="BO563" s="24"/>
      <c r="BP563" s="24"/>
      <c r="BQ563" s="124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182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90"/>
        <v>9324.7436799999996</v>
      </c>
      <c r="P564" s="18">
        <f t="shared" si="191"/>
        <v>4669.8436799999999</v>
      </c>
      <c r="Q564" s="14"/>
      <c r="R564" s="18"/>
      <c r="S564" s="16">
        <v>0</v>
      </c>
      <c r="T564" s="18">
        <f t="shared" si="184"/>
        <v>60193.389999999992</v>
      </c>
      <c r="U564" s="15"/>
      <c r="W564" s="14"/>
      <c r="X564" s="18"/>
      <c r="Y564" s="16">
        <v>0</v>
      </c>
      <c r="Z564" s="18">
        <f t="shared" si="185"/>
        <v>844.89000000000487</v>
      </c>
      <c r="AA564" s="15" t="str">
        <f>C564</f>
        <v>Sinistro</v>
      </c>
      <c r="AB564" s="24"/>
      <c r="AC564" s="15"/>
      <c r="AD564" s="25"/>
      <c r="AE564" s="62"/>
      <c r="AF564" s="63"/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6"/>
        <v>0</v>
      </c>
      <c r="AP564" s="15"/>
      <c r="AR564" s="14"/>
      <c r="AS564" s="18"/>
      <c r="AT564" s="16">
        <v>0</v>
      </c>
      <c r="AU564" s="18">
        <f t="shared" si="187"/>
        <v>0</v>
      </c>
      <c r="AV564" s="15"/>
      <c r="AX564" s="14"/>
      <c r="AY564" s="18"/>
      <c r="AZ564" s="16">
        <v>0</v>
      </c>
      <c r="BA564" s="18">
        <f t="shared" si="188"/>
        <v>0</v>
      </c>
      <c r="BB564" s="15"/>
      <c r="BD564" s="14"/>
      <c r="BE564" s="18"/>
      <c r="BF564" s="16">
        <v>0</v>
      </c>
      <c r="BG564" s="18">
        <f t="shared" si="189"/>
        <v>0</v>
      </c>
      <c r="BH564" s="15"/>
      <c r="BJ564" s="86">
        <v>0</v>
      </c>
      <c r="BK564" s="90"/>
      <c r="BL564" s="24"/>
      <c r="BM564" s="24"/>
      <c r="BN564" s="24"/>
      <c r="BO564" s="24"/>
      <c r="BP564" s="24"/>
      <c r="BQ564" s="124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/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90"/>
        <v>2569.4025800000004</v>
      </c>
      <c r="P565" s="18">
        <f t="shared" si="191"/>
        <v>454.01257999999996</v>
      </c>
      <c r="Q565" s="14"/>
      <c r="R565" s="18"/>
      <c r="S565" s="16">
        <v>0</v>
      </c>
      <c r="T565" s="18">
        <f t="shared" si="184"/>
        <v>60193.389999999992</v>
      </c>
      <c r="U565" s="15"/>
      <c r="W565" s="14"/>
      <c r="X565" s="18"/>
      <c r="Y565" s="16">
        <v>0</v>
      </c>
      <c r="Z565" s="18">
        <f t="shared" si="185"/>
        <v>844.89000000000487</v>
      </c>
      <c r="AA565" s="15"/>
      <c r="AB565" s="24"/>
      <c r="AC565" s="64" t="s">
        <v>134</v>
      </c>
      <c r="AD565" s="65"/>
      <c r="AE565" s="65">
        <f>H569</f>
        <v>0</v>
      </c>
      <c r="AF565" s="63">
        <f t="shared" ref="AF565:AF595" si="192">AE565+AF504</f>
        <v>0</v>
      </c>
      <c r="AG565" s="25"/>
      <c r="AH565" s="24"/>
      <c r="AI565" s="26"/>
      <c r="AJ565" s="25">
        <v>0</v>
      </c>
      <c r="AL565" s="14"/>
      <c r="AM565" s="18"/>
      <c r="AN565" s="16">
        <v>0</v>
      </c>
      <c r="AO565" s="18">
        <f t="shared" si="186"/>
        <v>0</v>
      </c>
      <c r="AP565" s="15"/>
      <c r="AR565" s="14"/>
      <c r="AS565" s="18"/>
      <c r="AT565" s="16">
        <v>0</v>
      </c>
      <c r="AU565" s="18">
        <f t="shared" si="187"/>
        <v>0</v>
      </c>
      <c r="AV565" s="15"/>
      <c r="AX565" s="14"/>
      <c r="AY565" s="18"/>
      <c r="AZ565" s="16">
        <v>0</v>
      </c>
      <c r="BA565" s="18">
        <f t="shared" si="188"/>
        <v>0</v>
      </c>
      <c r="BB565" s="15"/>
      <c r="BD565" s="14"/>
      <c r="BE565" s="18"/>
      <c r="BF565" s="16">
        <v>0</v>
      </c>
      <c r="BG565" s="18">
        <f t="shared" si="189"/>
        <v>0</v>
      </c>
      <c r="BH565" s="15"/>
      <c r="BJ565" s="86"/>
      <c r="BK565" s="86"/>
      <c r="BL565" s="24"/>
      <c r="BM565" s="24"/>
      <c r="BN565" s="24"/>
      <c r="BO565" s="24"/>
      <c r="BP565" s="24"/>
      <c r="BQ565" s="124"/>
    </row>
    <row r="566" spans="1:69" ht="16.8" customHeight="1" x14ac:dyDescent="0.35">
      <c r="A566" s="15"/>
      <c r="B566" s="15"/>
      <c r="C566" s="15" t="s">
        <v>58</v>
      </c>
      <c r="D566" s="16"/>
      <c r="E566" s="16"/>
      <c r="F566" s="16"/>
      <c r="G566" s="16">
        <v>0</v>
      </c>
      <c r="H566" s="16"/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0"/>
        <v>0</v>
      </c>
      <c r="P566" s="18">
        <f t="shared" si="191"/>
        <v>0</v>
      </c>
      <c r="Q566" s="14"/>
      <c r="R566" s="18"/>
      <c r="S566" s="16">
        <f>G566</f>
        <v>0</v>
      </c>
      <c r="T566" s="18">
        <f t="shared" si="184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5"/>
        <v>844.89000000000487</v>
      </c>
      <c r="AA566" s="15"/>
      <c r="AB566" s="24"/>
      <c r="AC566" s="15" t="str">
        <f t="shared" ref="AC566:AC579" si="193">C566</f>
        <v xml:space="preserve">Francobolli    </v>
      </c>
      <c r="AD566" s="25"/>
      <c r="AE566" s="62">
        <f>G566</f>
        <v>0</v>
      </c>
      <c r="AF566" s="63">
        <f t="shared" si="192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6"/>
        <v>0</v>
      </c>
      <c r="AP566" s="15"/>
      <c r="AR566" s="14"/>
      <c r="AS566" s="18"/>
      <c r="AT566" s="16"/>
      <c r="AU566" s="18">
        <f t="shared" si="187"/>
        <v>0</v>
      </c>
      <c r="AV566" s="15"/>
      <c r="AX566" s="14"/>
      <c r="AY566" s="18"/>
      <c r="AZ566" s="16"/>
      <c r="BA566" s="18">
        <f t="shared" si="188"/>
        <v>0</v>
      </c>
      <c r="BB566" s="15"/>
      <c r="BD566" s="14"/>
      <c r="BE566" s="18"/>
      <c r="BF566" s="16"/>
      <c r="BG566" s="18">
        <f t="shared" si="189"/>
        <v>0</v>
      </c>
      <c r="BH566" s="15"/>
      <c r="BJ566" s="86"/>
      <c r="BK566" s="86"/>
      <c r="BL566" s="24"/>
      <c r="BM566" s="24"/>
      <c r="BN566" s="24"/>
      <c r="BO566" s="24"/>
      <c r="BP566" s="24"/>
      <c r="BQ566" s="124"/>
    </row>
    <row r="567" spans="1:69" ht="16.8" customHeight="1" x14ac:dyDescent="0.35">
      <c r="A567" s="15"/>
      <c r="B567" s="15"/>
      <c r="C567" s="15" t="s">
        <v>135</v>
      </c>
      <c r="D567" s="16"/>
      <c r="E567" s="16"/>
      <c r="F567" s="16"/>
      <c r="G567" s="16">
        <v>0</v>
      </c>
      <c r="H567" s="16"/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90"/>
        <v>1774.0381420000003</v>
      </c>
      <c r="P567" s="18">
        <f t="shared" si="191"/>
        <v>603.18814199999997</v>
      </c>
      <c r="Q567" s="14"/>
      <c r="R567" s="18"/>
      <c r="S567" s="16">
        <f>G567</f>
        <v>0</v>
      </c>
      <c r="T567" s="18">
        <f t="shared" si="184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5"/>
        <v>844.89000000000487</v>
      </c>
      <c r="AA567" s="15"/>
      <c r="AB567" s="24"/>
      <c r="AC567" s="15" t="str">
        <f t="shared" si="193"/>
        <v xml:space="preserve">PAG. FATT. SOMMESE PETROLI </v>
      </c>
      <c r="AD567" s="25"/>
      <c r="AE567" s="62">
        <f>G567</f>
        <v>0</v>
      </c>
      <c r="AF567" s="63">
        <f t="shared" si="192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6"/>
        <v>0</v>
      </c>
      <c r="AP567" s="15"/>
      <c r="AR567" s="14"/>
      <c r="AS567" s="18"/>
      <c r="AT567" s="16">
        <v>0</v>
      </c>
      <c r="AU567" s="18">
        <f t="shared" si="187"/>
        <v>0</v>
      </c>
      <c r="AV567" s="15"/>
      <c r="AX567" s="14"/>
      <c r="AY567" s="18"/>
      <c r="AZ567" s="16">
        <v>0</v>
      </c>
      <c r="BA567" s="18">
        <f t="shared" si="188"/>
        <v>0</v>
      </c>
      <c r="BB567" s="15"/>
      <c r="BD567" s="14"/>
      <c r="BE567" s="18"/>
      <c r="BF567" s="16">
        <v>0</v>
      </c>
      <c r="BG567" s="18">
        <f t="shared" si="189"/>
        <v>0</v>
      </c>
      <c r="BH567" s="15"/>
      <c r="BJ567" s="86"/>
      <c r="BK567" s="86"/>
      <c r="BL567" s="24"/>
      <c r="BM567" s="24"/>
      <c r="BN567" s="24"/>
      <c r="BO567" s="24"/>
      <c r="BP567" s="24"/>
      <c r="BQ567" s="124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/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90"/>
        <v>1570.7862900000002</v>
      </c>
      <c r="P568" s="18">
        <f t="shared" si="191"/>
        <v>227.00628999999998</v>
      </c>
      <c r="Q568" s="14"/>
      <c r="R568" s="18"/>
      <c r="S568" s="16">
        <f>G568</f>
        <v>0</v>
      </c>
      <c r="T568" s="18">
        <f t="shared" si="184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5"/>
        <v>844.89000000000487</v>
      </c>
      <c r="AA568" s="15"/>
      <c r="AB568" s="24"/>
      <c r="AC568" s="15" t="str">
        <f t="shared" si="193"/>
        <v>Benzina auto papa'</v>
      </c>
      <c r="AD568" s="25"/>
      <c r="AE568" s="62">
        <f>G568</f>
        <v>0</v>
      </c>
      <c r="AF568" s="63">
        <f t="shared" si="192"/>
        <v>0</v>
      </c>
      <c r="AG568" s="25"/>
      <c r="AH568" s="24"/>
      <c r="AI568" s="26">
        <v>0</v>
      </c>
      <c r="AJ568" s="25"/>
      <c r="AL568" s="14"/>
      <c r="AM568" s="18"/>
      <c r="AN568" s="16">
        <v>0</v>
      </c>
      <c r="AO568" s="18">
        <f t="shared" si="186"/>
        <v>0</v>
      </c>
      <c r="AP568" s="15"/>
      <c r="AR568" s="14"/>
      <c r="AS568" s="18"/>
      <c r="AT568" s="16">
        <v>0</v>
      </c>
      <c r="AU568" s="18">
        <f t="shared" si="187"/>
        <v>0</v>
      </c>
      <c r="AV568" s="15"/>
      <c r="AX568" s="14"/>
      <c r="AY568" s="18"/>
      <c r="AZ568" s="16">
        <v>0</v>
      </c>
      <c r="BA568" s="18">
        <f t="shared" si="188"/>
        <v>0</v>
      </c>
      <c r="BB568" s="15"/>
      <c r="BD568" s="14"/>
      <c r="BE568" s="18"/>
      <c r="BF568" s="16">
        <v>0</v>
      </c>
      <c r="BG568" s="18">
        <f t="shared" si="189"/>
        <v>0</v>
      </c>
      <c r="BH568" s="15"/>
      <c r="BJ568" s="86"/>
      <c r="BK568" s="86"/>
      <c r="BL568" s="24"/>
      <c r="BM568" s="24"/>
      <c r="BN568" s="24"/>
      <c r="BO568" s="24"/>
      <c r="BP568" s="24"/>
      <c r="BQ568" s="124"/>
    </row>
    <row r="569" spans="1:69" ht="16.8" customHeight="1" x14ac:dyDescent="0.35">
      <c r="A569" s="15"/>
      <c r="B569" s="15"/>
      <c r="C569" s="28" t="s">
        <v>262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90"/>
        <v>13065.776254</v>
      </c>
      <c r="P569" s="18">
        <f t="shared" si="191"/>
        <v>6103.2262540000002</v>
      </c>
      <c r="Q569" s="14"/>
      <c r="R569" s="18"/>
      <c r="S569" s="16">
        <v>0</v>
      </c>
      <c r="T569" s="18">
        <f t="shared" si="184"/>
        <v>60193.389999999992</v>
      </c>
      <c r="U569" s="15"/>
      <c r="W569" s="14"/>
      <c r="X569" s="18"/>
      <c r="Y569" s="69">
        <f>G569</f>
        <v>11.44</v>
      </c>
      <c r="Z569" s="18">
        <f t="shared" si="185"/>
        <v>833.45000000000482</v>
      </c>
      <c r="AA569" s="15" t="str">
        <f>C569</f>
        <v>COMM. BPM 10226 SETTIMANA DAL 8 AL 12/1</v>
      </c>
      <c r="AB569" s="24"/>
      <c r="AC569" s="15" t="str">
        <f t="shared" si="193"/>
        <v>COMM. BPM 10226 SETTIMANA DAL 8 AL 12/1</v>
      </c>
      <c r="AD569" s="25"/>
      <c r="AE569" s="62">
        <v>0</v>
      </c>
      <c r="AF569" s="63">
        <f t="shared" si="192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6"/>
        <v>0</v>
      </c>
      <c r="AP569" s="15"/>
      <c r="AR569" s="14"/>
      <c r="AS569" s="18"/>
      <c r="AT569" s="16">
        <v>0</v>
      </c>
      <c r="AU569" s="18">
        <f t="shared" si="18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8"/>
        <v>0</v>
      </c>
      <c r="BB569" s="15"/>
      <c r="BD569" s="14"/>
      <c r="BE569" s="18"/>
      <c r="BF569" s="16">
        <v>0</v>
      </c>
      <c r="BG569" s="18">
        <f t="shared" si="189"/>
        <v>0</v>
      </c>
      <c r="BH569" s="15"/>
      <c r="BJ569" s="86"/>
      <c r="BK569" s="86"/>
      <c r="BL569" s="24"/>
      <c r="BM569" s="24"/>
      <c r="BN569" s="24"/>
      <c r="BO569" s="24"/>
      <c r="BP569" s="24"/>
      <c r="BQ569" s="124"/>
    </row>
    <row r="570" spans="1:69" ht="16.8" customHeight="1" x14ac:dyDescent="0.35">
      <c r="A570" s="15"/>
      <c r="B570" s="15"/>
      <c r="C570" s="15"/>
      <c r="D570" s="16"/>
      <c r="E570" s="16"/>
      <c r="F570" s="16"/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90"/>
        <v>26771.746253999998</v>
      </c>
      <c r="P570" s="18">
        <f t="shared" si="191"/>
        <v>6103.2262540000002</v>
      </c>
      <c r="Q570" s="14"/>
      <c r="R570" s="18"/>
      <c r="S570" s="16">
        <f>G570</f>
        <v>0</v>
      </c>
      <c r="T570" s="18">
        <f t="shared" si="184"/>
        <v>60193.389999999992</v>
      </c>
      <c r="U570" s="15">
        <f t="shared" ref="U570:U576" si="194">C570</f>
        <v>0</v>
      </c>
      <c r="W570" s="14"/>
      <c r="X570" s="18"/>
      <c r="Y570" s="16">
        <v>0</v>
      </c>
      <c r="Z570" s="18">
        <f t="shared" si="185"/>
        <v>833.45000000000482</v>
      </c>
      <c r="AA570" s="15"/>
      <c r="AB570" s="24"/>
      <c r="AC570" s="15">
        <f t="shared" si="193"/>
        <v>0</v>
      </c>
      <c r="AD570" s="25"/>
      <c r="AE570" s="62">
        <f t="shared" ref="AE570:AE595" si="195">G570</f>
        <v>0</v>
      </c>
      <c r="AF570" s="63">
        <f t="shared" si="192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6"/>
        <v>0</v>
      </c>
      <c r="AP570" s="15"/>
      <c r="AR570" s="14"/>
      <c r="AS570" s="18"/>
      <c r="AT570" s="16">
        <v>0</v>
      </c>
      <c r="AU570" s="18">
        <f t="shared" si="187"/>
        <v>0</v>
      </c>
      <c r="AV570" s="15"/>
      <c r="AX570" s="14"/>
      <c r="AY570" s="18"/>
      <c r="AZ570" s="16">
        <v>0</v>
      </c>
      <c r="BA570" s="18">
        <f t="shared" si="188"/>
        <v>0</v>
      </c>
      <c r="BB570" s="15"/>
      <c r="BD570" s="14"/>
      <c r="BE570" s="18"/>
      <c r="BF570" s="16">
        <v>0</v>
      </c>
      <c r="BG570" s="18">
        <f t="shared" si="189"/>
        <v>0</v>
      </c>
      <c r="BH570" s="15"/>
      <c r="BJ570" s="86"/>
      <c r="BK570" s="86"/>
      <c r="BL570" s="24"/>
      <c r="BM570" s="24"/>
      <c r="BN570" s="24"/>
      <c r="BO570" s="24"/>
      <c r="BP570" s="24"/>
      <c r="BQ570" s="124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90"/>
        <v>1121.9973500000001</v>
      </c>
      <c r="P571" s="18">
        <f t="shared" si="191"/>
        <v>162.14735000000002</v>
      </c>
      <c r="Q571" s="14"/>
      <c r="R571" s="18"/>
      <c r="S571" s="16">
        <f>G571</f>
        <v>0</v>
      </c>
      <c r="T571" s="18">
        <f t="shared" si="184"/>
        <v>60193.389999999992</v>
      </c>
      <c r="U571" s="15" t="str">
        <f t="shared" si="194"/>
        <v>Materiale pulizia</v>
      </c>
      <c r="W571" s="14"/>
      <c r="X571" s="18"/>
      <c r="Y571" s="16">
        <v>0</v>
      </c>
      <c r="Z571" s="18">
        <f t="shared" si="185"/>
        <v>833.45000000000482</v>
      </c>
      <c r="AA571" s="15"/>
      <c r="AB571" s="24"/>
      <c r="AC571" s="15" t="str">
        <f t="shared" si="193"/>
        <v>Materiale pulizia</v>
      </c>
      <c r="AD571" s="25"/>
      <c r="AE571" s="62">
        <f t="shared" si="195"/>
        <v>0</v>
      </c>
      <c r="AF571" s="63">
        <f t="shared" si="192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6"/>
        <v>0</v>
      </c>
      <c r="AP571" s="15"/>
      <c r="AR571" s="14"/>
      <c r="AS571" s="18"/>
      <c r="AT571" s="16">
        <v>0</v>
      </c>
      <c r="AU571" s="18">
        <f t="shared" si="187"/>
        <v>0</v>
      </c>
      <c r="AV571" s="15"/>
      <c r="AX571" s="14"/>
      <c r="AY571" s="18"/>
      <c r="AZ571" s="16">
        <v>0</v>
      </c>
      <c r="BA571" s="18">
        <f t="shared" si="188"/>
        <v>0</v>
      </c>
      <c r="BB571" s="15"/>
      <c r="BD571" s="14"/>
      <c r="BE571" s="18"/>
      <c r="BF571" s="16">
        <v>0</v>
      </c>
      <c r="BG571" s="18">
        <f t="shared" si="189"/>
        <v>0</v>
      </c>
      <c r="BH571" s="15"/>
      <c r="BJ571" s="86"/>
      <c r="BK571" s="86"/>
      <c r="BL571" s="24"/>
      <c r="BM571" s="24"/>
      <c r="BN571" s="24"/>
      <c r="BO571" s="24"/>
      <c r="BP571" s="24"/>
      <c r="BQ571" s="124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90"/>
        <v>1121.9973500000001</v>
      </c>
      <c r="P572" s="18">
        <f t="shared" si="191"/>
        <v>162.14735000000002</v>
      </c>
      <c r="Q572" s="14"/>
      <c r="R572" s="18"/>
      <c r="S572" s="16">
        <f>G572</f>
        <v>0</v>
      </c>
      <c r="T572" s="18">
        <f t="shared" si="184"/>
        <v>60193.389999999992</v>
      </c>
      <c r="U572" s="15" t="str">
        <f t="shared" si="194"/>
        <v xml:space="preserve">Assicurazioni </v>
      </c>
      <c r="W572" s="14"/>
      <c r="X572" s="18"/>
      <c r="Y572" s="16">
        <v>0</v>
      </c>
      <c r="Z572" s="18">
        <f t="shared" si="185"/>
        <v>833.45000000000482</v>
      </c>
      <c r="AA572" s="15"/>
      <c r="AB572" s="24"/>
      <c r="AC572" s="15" t="str">
        <f t="shared" si="193"/>
        <v xml:space="preserve">Assicurazioni </v>
      </c>
      <c r="AD572" s="25"/>
      <c r="AE572" s="62">
        <f t="shared" si="195"/>
        <v>0</v>
      </c>
      <c r="AF572" s="63">
        <f t="shared" si="192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6"/>
        <v>0</v>
      </c>
      <c r="AP572" s="15"/>
      <c r="AR572" s="14"/>
      <c r="AS572" s="18"/>
      <c r="AT572" s="16">
        <v>0</v>
      </c>
      <c r="AU572" s="18">
        <f t="shared" si="187"/>
        <v>0</v>
      </c>
      <c r="AV572" s="15"/>
      <c r="AX572" s="14"/>
      <c r="AY572" s="18"/>
      <c r="AZ572" s="16">
        <v>0</v>
      </c>
      <c r="BA572" s="18">
        <f t="shared" si="188"/>
        <v>0</v>
      </c>
      <c r="BB572" s="15"/>
      <c r="BD572" s="14"/>
      <c r="BE572" s="18"/>
      <c r="BF572" s="16">
        <v>0</v>
      </c>
      <c r="BG572" s="18">
        <f t="shared" si="189"/>
        <v>0</v>
      </c>
      <c r="BH572" s="15"/>
      <c r="BJ572" s="86"/>
      <c r="BK572" s="86"/>
      <c r="BL572" s="24"/>
      <c r="BM572" s="24"/>
      <c r="BN572" s="24"/>
      <c r="BO572" s="24"/>
      <c r="BP572" s="24"/>
      <c r="BQ572" s="124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90"/>
        <v>89.373703999999961</v>
      </c>
      <c r="P573" s="18">
        <f t="shared" si="191"/>
        <v>752.36370399999987</v>
      </c>
      <c r="Q573" s="14"/>
      <c r="R573" s="18"/>
      <c r="S573" s="16">
        <f>G573</f>
        <v>0</v>
      </c>
      <c r="T573" s="18">
        <f t="shared" si="184"/>
        <v>60193.389999999992</v>
      </c>
      <c r="U573" s="15" t="str">
        <f t="shared" si="194"/>
        <v>Telepass</v>
      </c>
      <c r="W573" s="14"/>
      <c r="X573" s="18"/>
      <c r="Y573" s="16">
        <v>0</v>
      </c>
      <c r="Z573" s="18">
        <f t="shared" si="185"/>
        <v>833.45000000000482</v>
      </c>
      <c r="AA573" s="15"/>
      <c r="AB573" s="24"/>
      <c r="AC573" s="15" t="str">
        <f t="shared" si="193"/>
        <v>Telepass</v>
      </c>
      <c r="AD573" s="25"/>
      <c r="AE573" s="62">
        <f t="shared" si="195"/>
        <v>0</v>
      </c>
      <c r="AF573" s="63">
        <f t="shared" si="192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6"/>
        <v>0</v>
      </c>
      <c r="AP573" s="15"/>
      <c r="AR573" s="14"/>
      <c r="AS573" s="18"/>
      <c r="AT573" s="16">
        <v>0</v>
      </c>
      <c r="AU573" s="18">
        <f t="shared" si="187"/>
        <v>0</v>
      </c>
      <c r="AV573" s="15"/>
      <c r="AX573" s="14"/>
      <c r="AY573" s="18"/>
      <c r="AZ573" s="16">
        <v>0</v>
      </c>
      <c r="BA573" s="18">
        <f t="shared" si="188"/>
        <v>0</v>
      </c>
      <c r="BB573" s="15"/>
      <c r="BD573" s="14"/>
      <c r="BE573" s="18"/>
      <c r="BF573" s="16">
        <v>0</v>
      </c>
      <c r="BG573" s="18">
        <f t="shared" si="189"/>
        <v>0</v>
      </c>
      <c r="BH573" s="15"/>
      <c r="BJ573" s="86"/>
      <c r="BK573" s="86"/>
      <c r="BL573" s="24"/>
      <c r="BM573" s="24"/>
      <c r="BN573" s="24"/>
      <c r="BO573" s="24"/>
      <c r="BP573" s="24"/>
      <c r="BQ573" s="124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/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4"/>
        <v>60193.389999999992</v>
      </c>
      <c r="U574" s="15" t="str">
        <f t="shared" si="194"/>
        <v>Pubblicità</v>
      </c>
      <c r="W574" s="14"/>
      <c r="X574" s="18"/>
      <c r="Y574" s="16">
        <v>0</v>
      </c>
      <c r="Z574" s="18">
        <f t="shared" si="185"/>
        <v>833.45000000000482</v>
      </c>
      <c r="AA574" s="15"/>
      <c r="AB574" s="24"/>
      <c r="AC574" s="15" t="str">
        <f t="shared" si="193"/>
        <v>Pubblicità</v>
      </c>
      <c r="AD574" s="25"/>
      <c r="AE574" s="62">
        <f t="shared" si="195"/>
        <v>0</v>
      </c>
      <c r="AF574" s="63">
        <f t="shared" si="192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6"/>
        <v>0</v>
      </c>
      <c r="AP574" s="15"/>
      <c r="AR574" s="14"/>
      <c r="AS574" s="18"/>
      <c r="AT574" s="16"/>
      <c r="AU574" s="18">
        <f t="shared" si="187"/>
        <v>0</v>
      </c>
      <c r="AV574" s="15"/>
      <c r="AX574" s="14"/>
      <c r="AY574" s="18"/>
      <c r="AZ574" s="16"/>
      <c r="BA574" s="18">
        <f t="shared" si="188"/>
        <v>0</v>
      </c>
      <c r="BB574" s="15"/>
      <c r="BD574" s="14"/>
      <c r="BE574" s="18"/>
      <c r="BF574" s="16"/>
      <c r="BG574" s="18">
        <f t="shared" si="189"/>
        <v>0</v>
      </c>
      <c r="BH574" s="15"/>
      <c r="BJ574" s="86"/>
      <c r="BK574" s="86"/>
      <c r="BL574" s="24"/>
      <c r="BM574" s="24"/>
      <c r="BN574" s="24"/>
      <c r="BO574" s="24"/>
      <c r="BP574" s="24"/>
      <c r="BQ574" s="124"/>
    </row>
    <row r="575" spans="1:69" ht="16.8" customHeight="1" x14ac:dyDescent="0.35">
      <c r="A575" s="15"/>
      <c r="B575" s="66"/>
      <c r="C575" s="15" t="s">
        <v>137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/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84"/>
        <v>60193.389999999992</v>
      </c>
      <c r="U575" s="15" t="str">
        <f t="shared" si="194"/>
        <v xml:space="preserve">PAG. STIP.           MARZIA </v>
      </c>
      <c r="W575" s="14"/>
      <c r="X575" s="18"/>
      <c r="Y575" s="16">
        <v>0</v>
      </c>
      <c r="Z575" s="18">
        <f t="shared" si="185"/>
        <v>833.45000000000482</v>
      </c>
      <c r="AA575" s="15"/>
      <c r="AB575" s="24"/>
      <c r="AC575" s="15" t="str">
        <f t="shared" si="193"/>
        <v xml:space="preserve">PAG. STIP.           MARZIA </v>
      </c>
      <c r="AD575" s="25"/>
      <c r="AE575" s="62">
        <f t="shared" si="195"/>
        <v>0</v>
      </c>
      <c r="AF575" s="63">
        <f t="shared" si="192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6"/>
        <v>0</v>
      </c>
      <c r="AP575" s="15"/>
      <c r="AR575" s="14"/>
      <c r="AS575" s="18"/>
      <c r="AT575" s="16">
        <v>0</v>
      </c>
      <c r="AU575" s="18">
        <f t="shared" si="187"/>
        <v>0</v>
      </c>
      <c r="AV575" s="15"/>
      <c r="AX575" s="14"/>
      <c r="AY575" s="18"/>
      <c r="AZ575" s="16">
        <v>0</v>
      </c>
      <c r="BA575" s="18">
        <f t="shared" si="188"/>
        <v>0</v>
      </c>
      <c r="BB575" s="15"/>
      <c r="BD575" s="14"/>
      <c r="BE575" s="18"/>
      <c r="BF575" s="16">
        <v>0</v>
      </c>
      <c r="BG575" s="18">
        <f t="shared" si="189"/>
        <v>0</v>
      </c>
      <c r="BH575" s="15"/>
      <c r="BJ575" s="86"/>
      <c r="BK575" s="86"/>
      <c r="BL575" s="24"/>
      <c r="BM575" s="24"/>
      <c r="BN575" s="24"/>
      <c r="BO575" s="24"/>
      <c r="BP575" s="24"/>
      <c r="BQ575" s="124"/>
    </row>
    <row r="576" spans="1:69" ht="16.8" customHeight="1" x14ac:dyDescent="0.35">
      <c r="A576" s="15"/>
      <c r="B576" s="15"/>
      <c r="C576" s="15" t="s">
        <v>139</v>
      </c>
      <c r="D576" s="16"/>
      <c r="E576" s="16">
        <v>0</v>
      </c>
      <c r="F576" s="16"/>
      <c r="G576" s="16">
        <v>0</v>
      </c>
      <c r="H576" s="16"/>
      <c r="I576" s="4"/>
      <c r="J576" s="14"/>
      <c r="K576" s="17"/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84"/>
        <v>60193.389999999992</v>
      </c>
      <c r="U576" s="15" t="str">
        <f t="shared" si="194"/>
        <v xml:space="preserve">PAG. STIP.           DEBORAH </v>
      </c>
      <c r="W576" s="14"/>
      <c r="X576" s="18"/>
      <c r="Y576" s="16">
        <v>0</v>
      </c>
      <c r="Z576" s="18">
        <f t="shared" si="185"/>
        <v>833.45000000000482</v>
      </c>
      <c r="AA576" s="15"/>
      <c r="AB576" s="24"/>
      <c r="AC576" s="15" t="str">
        <f t="shared" si="193"/>
        <v xml:space="preserve">PAG. STIP.           DEBORAH </v>
      </c>
      <c r="AD576" s="25"/>
      <c r="AE576" s="62">
        <f t="shared" si="195"/>
        <v>0</v>
      </c>
      <c r="AF576" s="63">
        <f t="shared" si="192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6"/>
        <v>0</v>
      </c>
      <c r="AP576" s="15"/>
      <c r="AR576" s="14"/>
      <c r="AS576" s="18"/>
      <c r="AT576" s="16">
        <v>0</v>
      </c>
      <c r="AU576" s="18">
        <f t="shared" si="187"/>
        <v>0</v>
      </c>
      <c r="AV576" s="15"/>
      <c r="AX576" s="14"/>
      <c r="AY576" s="18"/>
      <c r="AZ576" s="16">
        <v>0</v>
      </c>
      <c r="BA576" s="18">
        <f t="shared" si="188"/>
        <v>0</v>
      </c>
      <c r="BB576" s="15"/>
      <c r="BD576" s="14"/>
      <c r="BE576" s="18"/>
      <c r="BF576" s="16">
        <v>0</v>
      </c>
      <c r="BG576" s="18">
        <f t="shared" si="189"/>
        <v>0</v>
      </c>
      <c r="BH576" s="15"/>
      <c r="BJ576" s="86"/>
      <c r="BK576" s="86"/>
      <c r="BL576" s="24"/>
      <c r="BM576" s="24"/>
      <c r="BN576" s="24"/>
      <c r="BO576" s="24"/>
      <c r="BP576" s="24"/>
      <c r="BQ576" s="124"/>
    </row>
    <row r="577" spans="1:69" ht="16.8" customHeight="1" x14ac:dyDescent="0.35">
      <c r="A577" s="15"/>
      <c r="B577" s="15"/>
      <c r="C577" s="15" t="s">
        <v>141</v>
      </c>
      <c r="D577" s="16"/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84"/>
        <v>60193.389999999992</v>
      </c>
      <c r="U577" s="15"/>
      <c r="W577" s="14"/>
      <c r="X577" s="18"/>
      <c r="Y577" s="16"/>
      <c r="Z577" s="18">
        <f t="shared" si="185"/>
        <v>833.45000000000482</v>
      </c>
      <c r="AA577" s="15"/>
      <c r="AB577" s="24"/>
      <c r="AC577" s="15" t="str">
        <f t="shared" si="193"/>
        <v xml:space="preserve">PAG. STIP.           DORIANA BONIFICO </v>
      </c>
      <c r="AD577" s="25"/>
      <c r="AE577" s="62">
        <f t="shared" si="195"/>
        <v>0</v>
      </c>
      <c r="AF577" s="63">
        <f t="shared" si="192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6"/>
        <v>0</v>
      </c>
      <c r="AP577" s="15"/>
      <c r="AR577" s="14"/>
      <c r="AS577" s="18"/>
      <c r="AT577" s="16"/>
      <c r="AU577" s="18">
        <f t="shared" si="187"/>
        <v>0</v>
      </c>
      <c r="AV577" s="15"/>
      <c r="AX577" s="14"/>
      <c r="AY577" s="18"/>
      <c r="AZ577" s="16"/>
      <c r="BA577" s="18">
        <f t="shared" si="188"/>
        <v>0</v>
      </c>
      <c r="BB577" s="15"/>
      <c r="BD577" s="14"/>
      <c r="BE577" s="18"/>
      <c r="BF577" s="16"/>
      <c r="BG577" s="18">
        <f t="shared" si="18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4"/>
    </row>
    <row r="578" spans="1:69" ht="16.8" customHeight="1" x14ac:dyDescent="0.35">
      <c r="A578" s="15"/>
      <c r="B578" s="15"/>
      <c r="C578" s="15" t="s">
        <v>142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84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5"/>
        <v>833.45000000000482</v>
      </c>
      <c r="AA578" s="15"/>
      <c r="AB578" s="24"/>
      <c r="AC578" s="15" t="str">
        <f t="shared" si="193"/>
        <v xml:space="preserve">PAG. STIP.           STEFANIA  BONIFICO </v>
      </c>
      <c r="AD578" s="25"/>
      <c r="AE578" s="62">
        <f t="shared" si="195"/>
        <v>0</v>
      </c>
      <c r="AF578" s="63">
        <f t="shared" si="192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6"/>
        <v>0</v>
      </c>
      <c r="AP578" s="15"/>
      <c r="AR578" s="14"/>
      <c r="AS578" s="18"/>
      <c r="AT578" s="16">
        <v>0</v>
      </c>
      <c r="AU578" s="18">
        <f t="shared" si="187"/>
        <v>0</v>
      </c>
      <c r="AV578" s="15"/>
      <c r="AX578" s="14"/>
      <c r="AY578" s="18"/>
      <c r="AZ578" s="16">
        <v>0</v>
      </c>
      <c r="BA578" s="18">
        <f t="shared" si="188"/>
        <v>0</v>
      </c>
      <c r="BB578" s="15"/>
      <c r="BD578" s="14"/>
      <c r="BE578" s="18"/>
      <c r="BF578" s="16">
        <v>0</v>
      </c>
      <c r="BG578" s="18">
        <f t="shared" si="189"/>
        <v>0</v>
      </c>
      <c r="BH578" s="15"/>
      <c r="BJ578" s="86"/>
      <c r="BK578" s="86"/>
      <c r="BL578" s="24"/>
      <c r="BM578" s="24"/>
      <c r="BN578" s="24"/>
      <c r="BO578" s="24"/>
      <c r="BP578" s="24"/>
      <c r="BQ578" s="124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84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5"/>
        <v>833.45000000000482</v>
      </c>
      <c r="AA579" s="15"/>
      <c r="AB579" s="24"/>
      <c r="AC579" s="15" t="str">
        <f t="shared" si="193"/>
        <v>Pagamento contributi impiegate</v>
      </c>
      <c r="AD579" s="25"/>
      <c r="AE579" s="62">
        <f t="shared" si="195"/>
        <v>0</v>
      </c>
      <c r="AF579" s="63">
        <f t="shared" si="192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6"/>
        <v>0</v>
      </c>
      <c r="AP579" s="15"/>
      <c r="AR579" s="14"/>
      <c r="AS579" s="18"/>
      <c r="AT579" s="16">
        <v>0</v>
      </c>
      <c r="AU579" s="18">
        <f t="shared" si="187"/>
        <v>0</v>
      </c>
      <c r="AV579" s="15"/>
      <c r="AX579" s="14"/>
      <c r="AY579" s="18"/>
      <c r="AZ579" s="16">
        <v>0</v>
      </c>
      <c r="BA579" s="18">
        <f t="shared" si="188"/>
        <v>0</v>
      </c>
      <c r="BB579" s="15"/>
      <c r="BD579" s="14"/>
      <c r="BE579" s="18"/>
      <c r="BF579" s="16">
        <v>0</v>
      </c>
      <c r="BG579" s="18">
        <f t="shared" si="189"/>
        <v>0</v>
      </c>
      <c r="BH579" s="15"/>
      <c r="BJ579" s="86"/>
      <c r="BK579" s="86"/>
      <c r="BL579" s="24"/>
      <c r="BM579" s="24"/>
      <c r="BN579" s="24"/>
      <c r="BO579" s="24"/>
      <c r="BP579" s="24"/>
      <c r="BQ579" s="124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84"/>
        <v>60193.389999999992</v>
      </c>
      <c r="U580" s="15"/>
      <c r="W580" s="14"/>
      <c r="X580" s="18"/>
      <c r="Y580" s="16"/>
      <c r="Z580" s="18">
        <f t="shared" si="185"/>
        <v>833.45000000000482</v>
      </c>
      <c r="AA580" s="15"/>
      <c r="AB580" s="24"/>
      <c r="AC580" s="15"/>
      <c r="AD580" s="25"/>
      <c r="AE580" s="62">
        <f t="shared" si="195"/>
        <v>0</v>
      </c>
      <c r="AF580" s="63">
        <f t="shared" si="192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6"/>
        <v>0</v>
      </c>
      <c r="AP580" s="15"/>
      <c r="AR580" s="14"/>
      <c r="AS580" s="18"/>
      <c r="AT580" s="16"/>
      <c r="AU580" s="18">
        <f t="shared" si="187"/>
        <v>0</v>
      </c>
      <c r="AV580" s="15"/>
      <c r="AX580" s="14"/>
      <c r="AY580" s="18"/>
      <c r="AZ580" s="16"/>
      <c r="BA580" s="18">
        <f t="shared" si="188"/>
        <v>0</v>
      </c>
      <c r="BB580" s="15"/>
      <c r="BD580" s="14"/>
      <c r="BE580" s="18"/>
      <c r="BF580" s="16"/>
      <c r="BG580" s="18">
        <f t="shared" si="18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4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96">G581</f>
        <v>0</v>
      </c>
      <c r="T581" s="18">
        <f t="shared" si="184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5"/>
        <v>833.45000000000482</v>
      </c>
      <c r="AA581" s="15"/>
      <c r="AB581" s="24"/>
      <c r="AC581" s="15" t="str">
        <f t="shared" ref="AC581:AC591" si="197">C581</f>
        <v>Pag. Bolletta Telecom  780820</v>
      </c>
      <c r="AD581" s="25"/>
      <c r="AE581" s="62">
        <f t="shared" si="195"/>
        <v>0</v>
      </c>
      <c r="AF581" s="63">
        <f t="shared" si="192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6"/>
        <v>0</v>
      </c>
      <c r="AP581" s="15"/>
      <c r="AR581" s="14"/>
      <c r="AS581" s="18"/>
      <c r="AT581" s="16">
        <v>0</v>
      </c>
      <c r="AU581" s="18">
        <f t="shared" si="187"/>
        <v>0</v>
      </c>
      <c r="AV581" s="15"/>
      <c r="AX581" s="14"/>
      <c r="AY581" s="18"/>
      <c r="AZ581" s="16">
        <v>0</v>
      </c>
      <c r="BA581" s="18">
        <f t="shared" si="188"/>
        <v>0</v>
      </c>
      <c r="BB581" s="15"/>
      <c r="BD581" s="14"/>
      <c r="BE581" s="18"/>
      <c r="BF581" s="16">
        <v>0</v>
      </c>
      <c r="BG581" s="18">
        <f t="shared" si="189"/>
        <v>0</v>
      </c>
      <c r="BH581" s="15"/>
      <c r="BJ581" s="86"/>
      <c r="BK581" s="86"/>
      <c r="BL581" s="24"/>
      <c r="BM581" s="24"/>
      <c r="BN581" s="24"/>
      <c r="BO581" s="24"/>
      <c r="BP581" s="24"/>
      <c r="BQ581" s="124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/>
      <c r="Q582" s="14"/>
      <c r="R582" s="18"/>
      <c r="S582" s="16">
        <f t="shared" si="196"/>
        <v>0</v>
      </c>
      <c r="T582" s="18">
        <f t="shared" si="184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5"/>
        <v>833.45000000000482</v>
      </c>
      <c r="AA582" s="15"/>
      <c r="AB582" s="24"/>
      <c r="AC582" s="15" t="str">
        <f t="shared" si="197"/>
        <v>Pag. Bolletta Telecom 780344</v>
      </c>
      <c r="AD582" s="25"/>
      <c r="AE582" s="62">
        <f t="shared" si="195"/>
        <v>0</v>
      </c>
      <c r="AF582" s="63">
        <f t="shared" si="192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6"/>
        <v>0</v>
      </c>
      <c r="AP582" s="15"/>
      <c r="AR582" s="14"/>
      <c r="AS582" s="18"/>
      <c r="AT582" s="16">
        <v>0</v>
      </c>
      <c r="AU582" s="18">
        <f t="shared" si="187"/>
        <v>0</v>
      </c>
      <c r="AV582" s="15"/>
      <c r="AX582" s="14"/>
      <c r="AY582" s="18"/>
      <c r="AZ582" s="16">
        <v>0</v>
      </c>
      <c r="BA582" s="18">
        <f t="shared" si="188"/>
        <v>0</v>
      </c>
      <c r="BB582" s="15"/>
      <c r="BD582" s="14"/>
      <c r="BE582" s="18"/>
      <c r="BF582" s="16">
        <v>0</v>
      </c>
      <c r="BG582" s="18">
        <f t="shared" si="189"/>
        <v>0</v>
      </c>
      <c r="BH582" s="15"/>
      <c r="BJ582" s="86"/>
      <c r="BK582" s="86"/>
      <c r="BL582" s="24"/>
      <c r="BM582" s="24"/>
      <c r="BN582" s="24"/>
      <c r="BO582" s="24"/>
      <c r="BP582" s="24"/>
      <c r="BQ582" s="124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/>
      <c r="Q583" s="14"/>
      <c r="R583" s="18"/>
      <c r="S583" s="16">
        <f t="shared" si="196"/>
        <v>0</v>
      </c>
      <c r="T583" s="18">
        <f t="shared" si="184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5"/>
        <v>833.45000000000482</v>
      </c>
      <c r="AA583" s="15"/>
      <c r="AB583" s="24"/>
      <c r="AC583" s="15" t="str">
        <f t="shared" si="197"/>
        <v>Pag. Bolletta Telecom</v>
      </c>
      <c r="AD583" s="25"/>
      <c r="AE583" s="62">
        <f t="shared" si="195"/>
        <v>0</v>
      </c>
      <c r="AF583" s="63">
        <f t="shared" si="192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6"/>
        <v>0</v>
      </c>
      <c r="AP583" s="15"/>
      <c r="AR583" s="14"/>
      <c r="AS583" s="18"/>
      <c r="AT583" s="16">
        <v>0</v>
      </c>
      <c r="AU583" s="18">
        <f t="shared" si="187"/>
        <v>0</v>
      </c>
      <c r="AV583" s="15"/>
      <c r="AX583" s="14"/>
      <c r="AY583" s="18"/>
      <c r="AZ583" s="16">
        <v>0</v>
      </c>
      <c r="BA583" s="18">
        <f t="shared" si="188"/>
        <v>0</v>
      </c>
      <c r="BB583" s="15"/>
      <c r="BD583" s="14"/>
      <c r="BE583" s="18"/>
      <c r="BF583" s="16">
        <v>0</v>
      </c>
      <c r="BG583" s="18">
        <f t="shared" si="189"/>
        <v>0</v>
      </c>
      <c r="BH583" s="15"/>
      <c r="BJ583" s="86"/>
      <c r="BK583" s="86"/>
      <c r="BL583" s="24"/>
      <c r="BM583" s="24"/>
      <c r="BN583" s="24"/>
      <c r="BO583" s="24"/>
      <c r="BP583" s="24"/>
      <c r="BQ583" s="124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/>
      <c r="Q584" s="14"/>
      <c r="R584" s="18"/>
      <c r="S584" s="16">
        <f t="shared" si="196"/>
        <v>0</v>
      </c>
      <c r="T584" s="18">
        <f t="shared" ref="T584:T615" si="198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15" si="199">(X584-Y584)+Z583</f>
        <v>833.45000000000482</v>
      </c>
      <c r="AA584" s="15"/>
      <c r="AB584" s="24"/>
      <c r="AC584" s="15" t="str">
        <f t="shared" si="197"/>
        <v xml:space="preserve">PAG. BOLLETTA ENEL  </v>
      </c>
      <c r="AD584" s="25"/>
      <c r="AE584" s="62">
        <f t="shared" si="195"/>
        <v>0</v>
      </c>
      <c r="AF584" s="63">
        <f t="shared" si="192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15" si="200">(AM584-AN584)+AO583</f>
        <v>0</v>
      </c>
      <c r="AP584" s="15"/>
      <c r="AR584" s="14"/>
      <c r="AS584" s="18"/>
      <c r="AT584" s="16">
        <v>0</v>
      </c>
      <c r="AU584" s="18">
        <f t="shared" ref="AU584:AU615" si="201">(AS584-AT584)+AU583</f>
        <v>0</v>
      </c>
      <c r="AV584" s="15"/>
      <c r="AX584" s="14"/>
      <c r="AY584" s="18"/>
      <c r="AZ584" s="16">
        <v>0</v>
      </c>
      <c r="BA584" s="18">
        <f t="shared" ref="BA584:BA615" si="202">(AY584-AZ584)+BA583</f>
        <v>0</v>
      </c>
      <c r="BB584" s="15"/>
      <c r="BD584" s="14"/>
      <c r="BE584" s="18"/>
      <c r="BF584" s="16">
        <v>0</v>
      </c>
      <c r="BG584" s="18">
        <f t="shared" ref="BG584:BG615" si="203">(BE584-BF584)+BG583</f>
        <v>0</v>
      </c>
      <c r="BH584" s="15"/>
      <c r="BJ584" s="86"/>
      <c r="BK584" s="86"/>
      <c r="BL584" s="24"/>
      <c r="BM584" s="24"/>
      <c r="BN584" s="24"/>
      <c r="BO584" s="24"/>
      <c r="BP584" s="24"/>
      <c r="BQ584" s="124"/>
    </row>
    <row r="585" spans="1:69" ht="16.8" customHeight="1" x14ac:dyDescent="0.35">
      <c r="A585" s="15"/>
      <c r="B585" s="15"/>
      <c r="C585" s="15" t="s">
        <v>263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>
        <f>T608+Z608+AO608+AU608</f>
        <v>77967.87</v>
      </c>
      <c r="M585" s="16"/>
      <c r="N585" s="16"/>
      <c r="O585" s="16"/>
      <c r="P585" s="18"/>
      <c r="Q585" s="14"/>
      <c r="R585" s="18"/>
      <c r="S585" s="16">
        <f t="shared" si="196"/>
        <v>833.33</v>
      </c>
      <c r="T585" s="18">
        <f t="shared" si="198"/>
        <v>59360.05999999999</v>
      </c>
      <c r="U585" s="15"/>
      <c r="W585" s="14"/>
      <c r="X585" s="18"/>
      <c r="Y585" s="16">
        <v>0</v>
      </c>
      <c r="Z585" s="18">
        <f t="shared" si="199"/>
        <v>833.45000000000482</v>
      </c>
      <c r="AA585" s="15"/>
      <c r="AB585" s="24"/>
      <c r="AC585" s="15" t="str">
        <f t="shared" si="197"/>
        <v>PAG. AFFITTO LEGNANO</v>
      </c>
      <c r="AD585" s="25"/>
      <c r="AE585" s="62">
        <f t="shared" si="195"/>
        <v>833.33</v>
      </c>
      <c r="AF585" s="63">
        <f t="shared" si="192"/>
        <v>4056.6499999999996</v>
      </c>
      <c r="AG585" s="25"/>
      <c r="AH585" s="24"/>
      <c r="AI585" s="26">
        <v>0</v>
      </c>
      <c r="AJ585" s="25"/>
      <c r="AL585" s="14"/>
      <c r="AM585" s="18"/>
      <c r="AN585" s="16">
        <v>0</v>
      </c>
      <c r="AO585" s="18">
        <f t="shared" si="200"/>
        <v>0</v>
      </c>
      <c r="AP585" s="15"/>
      <c r="AR585" s="14"/>
      <c r="AS585" s="18"/>
      <c r="AT585" s="16">
        <v>0</v>
      </c>
      <c r="AU585" s="18">
        <f t="shared" si="201"/>
        <v>0</v>
      </c>
      <c r="AV585" s="15"/>
      <c r="AX585" s="14"/>
      <c r="AY585" s="18"/>
      <c r="AZ585" s="16">
        <v>0</v>
      </c>
      <c r="BA585" s="18">
        <f t="shared" si="202"/>
        <v>0</v>
      </c>
      <c r="BB585" s="15"/>
      <c r="BD585" s="14"/>
      <c r="BE585" s="18"/>
      <c r="BF585" s="16">
        <v>0</v>
      </c>
      <c r="BG585" s="18">
        <f t="shared" si="203"/>
        <v>0</v>
      </c>
      <c r="BH585" s="15"/>
      <c r="BJ585" s="86"/>
      <c r="BK585" s="86"/>
      <c r="BL585" s="24"/>
      <c r="BM585" s="24"/>
      <c r="BN585" s="24"/>
      <c r="BO585" s="24"/>
      <c r="BP585" s="24"/>
      <c r="BQ585" s="124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/>
      <c r="Q586" s="14"/>
      <c r="R586" s="18"/>
      <c r="S586" s="16">
        <f t="shared" si="196"/>
        <v>0</v>
      </c>
      <c r="T586" s="18">
        <f t="shared" si="198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99"/>
        <v>833.45000000000482</v>
      </c>
      <c r="AA586" s="15"/>
      <c r="AB586" s="24"/>
      <c r="AC586" s="15" t="str">
        <f t="shared" si="197"/>
        <v>Spese condominiali</v>
      </c>
      <c r="AD586" s="25"/>
      <c r="AE586" s="62">
        <f t="shared" si="195"/>
        <v>0</v>
      </c>
      <c r="AF586" s="63">
        <f t="shared" si="192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0"/>
        <v>0</v>
      </c>
      <c r="AP586" s="15"/>
      <c r="AR586" s="14"/>
      <c r="AS586" s="18"/>
      <c r="AT586" s="16">
        <v>0</v>
      </c>
      <c r="AU586" s="18">
        <f t="shared" si="201"/>
        <v>0</v>
      </c>
      <c r="AV586" s="15"/>
      <c r="AX586" s="14"/>
      <c r="AY586" s="18"/>
      <c r="AZ586" s="16">
        <v>0</v>
      </c>
      <c r="BA586" s="18">
        <f t="shared" si="202"/>
        <v>0</v>
      </c>
      <c r="BB586" s="15"/>
      <c r="BD586" s="14"/>
      <c r="BE586" s="18"/>
      <c r="BF586" s="16">
        <v>0</v>
      </c>
      <c r="BG586" s="18">
        <f t="shared" si="203"/>
        <v>0</v>
      </c>
      <c r="BH586" s="15"/>
      <c r="BJ586" s="86"/>
      <c r="BK586" s="86"/>
      <c r="BL586" s="24"/>
      <c r="BM586" s="24"/>
      <c r="BN586" s="24"/>
      <c r="BO586" s="24"/>
      <c r="BP586" s="24"/>
      <c r="BQ586" s="124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144</v>
      </c>
      <c r="L587" s="50">
        <v>114.5</v>
      </c>
      <c r="M587" s="16" t="s">
        <v>26</v>
      </c>
      <c r="N587" s="16" t="s">
        <v>27</v>
      </c>
      <c r="O587" s="16"/>
      <c r="P587" s="18"/>
      <c r="Q587" s="14"/>
      <c r="R587" s="18"/>
      <c r="S587" s="16">
        <v>0</v>
      </c>
      <c r="T587" s="18">
        <f t="shared" si="198"/>
        <v>59360.05999999999</v>
      </c>
      <c r="U587" s="15"/>
      <c r="W587" s="14"/>
      <c r="X587" s="18"/>
      <c r="Y587" s="16"/>
      <c r="Z587" s="18">
        <f t="shared" si="199"/>
        <v>833.45000000000482</v>
      </c>
      <c r="AA587" s="15"/>
      <c r="AB587" s="24"/>
      <c r="AC587" s="15" t="str">
        <f t="shared" si="197"/>
        <v>TOT. SPESE AFFITTO  TEL. LUCE</v>
      </c>
      <c r="AD587" s="25"/>
      <c r="AE587" s="62">
        <f t="shared" si="195"/>
        <v>0</v>
      </c>
      <c r="AF587" s="63">
        <f t="shared" si="192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0"/>
        <v>0</v>
      </c>
      <c r="AP587" s="15"/>
      <c r="AR587" s="14"/>
      <c r="AS587" s="18"/>
      <c r="AT587" s="16"/>
      <c r="AU587" s="18">
        <f t="shared" si="201"/>
        <v>0</v>
      </c>
      <c r="AV587" s="15"/>
      <c r="AX587" s="14"/>
      <c r="AY587" s="18"/>
      <c r="AZ587" s="16"/>
      <c r="BA587" s="18">
        <f t="shared" si="202"/>
        <v>0</v>
      </c>
      <c r="BB587" s="15"/>
      <c r="BD587" s="14"/>
      <c r="BE587" s="18"/>
      <c r="BF587" s="16"/>
      <c r="BG587" s="18">
        <f t="shared" si="203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4"/>
    </row>
    <row r="588" spans="1:69" ht="16.8" customHeight="1" x14ac:dyDescent="0.35">
      <c r="A588" s="15"/>
      <c r="B588" s="15"/>
      <c r="C588" s="15" t="s">
        <v>95</v>
      </c>
      <c r="D588" s="16"/>
      <c r="E588" s="16"/>
      <c r="F588" s="16"/>
      <c r="G588" s="16">
        <v>0</v>
      </c>
      <c r="H588" s="16"/>
      <c r="I588" s="4"/>
      <c r="J588" s="14"/>
      <c r="K588" s="16" t="s">
        <v>251</v>
      </c>
      <c r="L588" s="16">
        <v>-0.02</v>
      </c>
      <c r="M588" s="30" t="s">
        <v>145</v>
      </c>
      <c r="N588" s="30">
        <v>130</v>
      </c>
      <c r="O588" s="16"/>
      <c r="P588" s="18"/>
      <c r="Q588" s="14"/>
      <c r="R588" s="18"/>
      <c r="S588" s="16">
        <f>G588</f>
        <v>0</v>
      </c>
      <c r="T588" s="18">
        <f t="shared" si="198"/>
        <v>59360.05999999999</v>
      </c>
      <c r="U588" s="15"/>
      <c r="W588" s="14"/>
      <c r="X588" s="18">
        <v>0</v>
      </c>
      <c r="Y588" s="16">
        <v>0</v>
      </c>
      <c r="Z588" s="18">
        <f t="shared" si="199"/>
        <v>833.45000000000482</v>
      </c>
      <c r="AA588" s="15"/>
      <c r="AB588" s="24"/>
      <c r="AC588" s="15" t="str">
        <f t="shared" si="197"/>
        <v xml:space="preserve">RIVALSA </v>
      </c>
      <c r="AD588" s="25"/>
      <c r="AE588" s="62">
        <f t="shared" si="195"/>
        <v>0</v>
      </c>
      <c r="AF588" s="63">
        <f t="shared" si="192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0"/>
        <v>0</v>
      </c>
      <c r="AP588" s="15"/>
      <c r="AR588" s="14"/>
      <c r="AS588" s="18"/>
      <c r="AT588" s="16"/>
      <c r="AU588" s="18">
        <f t="shared" si="201"/>
        <v>0</v>
      </c>
      <c r="AV588" s="15"/>
      <c r="AX588" s="14"/>
      <c r="AY588" s="18"/>
      <c r="AZ588" s="16"/>
      <c r="BA588" s="18">
        <f t="shared" si="202"/>
        <v>0</v>
      </c>
      <c r="BB588" s="15"/>
      <c r="BD588" s="14"/>
      <c r="BE588" s="18"/>
      <c r="BF588" s="16"/>
      <c r="BG588" s="18">
        <f t="shared" si="203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4"/>
    </row>
    <row r="589" spans="1:69" ht="16.8" customHeight="1" x14ac:dyDescent="0.35">
      <c r="A589" s="15"/>
      <c r="B589" s="15"/>
      <c r="C589" s="15" t="s">
        <v>96</v>
      </c>
      <c r="D589" s="16"/>
      <c r="E589" s="16"/>
      <c r="F589" s="16"/>
      <c r="G589" s="16">
        <v>0</v>
      </c>
      <c r="H589" s="16"/>
      <c r="I589" s="4"/>
      <c r="J589" s="14"/>
      <c r="K589" s="25" t="s">
        <v>264</v>
      </c>
      <c r="L589" s="83">
        <v>23</v>
      </c>
      <c r="M589" s="16"/>
      <c r="N589" s="73">
        <v>0</v>
      </c>
      <c r="O589" s="16"/>
      <c r="P589" s="18"/>
      <c r="Q589" s="14"/>
      <c r="R589" s="18"/>
      <c r="S589" s="16">
        <f>G589</f>
        <v>0</v>
      </c>
      <c r="T589" s="18">
        <f t="shared" si="198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99"/>
        <v>833.45000000000482</v>
      </c>
      <c r="AA589" s="15"/>
      <c r="AB589" s="24"/>
      <c r="AC589" s="15" t="str">
        <f t="shared" si="197"/>
        <v>COMMERCIALISTA</v>
      </c>
      <c r="AD589" s="25"/>
      <c r="AE589" s="62">
        <f t="shared" si="195"/>
        <v>0</v>
      </c>
      <c r="AF589" s="63">
        <f t="shared" si="192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0"/>
        <v>0</v>
      </c>
      <c r="AP589" s="15"/>
      <c r="AR589" s="14"/>
      <c r="AS589" s="18"/>
      <c r="AT589" s="16">
        <v>0</v>
      </c>
      <c r="AU589" s="18">
        <f t="shared" si="201"/>
        <v>0</v>
      </c>
      <c r="AV589" s="15"/>
      <c r="AX589" s="14"/>
      <c r="AY589" s="18"/>
      <c r="AZ589" s="16">
        <v>0</v>
      </c>
      <c r="BA589" s="18">
        <f t="shared" si="202"/>
        <v>0</v>
      </c>
      <c r="BB589" s="15"/>
      <c r="BD589" s="14"/>
      <c r="BE589" s="18"/>
      <c r="BF589" s="16">
        <v>0</v>
      </c>
      <c r="BG589" s="18">
        <f t="shared" si="203"/>
        <v>0</v>
      </c>
      <c r="BH589" s="15"/>
      <c r="BJ589" s="86"/>
      <c r="BK589" s="86"/>
      <c r="BL589" s="24"/>
      <c r="BM589" s="24"/>
      <c r="BN589" s="24"/>
      <c r="BO589" s="24"/>
      <c r="BP589" s="24"/>
      <c r="BQ589" s="124"/>
    </row>
    <row r="590" spans="1:69" ht="16.8" customHeight="1" x14ac:dyDescent="0.35">
      <c r="A590" s="15"/>
      <c r="B590" s="15"/>
      <c r="C590" s="64" t="s">
        <v>147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265</v>
      </c>
      <c r="L590" s="73">
        <v>654</v>
      </c>
      <c r="M590" s="16" t="s">
        <v>245</v>
      </c>
      <c r="N590" s="16">
        <v>658</v>
      </c>
      <c r="O590" s="16"/>
      <c r="P590" s="18"/>
      <c r="Q590" s="14"/>
      <c r="R590" s="18"/>
      <c r="S590" s="16">
        <f>G590</f>
        <v>0</v>
      </c>
      <c r="T590" s="18">
        <f t="shared" si="198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99"/>
        <v>833.45000000000482</v>
      </c>
      <c r="AA590" s="15"/>
      <c r="AB590" s="24"/>
      <c r="AC590" s="15" t="str">
        <f t="shared" si="197"/>
        <v>CASSA PREVIDENZA  AGENTI  + QUOTA GAA</v>
      </c>
      <c r="AD590" s="25"/>
      <c r="AE590" s="62">
        <f t="shared" si="195"/>
        <v>0</v>
      </c>
      <c r="AF590" s="63">
        <f t="shared" si="192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0"/>
        <v>0</v>
      </c>
      <c r="AP590" s="15"/>
      <c r="AR590" s="14"/>
      <c r="AS590" s="18"/>
      <c r="AT590" s="16">
        <v>0</v>
      </c>
      <c r="AU590" s="18">
        <f t="shared" si="201"/>
        <v>0</v>
      </c>
      <c r="AV590" s="15"/>
      <c r="AX590" s="14"/>
      <c r="AY590" s="18"/>
      <c r="AZ590" s="16">
        <v>0</v>
      </c>
      <c r="BA590" s="18">
        <f t="shared" si="202"/>
        <v>0</v>
      </c>
      <c r="BB590" s="15"/>
      <c r="BD590" s="14"/>
      <c r="BE590" s="18"/>
      <c r="BF590" s="16">
        <v>0</v>
      </c>
      <c r="BG590" s="18">
        <f t="shared" si="203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4"/>
    </row>
    <row r="591" spans="1:69" ht="16.8" customHeight="1" x14ac:dyDescent="0.35">
      <c r="A591" s="15"/>
      <c r="B591" s="15"/>
      <c r="C591" s="15" t="s">
        <v>98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206</v>
      </c>
      <c r="L591" s="73">
        <v>204</v>
      </c>
      <c r="M591" s="30"/>
      <c r="N591" s="30">
        <v>0</v>
      </c>
      <c r="O591" s="16"/>
      <c r="P591" s="18"/>
      <c r="Q591" s="14"/>
      <c r="R591" s="18">
        <f>F591</f>
        <v>0</v>
      </c>
      <c r="S591" s="16">
        <v>0</v>
      </c>
      <c r="T591" s="18">
        <f t="shared" si="198"/>
        <v>59360.05999999999</v>
      </c>
      <c r="U591" s="15"/>
      <c r="W591" s="14" t="s">
        <v>186</v>
      </c>
      <c r="X591" s="18">
        <v>0</v>
      </c>
      <c r="Y591" s="16"/>
      <c r="Z591" s="18">
        <f t="shared" si="199"/>
        <v>833.45000000000482</v>
      </c>
      <c r="AA591" s="15"/>
      <c r="AB591" s="24"/>
      <c r="AC591" s="15" t="str">
        <f t="shared" si="197"/>
        <v>GIROCONTO PROVV. GENERALI</v>
      </c>
      <c r="AD591" s="25"/>
      <c r="AE591" s="62">
        <f t="shared" si="195"/>
        <v>0</v>
      </c>
      <c r="AF591" s="63">
        <f t="shared" si="192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0"/>
        <v>0</v>
      </c>
      <c r="AP591" s="15"/>
      <c r="AR591" s="14"/>
      <c r="AS591" s="18"/>
      <c r="AT591" s="16"/>
      <c r="AU591" s="18">
        <f t="shared" si="201"/>
        <v>0</v>
      </c>
      <c r="AV591" s="15"/>
      <c r="AX591" s="14"/>
      <c r="AY591" s="18"/>
      <c r="AZ591" s="16"/>
      <c r="BA591" s="18">
        <f t="shared" si="202"/>
        <v>0</v>
      </c>
      <c r="BB591" s="15"/>
      <c r="BD591" s="14"/>
      <c r="BE591" s="18">
        <f>H591</f>
        <v>0</v>
      </c>
      <c r="BF591" s="16"/>
      <c r="BG591" s="18">
        <f t="shared" si="203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4"/>
    </row>
    <row r="592" spans="1:69" ht="16.8" customHeight="1" x14ac:dyDescent="0.35">
      <c r="A592" s="15"/>
      <c r="B592" s="15"/>
      <c r="C592" s="47" t="s">
        <v>149</v>
      </c>
      <c r="D592" s="16"/>
      <c r="E592" s="16"/>
      <c r="F592" s="1">
        <v>0</v>
      </c>
      <c r="G592" s="16">
        <v>0</v>
      </c>
      <c r="H592" s="16"/>
      <c r="I592" s="4"/>
      <c r="J592" s="14"/>
      <c r="K592" s="30" t="s">
        <v>266</v>
      </c>
      <c r="L592" s="30">
        <v>220</v>
      </c>
      <c r="M592" s="16"/>
      <c r="N592" s="16">
        <v>0</v>
      </c>
      <c r="O592" s="16"/>
      <c r="P592" s="18"/>
      <c r="Q592" s="14"/>
      <c r="R592" s="49">
        <f>F592</f>
        <v>0</v>
      </c>
      <c r="S592" s="16">
        <v>0</v>
      </c>
      <c r="T592" s="18">
        <f t="shared" si="198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99"/>
        <v>833.45000000000482</v>
      </c>
      <c r="AA592" s="15"/>
      <c r="AB592" s="24"/>
      <c r="AC592" s="64" t="s">
        <v>150</v>
      </c>
      <c r="AD592" s="65"/>
      <c r="AE592" s="65">
        <f t="shared" si="195"/>
        <v>0</v>
      </c>
      <c r="AF592" s="63">
        <f t="shared" si="192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0"/>
        <v>0</v>
      </c>
      <c r="AP592" s="15"/>
      <c r="AR592" s="14"/>
      <c r="AS592" s="18"/>
      <c r="AT592" s="16">
        <v>0</v>
      </c>
      <c r="AU592" s="18">
        <f t="shared" si="201"/>
        <v>0</v>
      </c>
      <c r="AV592" s="15"/>
      <c r="AX592" s="14"/>
      <c r="AY592" s="18"/>
      <c r="AZ592" s="16">
        <v>0</v>
      </c>
      <c r="BA592" s="18">
        <f t="shared" si="202"/>
        <v>0</v>
      </c>
      <c r="BB592" s="15"/>
      <c r="BD592" s="14"/>
      <c r="BE592" s="18"/>
      <c r="BF592" s="16">
        <v>0</v>
      </c>
      <c r="BG592" s="18">
        <f t="shared" si="203"/>
        <v>0</v>
      </c>
      <c r="BH592" s="15"/>
      <c r="BJ592" s="86"/>
      <c r="BK592" s="86"/>
      <c r="BL592" s="24"/>
      <c r="BM592" s="24"/>
      <c r="BN592" s="24"/>
      <c r="BO592" s="24"/>
      <c r="BP592" s="24"/>
      <c r="BQ592" s="124"/>
    </row>
    <row r="593" spans="1:69" ht="16.8" customHeight="1" x14ac:dyDescent="0.35">
      <c r="A593" s="15"/>
      <c r="B593" s="15"/>
      <c r="C593" s="15" t="s">
        <v>100</v>
      </c>
      <c r="D593" s="16"/>
      <c r="E593" s="16"/>
      <c r="F593" s="16"/>
      <c r="G593" s="16">
        <v>0</v>
      </c>
      <c r="H593" s="16"/>
      <c r="I593" s="4"/>
      <c r="J593" s="14"/>
      <c r="K593" s="30" t="s">
        <v>267</v>
      </c>
      <c r="L593" s="73">
        <v>709.04</v>
      </c>
      <c r="M593" s="50" t="s">
        <v>252</v>
      </c>
      <c r="N593" s="50">
        <v>265</v>
      </c>
      <c r="O593" s="16"/>
      <c r="P593" s="18"/>
      <c r="Q593" s="14"/>
      <c r="R593" s="18"/>
      <c r="S593" s="16">
        <f>G593</f>
        <v>0</v>
      </c>
      <c r="T593" s="18">
        <f t="shared" si="198"/>
        <v>59360.05999999999</v>
      </c>
      <c r="U593" s="15" t="s">
        <v>102</v>
      </c>
      <c r="W593" s="14"/>
      <c r="X593" s="18"/>
      <c r="Y593" s="16">
        <v>0</v>
      </c>
      <c r="Z593" s="18">
        <f t="shared" si="199"/>
        <v>833.45000000000482</v>
      </c>
      <c r="AA593" s="15"/>
      <c r="AB593" s="24"/>
      <c r="AC593" s="15" t="str">
        <f>C593</f>
        <v>TASSE</v>
      </c>
      <c r="AD593" s="25"/>
      <c r="AE593" s="62">
        <f t="shared" si="195"/>
        <v>0</v>
      </c>
      <c r="AF593" s="63">
        <f t="shared" si="192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0"/>
        <v>0</v>
      </c>
      <c r="AP593" s="15"/>
      <c r="AR593" s="14"/>
      <c r="AS593" s="18">
        <v>0</v>
      </c>
      <c r="AT593" s="16">
        <v>0</v>
      </c>
      <c r="AU593" s="18">
        <f t="shared" si="201"/>
        <v>0</v>
      </c>
      <c r="AV593" s="15"/>
      <c r="AX593" s="14"/>
      <c r="AY593" s="18">
        <v>0</v>
      </c>
      <c r="AZ593" s="16">
        <v>0</v>
      </c>
      <c r="BA593" s="18">
        <f t="shared" si="202"/>
        <v>0</v>
      </c>
      <c r="BB593" s="15"/>
      <c r="BD593" s="14"/>
      <c r="BE593" s="18">
        <v>0</v>
      </c>
      <c r="BF593" s="16">
        <v>0</v>
      </c>
      <c r="BG593" s="18">
        <f t="shared" si="203"/>
        <v>0</v>
      </c>
      <c r="BH593" s="15"/>
      <c r="BJ593" s="86"/>
      <c r="BK593" s="86"/>
      <c r="BL593" s="24"/>
      <c r="BM593" s="24"/>
      <c r="BN593" s="24"/>
      <c r="BO593" s="24"/>
      <c r="BP593" s="24"/>
      <c r="BQ593" s="124"/>
    </row>
    <row r="594" spans="1:69" ht="16.8" customHeight="1" x14ac:dyDescent="0.35">
      <c r="A594" s="15"/>
      <c r="B594" s="15"/>
      <c r="C594" s="15" t="s">
        <v>268</v>
      </c>
      <c r="D594" s="16"/>
      <c r="E594" s="16"/>
      <c r="F594" s="16">
        <v>0</v>
      </c>
      <c r="G594" s="16">
        <v>3500</v>
      </c>
      <c r="H594" s="16"/>
      <c r="I594" s="4"/>
      <c r="J594" s="14"/>
      <c r="K594" s="16" t="s">
        <v>269</v>
      </c>
      <c r="L594" s="16">
        <v>1290</v>
      </c>
      <c r="M594" s="16" t="s">
        <v>253</v>
      </c>
      <c r="N594" s="16">
        <v>1002.5</v>
      </c>
      <c r="O594" s="16"/>
      <c r="P594" s="18"/>
      <c r="Q594" s="14"/>
      <c r="R594" s="18"/>
      <c r="S594" s="16">
        <f>G594</f>
        <v>3500</v>
      </c>
      <c r="T594" s="18">
        <f t="shared" si="198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99"/>
        <v>833.45000000000482</v>
      </c>
      <c r="AA594" s="15"/>
      <c r="AB594" s="24"/>
      <c r="AC594" s="15" t="str">
        <f>C594</f>
        <v>PREL.  ACC. PER AMM-  GIGI DICEMBRE 2023</v>
      </c>
      <c r="AD594" s="25"/>
      <c r="AE594" s="62">
        <f t="shared" si="195"/>
        <v>3500</v>
      </c>
      <c r="AF594" s="63">
        <f t="shared" si="192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0"/>
        <v>0</v>
      </c>
      <c r="AP594" s="15"/>
      <c r="AR594" s="14"/>
      <c r="AS594" s="18">
        <v>0</v>
      </c>
      <c r="AT594" s="16">
        <v>0</v>
      </c>
      <c r="AU594" s="18">
        <f t="shared" si="201"/>
        <v>0</v>
      </c>
      <c r="AV594" s="15"/>
      <c r="AX594" s="14"/>
      <c r="AY594" s="18">
        <v>0</v>
      </c>
      <c r="AZ594" s="16">
        <v>0</v>
      </c>
      <c r="BA594" s="18">
        <f t="shared" si="202"/>
        <v>0</v>
      </c>
      <c r="BB594" s="15"/>
      <c r="BD594" s="14"/>
      <c r="BE594" s="18">
        <v>0</v>
      </c>
      <c r="BF594" s="16">
        <v>0</v>
      </c>
      <c r="BG594" s="18">
        <f t="shared" si="203"/>
        <v>0</v>
      </c>
      <c r="BH594" s="15"/>
      <c r="BJ594" s="86"/>
      <c r="BK594" s="86"/>
      <c r="BL594" s="24"/>
      <c r="BM594" s="24"/>
      <c r="BN594" s="24"/>
      <c r="BO594" s="24"/>
      <c r="BP594" s="24"/>
      <c r="BQ594" s="124"/>
    </row>
    <row r="595" spans="1:69" ht="16.8" customHeight="1" x14ac:dyDescent="0.35">
      <c r="A595" s="15"/>
      <c r="B595" s="15"/>
      <c r="C595" s="15" t="s">
        <v>270</v>
      </c>
      <c r="D595" s="16"/>
      <c r="E595" s="16"/>
      <c r="F595" s="16">
        <v>0</v>
      </c>
      <c r="G595" s="16">
        <v>1460</v>
      </c>
      <c r="H595" s="16"/>
      <c r="I595" s="4"/>
      <c r="J595" s="14"/>
      <c r="K595" s="16" t="s">
        <v>271</v>
      </c>
      <c r="L595" s="16">
        <v>300</v>
      </c>
      <c r="M595" s="16" t="s">
        <v>254</v>
      </c>
      <c r="N595" s="16">
        <v>338</v>
      </c>
      <c r="O595" s="16"/>
      <c r="P595" s="18"/>
      <c r="Q595" s="14"/>
      <c r="R595" s="18">
        <v>0</v>
      </c>
      <c r="S595" s="16">
        <f>G595</f>
        <v>1460</v>
      </c>
      <c r="T595" s="18">
        <f t="shared" si="198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99"/>
        <v>833.45000000000482</v>
      </c>
      <c r="AA595" s="15"/>
      <c r="AB595" s="24"/>
      <c r="AC595" s="15" t="str">
        <f>C595</f>
        <v>PREL.  RIMBORSO SPESE GIGI DICEMBRE 2023</v>
      </c>
      <c r="AD595" s="25"/>
      <c r="AE595" s="62">
        <f t="shared" si="195"/>
        <v>1460</v>
      </c>
      <c r="AF595" s="63">
        <f t="shared" si="192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0"/>
        <v>0</v>
      </c>
      <c r="AP595" s="15"/>
      <c r="AR595" s="14"/>
      <c r="AS595" s="18">
        <v>0</v>
      </c>
      <c r="AT595" s="16"/>
      <c r="AU595" s="18">
        <f t="shared" si="201"/>
        <v>0</v>
      </c>
      <c r="AV595" s="15"/>
      <c r="AX595" s="14"/>
      <c r="AY595" s="18">
        <v>0</v>
      </c>
      <c r="AZ595" s="16"/>
      <c r="BA595" s="18">
        <f t="shared" si="202"/>
        <v>0</v>
      </c>
      <c r="BB595" s="15"/>
      <c r="BD595" s="14"/>
      <c r="BE595" s="18">
        <v>0</v>
      </c>
      <c r="BF595" s="16"/>
      <c r="BG595" s="18">
        <f t="shared" si="203"/>
        <v>0</v>
      </c>
      <c r="BH595" s="15"/>
      <c r="BJ595" s="86"/>
      <c r="BK595" s="86"/>
      <c r="BL595" s="24"/>
      <c r="BM595" s="24"/>
      <c r="BN595" s="24"/>
      <c r="BO595" s="24"/>
      <c r="BP595" s="24"/>
      <c r="BQ595" s="124"/>
    </row>
    <row r="596" spans="1:69" ht="16.8" customHeight="1" x14ac:dyDescent="0.35">
      <c r="A596" s="15"/>
      <c r="B596" s="15"/>
      <c r="C596" s="15" t="s">
        <v>256</v>
      </c>
      <c r="D596" s="16"/>
      <c r="E596" s="16"/>
      <c r="F596" s="16">
        <v>412.5</v>
      </c>
      <c r="G596" s="16"/>
      <c r="H596" s="16"/>
      <c r="I596" s="4"/>
      <c r="J596" s="14"/>
      <c r="K596" s="16" t="s">
        <v>272</v>
      </c>
      <c r="L596" s="16">
        <v>1050</v>
      </c>
      <c r="M596" s="30" t="s">
        <v>106</v>
      </c>
      <c r="N596" s="16">
        <v>100</v>
      </c>
      <c r="O596" s="16"/>
      <c r="P596" s="18"/>
      <c r="Q596" s="14"/>
      <c r="R596" s="18">
        <v>0</v>
      </c>
      <c r="S596" s="16">
        <v>0</v>
      </c>
      <c r="T596" s="18">
        <f t="shared" si="198"/>
        <v>54400.05999999999</v>
      </c>
      <c r="U596" s="15"/>
      <c r="W596" s="14"/>
      <c r="X596" s="18">
        <f>F596</f>
        <v>412.5</v>
      </c>
      <c r="Y596" s="16">
        <v>0</v>
      </c>
      <c r="Z596" s="18">
        <f t="shared" si="199"/>
        <v>1245.9500000000048</v>
      </c>
      <c r="AA596" s="15" t="str">
        <f>C596</f>
        <v>AGOS  10/1</v>
      </c>
      <c r="AB596" s="24"/>
      <c r="AC596" s="15"/>
      <c r="AD596" s="25"/>
      <c r="AE596" s="62"/>
      <c r="AF596" s="63"/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0"/>
        <v>0</v>
      </c>
      <c r="AP596" s="15"/>
      <c r="AR596" s="14"/>
      <c r="AS596" s="18">
        <v>0</v>
      </c>
      <c r="AT596" s="16"/>
      <c r="AU596" s="18">
        <f t="shared" si="201"/>
        <v>0</v>
      </c>
      <c r="AV596" s="15"/>
      <c r="AX596" s="14"/>
      <c r="AY596" s="18">
        <v>0</v>
      </c>
      <c r="AZ596" s="16"/>
      <c r="BA596" s="18">
        <f t="shared" si="202"/>
        <v>0</v>
      </c>
      <c r="BB596" s="15"/>
      <c r="BD596" s="14"/>
      <c r="BE596" s="18">
        <v>0</v>
      </c>
      <c r="BF596" s="16"/>
      <c r="BG596" s="18">
        <f t="shared" si="203"/>
        <v>0</v>
      </c>
      <c r="BH596" s="15"/>
      <c r="BJ596" s="86"/>
      <c r="BK596" s="86"/>
      <c r="BL596" s="24"/>
      <c r="BM596" s="24"/>
      <c r="BN596" s="24"/>
      <c r="BO596" s="24"/>
      <c r="BP596" s="24"/>
      <c r="BQ596" s="124"/>
    </row>
    <row r="597" spans="1:69" ht="16.8" customHeight="1" x14ac:dyDescent="0.35">
      <c r="A597" s="15"/>
      <c r="B597" s="15"/>
      <c r="C597" s="15" t="s">
        <v>107</v>
      </c>
      <c r="D597" s="16"/>
      <c r="E597" s="16"/>
      <c r="F597" s="16">
        <v>0</v>
      </c>
      <c r="G597" s="16"/>
      <c r="H597" s="16">
        <v>0</v>
      </c>
      <c r="I597" s="4"/>
      <c r="J597" s="14"/>
      <c r="K597" s="16"/>
      <c r="L597" s="16">
        <v>0</v>
      </c>
      <c r="M597" s="3" t="s">
        <v>108</v>
      </c>
      <c r="N597" s="16">
        <v>100</v>
      </c>
      <c r="O597" s="16"/>
      <c r="P597" s="18"/>
      <c r="Q597" s="14"/>
      <c r="R597" s="18">
        <v>0</v>
      </c>
      <c r="S597" s="16">
        <v>0</v>
      </c>
      <c r="T597" s="18">
        <f t="shared" si="198"/>
        <v>54400.05999999999</v>
      </c>
      <c r="U597" s="15"/>
      <c r="W597" s="14"/>
      <c r="X597" s="18">
        <f>F597</f>
        <v>0</v>
      </c>
      <c r="Y597" s="16"/>
      <c r="Z597" s="18">
        <f t="shared" si="199"/>
        <v>1245.9500000000048</v>
      </c>
      <c r="AA597" s="15"/>
      <c r="AB597" s="24"/>
      <c r="AC597" s="15"/>
      <c r="AD597" s="25"/>
      <c r="AE597" s="62"/>
      <c r="AF597" s="63"/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0"/>
        <v>0</v>
      </c>
      <c r="AP597" s="15"/>
      <c r="AR597" s="14"/>
      <c r="AS597" s="18">
        <v>0</v>
      </c>
      <c r="AT597" s="16"/>
      <c r="AU597" s="18">
        <f t="shared" si="201"/>
        <v>0</v>
      </c>
      <c r="AV597" s="15"/>
      <c r="AX597" s="14"/>
      <c r="AY597" s="18">
        <v>0</v>
      </c>
      <c r="AZ597" s="16"/>
      <c r="BA597" s="18">
        <f t="shared" si="202"/>
        <v>0</v>
      </c>
      <c r="BB597" s="15"/>
      <c r="BD597" s="14"/>
      <c r="BE597" s="18">
        <v>0</v>
      </c>
      <c r="BF597" s="16"/>
      <c r="BG597" s="18">
        <f t="shared" si="203"/>
        <v>0</v>
      </c>
      <c r="BH597" s="15"/>
      <c r="BJ597" s="86"/>
      <c r="BK597" s="86"/>
      <c r="BL597" s="24"/>
      <c r="BM597" s="24"/>
      <c r="BN597" s="24"/>
      <c r="BO597" s="24"/>
      <c r="BP597" s="24"/>
      <c r="BQ597" s="124"/>
    </row>
    <row r="598" spans="1:69" ht="16.8" customHeight="1" x14ac:dyDescent="0.35">
      <c r="A598" s="15"/>
      <c r="B598" s="15"/>
      <c r="C598" s="15" t="s">
        <v>107</v>
      </c>
      <c r="D598" s="16"/>
      <c r="E598" s="16"/>
      <c r="F598" s="16">
        <v>0</v>
      </c>
      <c r="G598" s="16"/>
      <c r="H598" s="16"/>
      <c r="I598" s="4"/>
      <c r="J598" s="14"/>
      <c r="K598" s="16"/>
      <c r="L598" s="16">
        <v>0</v>
      </c>
      <c r="M598" s="16"/>
      <c r="N598" s="16">
        <v>0</v>
      </c>
      <c r="O598" s="16"/>
      <c r="P598" s="18"/>
      <c r="Q598" s="14"/>
      <c r="R598" s="18">
        <v>0</v>
      </c>
      <c r="S598" s="16">
        <v>0</v>
      </c>
      <c r="T598" s="18">
        <f t="shared" si="198"/>
        <v>54400.05999999999</v>
      </c>
      <c r="U598" s="15"/>
      <c r="W598" s="14"/>
      <c r="X598" s="18">
        <f>F598</f>
        <v>0</v>
      </c>
      <c r="Y598" s="16"/>
      <c r="Z598" s="18">
        <f t="shared" si="199"/>
        <v>1245.9500000000048</v>
      </c>
      <c r="AA598" s="15"/>
      <c r="AB598" s="24"/>
      <c r="AC598" s="15"/>
      <c r="AD598" s="25"/>
      <c r="AE598" s="62"/>
      <c r="AF598" s="63"/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0"/>
        <v>0</v>
      </c>
      <c r="AP598" s="15"/>
      <c r="AR598" s="14"/>
      <c r="AS598" s="18">
        <v>0</v>
      </c>
      <c r="AT598" s="16"/>
      <c r="AU598" s="18">
        <f t="shared" si="201"/>
        <v>0</v>
      </c>
      <c r="AV598" s="15"/>
      <c r="AX598" s="14"/>
      <c r="AY598" s="18">
        <v>0</v>
      </c>
      <c r="AZ598" s="16"/>
      <c r="BA598" s="18">
        <f t="shared" si="202"/>
        <v>0</v>
      </c>
      <c r="BB598" s="15"/>
      <c r="BD598" s="14"/>
      <c r="BE598" s="18">
        <v>0</v>
      </c>
      <c r="BF598" s="16"/>
      <c r="BG598" s="18">
        <f t="shared" si="203"/>
        <v>0</v>
      </c>
      <c r="BH598" s="15"/>
      <c r="BJ598" s="86"/>
      <c r="BK598" s="86"/>
      <c r="BL598" s="24"/>
      <c r="BM598" s="24"/>
      <c r="BN598" s="24"/>
      <c r="BO598" s="24"/>
      <c r="BP598" s="24"/>
      <c r="BQ598" s="124"/>
    </row>
    <row r="599" spans="1:69" ht="16.8" customHeight="1" x14ac:dyDescent="0.35">
      <c r="A599" s="15"/>
      <c r="B599" s="15"/>
      <c r="C599" s="15" t="s">
        <v>107</v>
      </c>
      <c r="D599" s="16"/>
      <c r="E599" s="16"/>
      <c r="F599" s="16">
        <v>0</v>
      </c>
      <c r="G599" s="16">
        <v>0</v>
      </c>
      <c r="H599" s="16"/>
      <c r="I599" s="4"/>
      <c r="J599" s="14"/>
      <c r="K599" s="17" t="s">
        <v>68</v>
      </c>
      <c r="L599" s="51">
        <f>AI608</f>
        <v>0</v>
      </c>
      <c r="M599" s="16"/>
      <c r="N599" s="16"/>
      <c r="O599" s="16"/>
      <c r="P599" s="18"/>
      <c r="Q599" s="14"/>
      <c r="R599" s="18">
        <v>0</v>
      </c>
      <c r="S599" s="16">
        <v>0</v>
      </c>
      <c r="T599" s="18">
        <f t="shared" si="198"/>
        <v>54400.05999999999</v>
      </c>
      <c r="U599" s="15"/>
      <c r="W599" s="14"/>
      <c r="X599" s="18">
        <f>F599</f>
        <v>0</v>
      </c>
      <c r="Y599" s="16">
        <v>0</v>
      </c>
      <c r="Z599" s="18">
        <f t="shared" si="199"/>
        <v>1245.9500000000048</v>
      </c>
      <c r="AA599" s="15" t="str">
        <f>C599</f>
        <v>VERSAMENTO</v>
      </c>
      <c r="AB599" s="24"/>
      <c r="AC599" s="15"/>
      <c r="AD599" s="25"/>
      <c r="AE599" s="62"/>
      <c r="AF599" s="63"/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0"/>
        <v>0</v>
      </c>
      <c r="AP599" s="15"/>
      <c r="AR599" s="14"/>
      <c r="AS599" s="18">
        <v>0</v>
      </c>
      <c r="AT599" s="16"/>
      <c r="AU599" s="18">
        <f t="shared" si="201"/>
        <v>0</v>
      </c>
      <c r="AV599" s="15"/>
      <c r="AX599" s="14"/>
      <c r="AY599" s="18">
        <v>0</v>
      </c>
      <c r="AZ599" s="16"/>
      <c r="BA599" s="18">
        <f t="shared" si="202"/>
        <v>0</v>
      </c>
      <c r="BB599" s="15"/>
      <c r="BD599" s="14"/>
      <c r="BE599" s="18">
        <v>0</v>
      </c>
      <c r="BF599" s="16"/>
      <c r="BG599" s="18">
        <f t="shared" si="203"/>
        <v>0</v>
      </c>
      <c r="BH599" s="15"/>
      <c r="BJ599" s="86"/>
      <c r="BK599" s="86"/>
      <c r="BL599" s="24"/>
      <c r="BM599" s="24"/>
      <c r="BN599" s="24"/>
      <c r="BO599" s="24"/>
      <c r="BP599" s="24"/>
      <c r="BQ599" s="124"/>
    </row>
    <row r="600" spans="1:69" ht="16.8" customHeight="1" x14ac:dyDescent="0.35">
      <c r="A600" s="15"/>
      <c r="B600" s="15"/>
      <c r="C600" s="68" t="s">
        <v>107</v>
      </c>
      <c r="D600" s="16"/>
      <c r="E600" s="16"/>
      <c r="F600" s="16">
        <v>0</v>
      </c>
      <c r="G600" s="16"/>
      <c r="H600" s="16"/>
      <c r="I600" s="4"/>
      <c r="J600" s="14"/>
      <c r="K600" s="17" t="s">
        <v>111</v>
      </c>
      <c r="L600" s="16">
        <f>SUM(L587:L599)</f>
        <v>4564.5200000000004</v>
      </c>
      <c r="M600" s="16"/>
      <c r="N600" s="16"/>
      <c r="O600" s="16"/>
      <c r="P600" s="18"/>
      <c r="Q600" s="14"/>
      <c r="R600" s="18">
        <v>0</v>
      </c>
      <c r="S600" s="16"/>
      <c r="T600" s="18">
        <f t="shared" si="198"/>
        <v>54400.05999999999</v>
      </c>
      <c r="U600" s="15"/>
      <c r="W600" s="14"/>
      <c r="X600" s="18">
        <v>0</v>
      </c>
      <c r="Y600" s="16"/>
      <c r="Z600" s="18">
        <f t="shared" si="199"/>
        <v>1245.9500000000048</v>
      </c>
      <c r="AA600" s="15" t="str">
        <f>C600</f>
        <v>VERSAMENTO</v>
      </c>
      <c r="AB600" s="24"/>
      <c r="AC600" s="15"/>
      <c r="AD600" s="25"/>
      <c r="AE600" s="62"/>
      <c r="AF600" s="63"/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0"/>
        <v>0</v>
      </c>
      <c r="AP600" s="15"/>
      <c r="AR600" s="14"/>
      <c r="AS600" s="18">
        <v>0</v>
      </c>
      <c r="AT600" s="16"/>
      <c r="AU600" s="18">
        <f t="shared" si="201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202"/>
        <v>0</v>
      </c>
      <c r="BB600" s="15"/>
      <c r="BD600" s="14"/>
      <c r="BE600" s="18">
        <v>0</v>
      </c>
      <c r="BF600" s="16"/>
      <c r="BG600" s="18">
        <f t="shared" si="203"/>
        <v>0</v>
      </c>
      <c r="BH600" s="15"/>
      <c r="BJ600" s="86"/>
      <c r="BK600" s="86"/>
      <c r="BL600" s="24"/>
      <c r="BM600" s="24"/>
      <c r="BN600" s="24"/>
      <c r="BO600" s="24"/>
      <c r="BP600" s="24"/>
      <c r="BQ600" s="124"/>
    </row>
    <row r="601" spans="1:69" ht="16.8" customHeight="1" x14ac:dyDescent="0.35">
      <c r="A601" s="15"/>
      <c r="B601" s="15"/>
      <c r="C601" s="15" t="s">
        <v>169</v>
      </c>
      <c r="D601" s="16"/>
      <c r="E601" s="16"/>
      <c r="F601" s="16">
        <v>22330.86</v>
      </c>
      <c r="G601" s="85">
        <f>F591</f>
        <v>0</v>
      </c>
      <c r="H601" s="16"/>
      <c r="I601" s="4"/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/>
      <c r="Q601" s="14"/>
      <c r="R601" s="18">
        <v>0</v>
      </c>
      <c r="S601" s="16"/>
      <c r="T601" s="18">
        <f t="shared" si="198"/>
        <v>54400.05999999999</v>
      </c>
      <c r="U601" s="15"/>
      <c r="W601" s="14"/>
      <c r="X601" s="18">
        <f>F601</f>
        <v>22330.86</v>
      </c>
      <c r="Y601" s="16">
        <f>G601</f>
        <v>0</v>
      </c>
      <c r="Z601" s="18">
        <f t="shared" si="199"/>
        <v>23576.810000000005</v>
      </c>
      <c r="AA601" s="15" t="str">
        <f>C601</f>
        <v>BONIFICI</v>
      </c>
      <c r="AB601" s="24"/>
      <c r="AC601" s="15"/>
      <c r="AD601" s="25"/>
      <c r="AE601" s="62"/>
      <c r="AF601" s="63"/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0"/>
        <v>0</v>
      </c>
      <c r="AP601" s="15"/>
      <c r="AR601" s="14"/>
      <c r="AS601" s="18">
        <v>0</v>
      </c>
      <c r="AT601" s="16"/>
      <c r="AU601" s="18">
        <f t="shared" si="201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2"/>
        <v>0</v>
      </c>
      <c r="BB601" s="15"/>
      <c r="BD601" s="14"/>
      <c r="BE601" s="18">
        <v>0</v>
      </c>
      <c r="BF601" s="16"/>
      <c r="BG601" s="18">
        <f t="shared" si="203"/>
        <v>0</v>
      </c>
      <c r="BH601" s="15"/>
      <c r="BJ601" s="86"/>
      <c r="BK601" s="86"/>
      <c r="BL601" s="24"/>
      <c r="BM601" s="24"/>
      <c r="BN601" s="24"/>
      <c r="BO601" s="24"/>
      <c r="BP601" s="24"/>
      <c r="BQ601" s="124"/>
    </row>
    <row r="602" spans="1:69" ht="16.8" customHeight="1" x14ac:dyDescent="0.35">
      <c r="A602" s="15"/>
      <c r="B602" s="15"/>
      <c r="C602" s="47" t="s">
        <v>112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/>
      <c r="N602" s="3"/>
      <c r="O602" s="16"/>
      <c r="P602" s="18"/>
      <c r="Q602" s="14"/>
      <c r="R602" s="18"/>
      <c r="S602" s="16"/>
      <c r="T602" s="18">
        <f t="shared" si="198"/>
        <v>54400.05999999999</v>
      </c>
      <c r="U602" s="15"/>
      <c r="W602" s="14"/>
      <c r="X602" s="18"/>
      <c r="Y602" s="1">
        <f>G602</f>
        <v>0</v>
      </c>
      <c r="Z602" s="18">
        <f t="shared" si="199"/>
        <v>23576.810000000005</v>
      </c>
      <c r="AA602" s="15" t="str">
        <f>C602</f>
        <v>PREL .PROVVIGIONI MATURATE</v>
      </c>
      <c r="AB602" s="24"/>
      <c r="AC602" s="15" t="s">
        <v>157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0"/>
        <v>0</v>
      </c>
      <c r="AP602" s="15"/>
      <c r="AR602" s="14"/>
      <c r="AS602" s="18"/>
      <c r="AT602" s="25">
        <v>0</v>
      </c>
      <c r="AU602" s="18">
        <f t="shared" si="201"/>
        <v>0</v>
      </c>
      <c r="AV602" s="15"/>
      <c r="AX602" s="14"/>
      <c r="AY602" s="18"/>
      <c r="AZ602" s="25">
        <v>0</v>
      </c>
      <c r="BA602" s="18">
        <f t="shared" si="202"/>
        <v>0</v>
      </c>
      <c r="BB602" s="15"/>
      <c r="BD602" s="14"/>
      <c r="BE602" s="18"/>
      <c r="BF602" s="25">
        <v>0</v>
      </c>
      <c r="BG602" s="18">
        <f t="shared" si="203"/>
        <v>0</v>
      </c>
      <c r="BH602" s="15"/>
      <c r="BJ602" s="86"/>
      <c r="BK602" s="86" t="s">
        <v>273</v>
      </c>
      <c r="BL602" s="24">
        <v>600</v>
      </c>
      <c r="BM602" s="24"/>
      <c r="BN602" s="24"/>
      <c r="BO602" s="24"/>
      <c r="BP602" s="24"/>
      <c r="BQ602" s="124"/>
    </row>
    <row r="603" spans="1:69" ht="16.8" customHeight="1" x14ac:dyDescent="0.35">
      <c r="A603" s="15"/>
      <c r="B603" s="15"/>
      <c r="C603" s="15" t="s">
        <v>113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/>
      <c r="N603" s="16"/>
      <c r="O603" s="16"/>
      <c r="P603" s="18"/>
      <c r="Q603" s="14"/>
      <c r="R603" s="18"/>
      <c r="S603" s="16">
        <f>G603</f>
        <v>0</v>
      </c>
      <c r="T603" s="18">
        <f t="shared" si="198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99"/>
        <v>23576.810000000005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0"/>
        <v>0</v>
      </c>
      <c r="AP603" s="15"/>
      <c r="AR603" s="14"/>
      <c r="AS603" s="18"/>
      <c r="AT603" s="16"/>
      <c r="AU603" s="18">
        <f t="shared" si="201"/>
        <v>0</v>
      </c>
      <c r="AV603" s="15"/>
      <c r="AX603" s="14"/>
      <c r="AY603" s="18"/>
      <c r="AZ603" s="16"/>
      <c r="BA603" s="18">
        <f t="shared" si="202"/>
        <v>0</v>
      </c>
      <c r="BB603" s="15"/>
      <c r="BD603" s="14"/>
      <c r="BE603" s="18"/>
      <c r="BF603" s="16"/>
      <c r="BG603" s="18">
        <f t="shared" si="203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4"/>
    </row>
    <row r="604" spans="1:69" ht="16.8" customHeight="1" x14ac:dyDescent="0.35">
      <c r="A604" s="15"/>
      <c r="B604" s="15"/>
      <c r="C604" s="15" t="s">
        <v>114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/>
      <c r="Q604" s="14"/>
      <c r="R604" s="18"/>
      <c r="S604" s="16">
        <v>0</v>
      </c>
      <c r="T604" s="18">
        <f t="shared" si="198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99"/>
        <v>23576.810000000005</v>
      </c>
      <c r="AA604" s="15"/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0"/>
        <v>0</v>
      </c>
      <c r="AP604" s="15"/>
      <c r="AR604" s="14"/>
      <c r="AS604" s="18"/>
      <c r="AT604" s="16">
        <v>0</v>
      </c>
      <c r="AU604" s="18">
        <f t="shared" si="201"/>
        <v>0</v>
      </c>
      <c r="AV604" s="15"/>
      <c r="AX604" s="14"/>
      <c r="AY604" s="18"/>
      <c r="AZ604" s="16">
        <v>0</v>
      </c>
      <c r="BA604" s="18">
        <f t="shared" si="202"/>
        <v>0</v>
      </c>
      <c r="BB604" s="15"/>
      <c r="BD604" s="14"/>
      <c r="BE604" s="18"/>
      <c r="BF604" s="16">
        <v>0</v>
      </c>
      <c r="BG604" s="18">
        <f t="shared" si="203"/>
        <v>0</v>
      </c>
      <c r="BH604" s="15"/>
      <c r="BJ604" s="86"/>
      <c r="BK604" s="86"/>
      <c r="BL604" s="24"/>
      <c r="BM604" s="24"/>
      <c r="BN604" s="24"/>
      <c r="BO604" s="24"/>
      <c r="BP604" s="24"/>
      <c r="BQ604" s="124"/>
    </row>
    <row r="605" spans="1:69" ht="16.8" customHeight="1" x14ac:dyDescent="0.35">
      <c r="A605" s="15"/>
      <c r="B605" s="15"/>
      <c r="C605" s="15"/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115</v>
      </c>
      <c r="L605" s="3">
        <f>SUM(L585:L599)+N584+L601+L602</f>
        <v>134238.75999999998</v>
      </c>
      <c r="M605" s="3">
        <f>SUM(O554:O573)+N583</f>
        <v>66342.2</v>
      </c>
      <c r="N605" s="16"/>
      <c r="O605" s="16"/>
      <c r="P605" s="18"/>
      <c r="Q605" s="14"/>
      <c r="R605" s="18"/>
      <c r="S605" s="16">
        <v>0</v>
      </c>
      <c r="T605" s="18">
        <f t="shared" si="198"/>
        <v>54400.05999999999</v>
      </c>
      <c r="U605" s="15"/>
      <c r="W605" s="14"/>
      <c r="X605" s="18">
        <v>0</v>
      </c>
      <c r="Y605" s="16">
        <v>0</v>
      </c>
      <c r="Z605" s="18">
        <f t="shared" si="199"/>
        <v>23576.810000000005</v>
      </c>
      <c r="AA605" s="15"/>
      <c r="AB605" s="24"/>
      <c r="AC605" s="15">
        <f>C605</f>
        <v>0</v>
      </c>
      <c r="AD605" s="25"/>
      <c r="AE605" s="62">
        <f>G605</f>
        <v>0</v>
      </c>
      <c r="AF605" s="63">
        <f>AE605+AF544</f>
        <v>0</v>
      </c>
      <c r="AG605" s="25"/>
      <c r="AH605" s="24" t="s">
        <v>111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0"/>
        <v>0</v>
      </c>
      <c r="AP605" s="15"/>
      <c r="AR605" s="14"/>
      <c r="AS605" s="18"/>
      <c r="AT605" s="16">
        <v>0</v>
      </c>
      <c r="AU605" s="18">
        <f t="shared" si="201"/>
        <v>0</v>
      </c>
      <c r="AV605" s="16"/>
      <c r="AX605" s="14"/>
      <c r="AY605" s="18"/>
      <c r="AZ605" s="16">
        <v>0</v>
      </c>
      <c r="BA605" s="18">
        <f t="shared" si="202"/>
        <v>0</v>
      </c>
      <c r="BB605" s="15"/>
      <c r="BD605" s="14"/>
      <c r="BE605" s="18"/>
      <c r="BF605" s="16">
        <v>0</v>
      </c>
      <c r="BG605" s="18">
        <f t="shared" si="203"/>
        <v>0</v>
      </c>
      <c r="BH605" s="15"/>
      <c r="BJ605" s="86"/>
      <c r="BK605" s="86"/>
      <c r="BL605" s="24"/>
      <c r="BM605" s="24"/>
      <c r="BN605" s="24"/>
      <c r="BO605" s="24"/>
      <c r="BP605" s="24"/>
      <c r="BQ605" s="124"/>
    </row>
    <row r="606" spans="1:69" ht="16.8" customHeight="1" x14ac:dyDescent="0.35">
      <c r="A606" s="15"/>
      <c r="B606" s="15"/>
      <c r="C606" s="64" t="s">
        <v>274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/>
      <c r="K606" s="6" t="s">
        <v>116</v>
      </c>
      <c r="L606" s="3">
        <f>L605-M605</f>
        <v>67896.559999999983</v>
      </c>
      <c r="M606" s="16"/>
      <c r="N606" s="16"/>
      <c r="O606" s="16"/>
      <c r="P606" s="18"/>
      <c r="Q606" s="14"/>
      <c r="R606" s="18"/>
      <c r="S606" s="16">
        <v>0</v>
      </c>
      <c r="T606" s="18">
        <f t="shared" si="198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99"/>
        <v>23567.810000000005</v>
      </c>
      <c r="AA606" s="15" t="str">
        <f>C606</f>
        <v>BONIFICO EKOLINE</v>
      </c>
      <c r="AB606" s="24"/>
      <c r="AC606" s="71" t="s">
        <v>190</v>
      </c>
      <c r="AD606" s="65"/>
      <c r="AE606" s="65">
        <v>0</v>
      </c>
      <c r="AF606" s="63">
        <f>SUM(AF558:AF605)</f>
        <v>31878.3</v>
      </c>
      <c r="AG606" s="25"/>
      <c r="AH606" s="24" t="s">
        <v>117</v>
      </c>
      <c r="AI606" s="26"/>
      <c r="AJ606" s="25">
        <f>SUM(AJ552:AJ605)</f>
        <v>0</v>
      </c>
      <c r="AL606" s="14"/>
      <c r="AM606" s="18"/>
      <c r="AN606" s="16"/>
      <c r="AO606" s="18">
        <f t="shared" si="200"/>
        <v>0</v>
      </c>
      <c r="AP606" s="15"/>
      <c r="AR606" s="14"/>
      <c r="AS606" s="18"/>
      <c r="AT606" s="16">
        <v>0</v>
      </c>
      <c r="AU606" s="18">
        <f t="shared" si="201"/>
        <v>0</v>
      </c>
      <c r="AV606" s="15"/>
      <c r="AX606" s="14"/>
      <c r="AY606" s="18"/>
      <c r="AZ606" s="16"/>
      <c r="BA606" s="18">
        <f t="shared" si="202"/>
        <v>0</v>
      </c>
      <c r="BB606" s="15"/>
      <c r="BD606" s="14"/>
      <c r="BE606" s="18"/>
      <c r="BF606" s="16"/>
      <c r="BG606" s="18">
        <f t="shared" si="203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4"/>
    </row>
    <row r="607" spans="1:69" ht="16.8" customHeight="1" x14ac:dyDescent="0.35">
      <c r="A607" s="15"/>
      <c r="B607" s="15"/>
      <c r="C607" s="64" t="s">
        <v>140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/>
      <c r="P607" s="18"/>
      <c r="Q607" s="14"/>
      <c r="R607" s="18"/>
      <c r="S607" s="16">
        <v>0</v>
      </c>
      <c r="T607" s="18">
        <f t="shared" si="198"/>
        <v>54400.05999999999</v>
      </c>
      <c r="U607" s="15"/>
      <c r="W607" s="14"/>
      <c r="X607" s="18">
        <v>0</v>
      </c>
      <c r="Y607" s="16">
        <v>0</v>
      </c>
      <c r="Z607" s="18">
        <f t="shared" si="199"/>
        <v>23567.810000000005</v>
      </c>
      <c r="AA607" s="15"/>
      <c r="AB607" s="24"/>
      <c r="AC607" s="71" t="s">
        <v>161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200"/>
        <v>0</v>
      </c>
      <c r="AP607" s="15"/>
      <c r="AR607" s="14"/>
      <c r="AS607" s="18"/>
      <c r="AT607" s="16"/>
      <c r="AU607" s="18">
        <f t="shared" si="201"/>
        <v>0</v>
      </c>
      <c r="AV607" s="15"/>
      <c r="AX607" s="14"/>
      <c r="AY607" s="18"/>
      <c r="AZ607" s="16"/>
      <c r="BA607" s="18">
        <f t="shared" si="202"/>
        <v>0</v>
      </c>
      <c r="BB607" s="15"/>
      <c r="BD607" s="14"/>
      <c r="BE607" s="18"/>
      <c r="BF607" s="16"/>
      <c r="BG607" s="18">
        <f t="shared" si="203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4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119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120</v>
      </c>
      <c r="L608" s="3">
        <f>L606-L607</f>
        <v>0</v>
      </c>
      <c r="M608" s="27" t="s">
        <v>162</v>
      </c>
      <c r="N608" s="27">
        <f>O608-L607</f>
        <v>-13920.39</v>
      </c>
      <c r="O608" s="44">
        <f>Z608+AU608+N584+SUM(L587:L598)+SUM(N588:N598)+L602-D554-D557-D553+E555</f>
        <v>53976.170000000013</v>
      </c>
      <c r="P608" s="18"/>
      <c r="Q608" s="58"/>
      <c r="R608" s="59"/>
      <c r="S608" s="44">
        <v>0</v>
      </c>
      <c r="T608" s="59">
        <f t="shared" si="198"/>
        <v>54400.05999999999</v>
      </c>
      <c r="U608" s="57"/>
      <c r="W608" s="58"/>
      <c r="X608" s="59"/>
      <c r="Y608" s="44">
        <v>0</v>
      </c>
      <c r="Z608" s="59">
        <f t="shared" si="199"/>
        <v>23567.810000000005</v>
      </c>
      <c r="AA608" s="57"/>
      <c r="AB608" s="60"/>
      <c r="AC608" s="60" t="s">
        <v>121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163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0"/>
        <v>0</v>
      </c>
      <c r="AP608" s="57"/>
      <c r="AR608" s="58"/>
      <c r="AS608" s="59"/>
      <c r="AT608" s="44"/>
      <c r="AU608" s="59">
        <f t="shared" si="201"/>
        <v>0</v>
      </c>
      <c r="AV608" s="57"/>
      <c r="AX608" s="58"/>
      <c r="AY608" s="59"/>
      <c r="AZ608" s="44"/>
      <c r="BA608" s="59">
        <f t="shared" si="202"/>
        <v>0</v>
      </c>
      <c r="BB608" s="57"/>
      <c r="BD608" s="58"/>
      <c r="BE608" s="59"/>
      <c r="BF608" s="44"/>
      <c r="BG608" s="59">
        <f t="shared" si="203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191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 t="s">
        <v>0</v>
      </c>
      <c r="B611" s="2"/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122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164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165</v>
      </c>
      <c r="BP611" s="8" t="s">
        <v>0</v>
      </c>
      <c r="BQ611" s="9" t="s">
        <v>166</v>
      </c>
    </row>
    <row r="612" spans="1:69" ht="16.8" customHeight="1" x14ac:dyDescent="0.35">
      <c r="A612" s="14">
        <v>45306</v>
      </c>
      <c r="B612" s="15" t="s">
        <v>167</v>
      </c>
      <c r="C612" s="15" t="s">
        <v>168</v>
      </c>
      <c r="D612" s="16">
        <v>13102.49</v>
      </c>
      <c r="E612" s="16">
        <v>313.69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>
        <f>D615+D618+D616-E616-E615+O551</f>
        <v>35454.270000000004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23567.810000000005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169</v>
      </c>
      <c r="BM612" s="88">
        <f>BK612</f>
        <v>45306</v>
      </c>
      <c r="BN612" s="24" t="s">
        <v>169</v>
      </c>
      <c r="BO612" s="24"/>
      <c r="BP612" s="88">
        <f>BK612</f>
        <v>45306</v>
      </c>
      <c r="BQ612" s="124"/>
    </row>
    <row r="613" spans="1:69" ht="16.8" customHeight="1" x14ac:dyDescent="0.35">
      <c r="A613" s="15"/>
      <c r="B613" s="15"/>
      <c r="C613" s="15" t="s">
        <v>170</v>
      </c>
      <c r="D613" s="16">
        <v>0</v>
      </c>
      <c r="E613" s="16"/>
      <c r="F613" s="16"/>
      <c r="G613" s="16"/>
      <c r="H613" s="103" t="s">
        <v>34</v>
      </c>
      <c r="I613" s="4"/>
      <c r="J613" s="14"/>
      <c r="K613" s="17" t="s">
        <v>275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4">(R613-S613)+T612</f>
        <v>54400.05999999999</v>
      </c>
      <c r="U613" s="15"/>
      <c r="W613" s="14"/>
      <c r="X613" s="18"/>
      <c r="Y613" s="16"/>
      <c r="Z613" s="18">
        <f t="shared" ref="Z613:Z644" si="205">(X613-Y613)+Z612</f>
        <v>23567.810000000005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6">(AM613-AN613)+AO612</f>
        <v>0</v>
      </c>
      <c r="AP613" s="15"/>
      <c r="AR613" s="14"/>
      <c r="AS613" s="18"/>
      <c r="AT613" s="16"/>
      <c r="AU613" s="18">
        <f t="shared" ref="AU613:AU644" si="207">(AS613-AT613)+AU612</f>
        <v>0</v>
      </c>
      <c r="AV613" s="15"/>
      <c r="AX613" s="14"/>
      <c r="AY613" s="18"/>
      <c r="AZ613" s="16"/>
      <c r="BA613" s="18">
        <f t="shared" ref="BA613:BA644" si="208">(AY613-AZ613)+BA612</f>
        <v>0</v>
      </c>
      <c r="BB613" s="15"/>
      <c r="BD613" s="14"/>
      <c r="BE613" s="18"/>
      <c r="BF613" s="16"/>
      <c r="BG613" s="18">
        <f t="shared" ref="BG613:BG644" si="209">(BE613-BF613)+BG612</f>
        <v>0</v>
      </c>
      <c r="BH613" s="15"/>
      <c r="BJ613" s="86">
        <v>0</v>
      </c>
      <c r="BK613" s="90"/>
      <c r="BL613" s="24">
        <v>0</v>
      </c>
      <c r="BM613" s="91"/>
      <c r="BN613" s="24">
        <v>0</v>
      </c>
      <c r="BO613" s="24">
        <v>0</v>
      </c>
      <c r="BP613" s="91"/>
      <c r="BQ613" s="124"/>
    </row>
    <row r="614" spans="1:69" ht="16.8" customHeight="1" x14ac:dyDescent="0.35">
      <c r="A614" s="15"/>
      <c r="B614" s="15"/>
      <c r="C614" s="15" t="s">
        <v>171</v>
      </c>
      <c r="D614" s="16">
        <v>16982.8</v>
      </c>
      <c r="E614" s="16">
        <v>1830</v>
      </c>
      <c r="F614" s="16"/>
      <c r="G614" s="16"/>
      <c r="H614" s="103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4"/>
        <v>54400.05999999999</v>
      </c>
      <c r="U614" s="15"/>
      <c r="W614" s="14"/>
      <c r="X614" s="18"/>
      <c r="Y614" s="16"/>
      <c r="Z614" s="18">
        <f t="shared" si="205"/>
        <v>23567.810000000005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6"/>
        <v>0</v>
      </c>
      <c r="AP614" s="15"/>
      <c r="AR614" s="14"/>
      <c r="AS614" s="18"/>
      <c r="AT614" s="16"/>
      <c r="AU614" s="18">
        <f t="shared" si="207"/>
        <v>0</v>
      </c>
      <c r="AV614" s="15"/>
      <c r="AX614" s="14"/>
      <c r="AY614" s="18"/>
      <c r="AZ614" s="16"/>
      <c r="BA614" s="18">
        <f t="shared" si="208"/>
        <v>0</v>
      </c>
      <c r="BB614" s="15"/>
      <c r="BD614" s="14"/>
      <c r="BE614" s="18"/>
      <c r="BF614" s="16"/>
      <c r="BG614" s="18">
        <f t="shared" si="209"/>
        <v>0</v>
      </c>
      <c r="BH614" s="15"/>
      <c r="BJ614" s="86">
        <v>0</v>
      </c>
      <c r="BK614" s="90"/>
      <c r="BL614" s="24">
        <v>0</v>
      </c>
      <c r="BM614" s="91"/>
      <c r="BN614" s="24">
        <v>0</v>
      </c>
      <c r="BO614" s="24">
        <v>0</v>
      </c>
      <c r="BP614" s="91"/>
      <c r="BQ614" s="124"/>
    </row>
    <row r="615" spans="1:69" ht="16.8" customHeight="1" x14ac:dyDescent="0.35">
      <c r="A615" s="15"/>
      <c r="B615" s="15">
        <v>0</v>
      </c>
      <c r="C615" s="15" t="s">
        <v>172</v>
      </c>
      <c r="D615" s="16">
        <v>1147.78</v>
      </c>
      <c r="E615" s="16"/>
      <c r="F615" s="16">
        <v>0</v>
      </c>
      <c r="G615" s="16"/>
      <c r="H615" s="103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 t="shared" ref="O615:O634" si="210">O554+M615-N615</f>
        <v>22565.011000000006</v>
      </c>
      <c r="P615" s="18">
        <f t="shared" ref="P615:P634" si="211">P554+M615</f>
        <v>3696.1109999999999</v>
      </c>
      <c r="Q615" s="14"/>
      <c r="R615" s="18"/>
      <c r="S615" s="16"/>
      <c r="T615" s="18">
        <f t="shared" si="204"/>
        <v>54400.05999999999</v>
      </c>
      <c r="U615" s="15"/>
      <c r="W615" s="14"/>
      <c r="X615" s="18"/>
      <c r="Y615" s="16"/>
      <c r="Z615" s="18">
        <f t="shared" si="205"/>
        <v>23567.810000000005</v>
      </c>
      <c r="AA615" s="15"/>
      <c r="AB615" s="24"/>
      <c r="AC615" s="24"/>
      <c r="AD615" s="25"/>
      <c r="AE615" s="25"/>
      <c r="AF615" s="25"/>
      <c r="AG615" s="25"/>
      <c r="AH615" s="17"/>
      <c r="AI615" s="16">
        <v>0</v>
      </c>
      <c r="AJ615" s="25"/>
      <c r="AL615" s="14"/>
      <c r="AM615" s="18"/>
      <c r="AN615" s="16"/>
      <c r="AO615" s="18">
        <f t="shared" si="206"/>
        <v>0</v>
      </c>
      <c r="AP615" s="15"/>
      <c r="AR615" s="14"/>
      <c r="AS615" s="18"/>
      <c r="AT615" s="16"/>
      <c r="AU615" s="18">
        <f t="shared" si="207"/>
        <v>0</v>
      </c>
      <c r="AV615" s="15"/>
      <c r="AX615" s="14"/>
      <c r="AY615" s="18"/>
      <c r="AZ615" s="16"/>
      <c r="BA615" s="18">
        <f t="shared" si="208"/>
        <v>0</v>
      </c>
      <c r="BB615" s="15"/>
      <c r="BD615" s="14"/>
      <c r="BE615" s="18"/>
      <c r="BF615" s="16"/>
      <c r="BG615" s="18">
        <f t="shared" si="209"/>
        <v>0</v>
      </c>
      <c r="BH615" s="15"/>
      <c r="BJ615" s="86">
        <v>0</v>
      </c>
      <c r="BK615" s="90"/>
      <c r="BL615" s="24">
        <v>0</v>
      </c>
      <c r="BM615" s="91"/>
      <c r="BN615" s="24">
        <v>0</v>
      </c>
      <c r="BO615" s="24">
        <v>0</v>
      </c>
      <c r="BP615" s="91"/>
      <c r="BQ615" s="124"/>
    </row>
    <row r="616" spans="1:69" ht="16.8" customHeight="1" x14ac:dyDescent="0.35">
      <c r="A616" s="15"/>
      <c r="B616" s="16">
        <f>B615+B555</f>
        <v>811.27</v>
      </c>
      <c r="C616" s="15" t="s">
        <v>173</v>
      </c>
      <c r="D616" s="16">
        <v>2556.84</v>
      </c>
      <c r="E616" s="16">
        <v>0</v>
      </c>
      <c r="F616" s="16"/>
      <c r="G616" s="16"/>
      <c r="H616" s="103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si="210"/>
        <v>-23498.525093000004</v>
      </c>
      <c r="P616" s="18">
        <f t="shared" si="211"/>
        <v>3093.6449069999999</v>
      </c>
      <c r="Q616" s="14"/>
      <c r="R616" s="18"/>
      <c r="S616" s="16"/>
      <c r="T616" s="18">
        <f t="shared" si="204"/>
        <v>54400.05999999999</v>
      </c>
      <c r="U616" s="15"/>
      <c r="W616" s="14"/>
      <c r="X616" s="18"/>
      <c r="Y616" s="16"/>
      <c r="Z616" s="18">
        <f t="shared" si="205"/>
        <v>23567.810000000005</v>
      </c>
      <c r="AA616" s="15"/>
      <c r="AB616" s="24"/>
      <c r="AC616" s="17"/>
      <c r="AD616" s="25"/>
      <c r="AE616" s="25"/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6"/>
        <v>0</v>
      </c>
      <c r="AP616" s="15"/>
      <c r="AR616" s="14"/>
      <c r="AS616" s="18"/>
      <c r="AT616" s="16"/>
      <c r="AU616" s="18">
        <f t="shared" si="207"/>
        <v>0</v>
      </c>
      <c r="AV616" s="15"/>
      <c r="AX616" s="14"/>
      <c r="AY616" s="18"/>
      <c r="AZ616" s="16"/>
      <c r="BA616" s="18">
        <f t="shared" si="208"/>
        <v>0</v>
      </c>
      <c r="BB616" s="15"/>
      <c r="BD616" s="14"/>
      <c r="BE616" s="18"/>
      <c r="BF616" s="16"/>
      <c r="BG616" s="18">
        <f t="shared" si="209"/>
        <v>0</v>
      </c>
      <c r="BH616" s="15"/>
      <c r="BJ616" s="86">
        <v>0</v>
      </c>
      <c r="BK616" s="90"/>
      <c r="BL616" s="24">
        <v>0</v>
      </c>
      <c r="BM616" s="91"/>
      <c r="BN616" s="24">
        <v>0</v>
      </c>
      <c r="BO616" s="24"/>
      <c r="BP616" s="24"/>
      <c r="BQ616" s="124"/>
    </row>
    <row r="617" spans="1:69" ht="16.8" customHeight="1" x14ac:dyDescent="0.35">
      <c r="A617" s="15"/>
      <c r="B617" s="15"/>
      <c r="C617" s="15" t="s">
        <v>174</v>
      </c>
      <c r="D617" s="16">
        <v>57.5</v>
      </c>
      <c r="E617" s="16">
        <v>0</v>
      </c>
      <c r="F617" s="16"/>
      <c r="G617" s="16"/>
      <c r="H617" s="103" t="s">
        <v>44</v>
      </c>
      <c r="I617" s="77" t="s">
        <v>175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210"/>
        <v>-5243.4596150000007</v>
      </c>
      <c r="P617" s="18">
        <f t="shared" si="211"/>
        <v>5673.530385</v>
      </c>
      <c r="Q617" s="14"/>
      <c r="R617" s="18"/>
      <c r="S617" s="16"/>
      <c r="T617" s="18">
        <f t="shared" si="204"/>
        <v>54400.05999999999</v>
      </c>
      <c r="U617" s="15"/>
      <c r="W617" s="14"/>
      <c r="X617" s="18"/>
      <c r="Y617" s="16"/>
      <c r="Z617" s="18">
        <f t="shared" si="205"/>
        <v>23567.810000000005</v>
      </c>
      <c r="AA617" s="15"/>
      <c r="AB617" s="24"/>
      <c r="AC617" s="17"/>
      <c r="AD617" s="25"/>
      <c r="AE617" s="25"/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6"/>
        <v>0</v>
      </c>
      <c r="AP617" s="15"/>
      <c r="AR617" s="14"/>
      <c r="AS617" s="18"/>
      <c r="AT617" s="16"/>
      <c r="AU617" s="18">
        <f t="shared" si="207"/>
        <v>0</v>
      </c>
      <c r="AV617" s="15"/>
      <c r="AX617" s="14"/>
      <c r="AY617" s="18"/>
      <c r="AZ617" s="16"/>
      <c r="BA617" s="18">
        <f t="shared" si="208"/>
        <v>0</v>
      </c>
      <c r="BB617" s="15"/>
      <c r="BD617" s="14"/>
      <c r="BE617" s="18"/>
      <c r="BF617" s="16"/>
      <c r="BG617" s="18">
        <f t="shared" si="209"/>
        <v>0</v>
      </c>
      <c r="BH617" s="15"/>
      <c r="BJ617" s="86">
        <v>0</v>
      </c>
      <c r="BK617" s="90"/>
      <c r="BL617" s="24">
        <v>0</v>
      </c>
      <c r="BM617" s="91"/>
      <c r="BN617" s="24">
        <v>0</v>
      </c>
      <c r="BO617" s="24"/>
      <c r="BP617" s="24"/>
      <c r="BQ617" s="124"/>
    </row>
    <row r="618" spans="1:69" ht="16.8" customHeight="1" x14ac:dyDescent="0.35">
      <c r="A618" s="15"/>
      <c r="B618" s="15" t="s">
        <v>42</v>
      </c>
      <c r="C618" s="15" t="s">
        <v>176</v>
      </c>
      <c r="D618" s="16">
        <v>0</v>
      </c>
      <c r="E618" s="16"/>
      <c r="F618" s="16"/>
      <c r="G618" s="16"/>
      <c r="H618" s="103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210"/>
        <v>5952.1888600000002</v>
      </c>
      <c r="P618" s="18">
        <f t="shared" si="211"/>
        <v>960.98886000000005</v>
      </c>
      <c r="Q618" s="14"/>
      <c r="R618" s="18"/>
      <c r="S618" s="16"/>
      <c r="T618" s="18">
        <f t="shared" si="204"/>
        <v>54400.05999999999</v>
      </c>
      <c r="U618" s="15"/>
      <c r="W618" s="14"/>
      <c r="X618" s="18"/>
      <c r="Y618" s="16"/>
      <c r="Z618" s="18">
        <f t="shared" si="205"/>
        <v>23567.810000000005</v>
      </c>
      <c r="AA618" s="15"/>
      <c r="AB618" s="24"/>
      <c r="AC618" s="17"/>
      <c r="AD618" s="25"/>
      <c r="AE618" s="25"/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6"/>
        <v>0</v>
      </c>
      <c r="AP618" s="15"/>
      <c r="AR618" s="14"/>
      <c r="AS618" s="18"/>
      <c r="AT618" s="16"/>
      <c r="AU618" s="18">
        <f t="shared" si="207"/>
        <v>0</v>
      </c>
      <c r="AV618" s="15"/>
      <c r="AX618" s="14"/>
      <c r="AY618" s="18"/>
      <c r="AZ618" s="16"/>
      <c r="BA618" s="18">
        <f t="shared" si="208"/>
        <v>0</v>
      </c>
      <c r="BB618" s="15"/>
      <c r="BD618" s="14"/>
      <c r="BE618" s="18"/>
      <c r="BF618" s="16"/>
      <c r="BG618" s="18">
        <f t="shared" si="209"/>
        <v>0</v>
      </c>
      <c r="BH618" s="15"/>
      <c r="BJ618" s="86">
        <v>0</v>
      </c>
      <c r="BK618" s="90"/>
      <c r="BL618" s="24">
        <v>0</v>
      </c>
      <c r="BM618" s="91"/>
      <c r="BN618" s="24">
        <v>0</v>
      </c>
      <c r="BO618" s="24"/>
      <c r="BP618" s="24"/>
      <c r="BQ618" s="124"/>
    </row>
    <row r="619" spans="1:69" ht="16.8" customHeight="1" x14ac:dyDescent="0.35">
      <c r="A619" s="15"/>
      <c r="B619" s="15"/>
      <c r="C619" s="15" t="s">
        <v>177</v>
      </c>
      <c r="D619" s="16">
        <v>15.33</v>
      </c>
      <c r="E619" s="16"/>
      <c r="F619" s="16"/>
      <c r="G619" s="16">
        <v>0</v>
      </c>
      <c r="H619" s="103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210"/>
        <v>5693.9788600000011</v>
      </c>
      <c r="P619" s="18">
        <f t="shared" si="211"/>
        <v>960.98886000000005</v>
      </c>
      <c r="Q619" s="14"/>
      <c r="R619" s="18"/>
      <c r="S619" s="16">
        <f>G619</f>
        <v>0</v>
      </c>
      <c r="T619" s="18">
        <f t="shared" si="204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205"/>
        <v>23567.810000000005</v>
      </c>
      <c r="AA619" s="15"/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/>
      <c r="AI619" s="16">
        <v>0</v>
      </c>
      <c r="AJ619" s="25"/>
      <c r="AL619" s="14"/>
      <c r="AM619" s="18"/>
      <c r="AN619" s="16">
        <v>0</v>
      </c>
      <c r="AO619" s="18">
        <f t="shared" si="206"/>
        <v>0</v>
      </c>
      <c r="AP619" s="15"/>
      <c r="AR619" s="14"/>
      <c r="AS619" s="18"/>
      <c r="AT619" s="16">
        <v>0</v>
      </c>
      <c r="AU619" s="18">
        <f t="shared" si="207"/>
        <v>0</v>
      </c>
      <c r="AV619" s="15"/>
      <c r="AX619" s="14"/>
      <c r="AY619" s="18"/>
      <c r="AZ619" s="16">
        <v>0</v>
      </c>
      <c r="BA619" s="18">
        <f t="shared" si="208"/>
        <v>0</v>
      </c>
      <c r="BB619" s="15"/>
      <c r="BD619" s="14"/>
      <c r="BE619" s="18"/>
      <c r="BF619" s="16">
        <v>0</v>
      </c>
      <c r="BG619" s="18">
        <f t="shared" si="209"/>
        <v>0</v>
      </c>
      <c r="BH619" s="15"/>
      <c r="BJ619" s="86">
        <v>0</v>
      </c>
      <c r="BK619" s="90"/>
      <c r="BL619" s="24">
        <v>0</v>
      </c>
      <c r="BM619" s="91"/>
      <c r="BN619" s="24">
        <v>0</v>
      </c>
      <c r="BO619" s="24"/>
      <c r="BP619" s="24"/>
      <c r="BQ619" s="124"/>
    </row>
    <row r="620" spans="1:69" ht="16.8" customHeight="1" x14ac:dyDescent="0.35">
      <c r="A620" s="15"/>
      <c r="B620" s="15"/>
      <c r="C620" s="15" t="s">
        <v>178</v>
      </c>
      <c r="D620" s="16"/>
      <c r="E620" s="16"/>
      <c r="F620" s="16"/>
      <c r="G620" s="16">
        <v>0</v>
      </c>
      <c r="H620" s="103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210"/>
        <v>1053.0811059999999</v>
      </c>
      <c r="P620" s="18">
        <f t="shared" si="211"/>
        <v>170.021106</v>
      </c>
      <c r="Q620" s="14"/>
      <c r="R620" s="18"/>
      <c r="S620" s="16">
        <f>G620</f>
        <v>0</v>
      </c>
      <c r="T620" s="18">
        <f t="shared" si="204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5"/>
        <v>23567.810000000005</v>
      </c>
      <c r="AA620" s="15"/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/>
      <c r="AI620" s="16">
        <v>0</v>
      </c>
      <c r="AJ620" s="25"/>
      <c r="AL620" s="14"/>
      <c r="AM620" s="18">
        <v>0</v>
      </c>
      <c r="AN620" s="16">
        <v>0</v>
      </c>
      <c r="AO620" s="18">
        <f t="shared" si="206"/>
        <v>0</v>
      </c>
      <c r="AP620" s="15"/>
      <c r="AR620" s="14"/>
      <c r="AS620" s="18">
        <v>0</v>
      </c>
      <c r="AT620" s="16">
        <v>0</v>
      </c>
      <c r="AU620" s="18">
        <f t="shared" si="207"/>
        <v>0</v>
      </c>
      <c r="AV620" s="15"/>
      <c r="AX620" s="14"/>
      <c r="AY620" s="18">
        <v>0</v>
      </c>
      <c r="AZ620" s="16">
        <v>0</v>
      </c>
      <c r="BA620" s="18">
        <f t="shared" si="208"/>
        <v>0</v>
      </c>
      <c r="BB620" s="15"/>
      <c r="BD620" s="14"/>
      <c r="BE620" s="18">
        <v>0</v>
      </c>
      <c r="BF620" s="16">
        <v>0</v>
      </c>
      <c r="BG620" s="18">
        <f t="shared" si="209"/>
        <v>0</v>
      </c>
      <c r="BH620" s="15"/>
      <c r="BJ620" s="86">
        <v>0</v>
      </c>
      <c r="BK620" s="90"/>
      <c r="BL620" s="24">
        <v>0</v>
      </c>
      <c r="BM620" s="91"/>
      <c r="BN620" s="24">
        <v>0</v>
      </c>
      <c r="BO620" s="24"/>
      <c r="BP620" s="24"/>
      <c r="BQ620" s="124"/>
    </row>
    <row r="621" spans="1:69" ht="16.8" customHeight="1" x14ac:dyDescent="0.35">
      <c r="A621" s="15"/>
      <c r="B621" s="15"/>
      <c r="C621" s="15" t="s">
        <v>179</v>
      </c>
      <c r="D621" s="16"/>
      <c r="E621" s="16"/>
      <c r="F621" s="16"/>
      <c r="G621" s="16">
        <v>0</v>
      </c>
      <c r="H621" s="103"/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210"/>
        <v>641.00110799999993</v>
      </c>
      <c r="P621" s="18">
        <f t="shared" si="211"/>
        <v>103.491108</v>
      </c>
      <c r="Q621" s="14"/>
      <c r="R621" s="18"/>
      <c r="S621" s="16">
        <f>G621</f>
        <v>0</v>
      </c>
      <c r="T621" s="18">
        <f t="shared" si="204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5"/>
        <v>23567.810000000005</v>
      </c>
      <c r="AA621" s="15"/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6"/>
        <v>0</v>
      </c>
      <c r="AP621" s="15"/>
      <c r="AR621" s="14"/>
      <c r="AS621" s="18"/>
      <c r="AT621" s="16">
        <v>0</v>
      </c>
      <c r="AU621" s="18">
        <f t="shared" si="207"/>
        <v>0</v>
      </c>
      <c r="AV621" s="15"/>
      <c r="AX621" s="14"/>
      <c r="AY621" s="18"/>
      <c r="AZ621" s="16">
        <v>0</v>
      </c>
      <c r="BA621" s="18">
        <f t="shared" si="208"/>
        <v>0</v>
      </c>
      <c r="BB621" s="15"/>
      <c r="BD621" s="14"/>
      <c r="BE621" s="18"/>
      <c r="BF621" s="16">
        <v>0</v>
      </c>
      <c r="BG621" s="18">
        <f t="shared" si="209"/>
        <v>0</v>
      </c>
      <c r="BH621" s="15"/>
      <c r="BJ621" s="86">
        <v>0</v>
      </c>
      <c r="BK621" s="90"/>
      <c r="BL621" s="24">
        <v>0</v>
      </c>
      <c r="BM621" s="24"/>
      <c r="BN621" s="24"/>
      <c r="BO621" s="24"/>
      <c r="BP621" s="24"/>
      <c r="BQ621" s="124"/>
    </row>
    <row r="622" spans="1:69" ht="16.8" customHeight="1" x14ac:dyDescent="0.35">
      <c r="A622" s="15"/>
      <c r="B622" s="15"/>
      <c r="C622" s="15" t="s">
        <v>180</v>
      </c>
      <c r="D622" s="16"/>
      <c r="E622" s="16"/>
      <c r="F622" s="16"/>
      <c r="G622" s="16">
        <v>0</v>
      </c>
      <c r="H622" s="103"/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210"/>
        <v>641.00110799999993</v>
      </c>
      <c r="P622" s="18">
        <f t="shared" si="211"/>
        <v>103.491108</v>
      </c>
      <c r="Q622" s="14"/>
      <c r="R622" s="18"/>
      <c r="S622" s="16">
        <f>G622</f>
        <v>0</v>
      </c>
      <c r="T622" s="18">
        <f t="shared" si="204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5"/>
        <v>23567.810000000005</v>
      </c>
      <c r="AA622" s="15"/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6"/>
        <v>0</v>
      </c>
      <c r="AP622" s="15"/>
      <c r="AR622" s="14"/>
      <c r="AS622" s="18"/>
      <c r="AT622" s="16">
        <v>0</v>
      </c>
      <c r="AU622" s="18">
        <f t="shared" si="207"/>
        <v>0</v>
      </c>
      <c r="AV622" s="15"/>
      <c r="AX622" s="14"/>
      <c r="AY622" s="18"/>
      <c r="AZ622" s="16">
        <v>0</v>
      </c>
      <c r="BA622" s="18">
        <f t="shared" si="208"/>
        <v>0</v>
      </c>
      <c r="BB622" s="15"/>
      <c r="BD622" s="14"/>
      <c r="BE622" s="18"/>
      <c r="BF622" s="16">
        <v>0</v>
      </c>
      <c r="BG622" s="18">
        <f t="shared" si="209"/>
        <v>0</v>
      </c>
      <c r="BH622" s="15"/>
      <c r="BJ622" s="86">
        <v>0</v>
      </c>
      <c r="BK622" s="90"/>
      <c r="BL622" s="24"/>
      <c r="BM622" s="24"/>
      <c r="BN622" s="24"/>
      <c r="BO622" s="24"/>
      <c r="BP622" s="24"/>
      <c r="BQ622" s="124"/>
    </row>
    <row r="623" spans="1:69" ht="16.8" customHeight="1" x14ac:dyDescent="0.35">
      <c r="A623" s="15"/>
      <c r="B623" s="15"/>
      <c r="C623" s="15" t="s">
        <v>181</v>
      </c>
      <c r="D623" s="16"/>
      <c r="E623" s="16"/>
      <c r="F623" s="16"/>
      <c r="G623" s="16">
        <v>0</v>
      </c>
      <c r="H623" s="16"/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210"/>
        <v>641.00110799999993</v>
      </c>
      <c r="P623" s="18">
        <f t="shared" si="211"/>
        <v>103.491108</v>
      </c>
      <c r="Q623" s="14"/>
      <c r="R623" s="18"/>
      <c r="S623" s="16">
        <f>G623</f>
        <v>0</v>
      </c>
      <c r="T623" s="18">
        <f t="shared" si="204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5"/>
        <v>23567.810000000005</v>
      </c>
      <c r="AA623" s="15"/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6"/>
        <v>0</v>
      </c>
      <c r="AP623" s="15"/>
      <c r="AR623" s="14"/>
      <c r="AS623" s="18"/>
      <c r="AT623" s="16">
        <v>0</v>
      </c>
      <c r="AU623" s="18">
        <f t="shared" si="207"/>
        <v>0</v>
      </c>
      <c r="AV623" s="15"/>
      <c r="AX623" s="14"/>
      <c r="AY623" s="18"/>
      <c r="AZ623" s="16">
        <v>0</v>
      </c>
      <c r="BA623" s="18">
        <f t="shared" si="208"/>
        <v>0</v>
      </c>
      <c r="BB623" s="15"/>
      <c r="BD623" s="14"/>
      <c r="BE623" s="18"/>
      <c r="BF623" s="16">
        <v>0</v>
      </c>
      <c r="BG623" s="18">
        <f t="shared" si="209"/>
        <v>0</v>
      </c>
      <c r="BH623" s="15"/>
      <c r="BJ623" s="86">
        <v>0</v>
      </c>
      <c r="BK623" s="90"/>
      <c r="BL623" s="24"/>
      <c r="BM623" s="24"/>
      <c r="BN623" s="24"/>
      <c r="BO623" s="24"/>
      <c r="BP623" s="24"/>
      <c r="BQ623" s="124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/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210"/>
        <v>1053.0811059999999</v>
      </c>
      <c r="P624" s="18">
        <f t="shared" si="211"/>
        <v>170.021106</v>
      </c>
      <c r="Q624" s="14"/>
      <c r="R624" s="18"/>
      <c r="S624" s="16">
        <v>0</v>
      </c>
      <c r="T624" s="18">
        <f t="shared" si="204"/>
        <v>54400.05999999999</v>
      </c>
      <c r="U624" s="15"/>
      <c r="W624" s="14"/>
      <c r="X624" s="18"/>
      <c r="Y624" s="16">
        <v>0</v>
      </c>
      <c r="Z624" s="18">
        <f t="shared" si="205"/>
        <v>23567.810000000005</v>
      </c>
      <c r="AA624" s="15"/>
      <c r="AB624" s="24"/>
      <c r="AC624" s="15"/>
      <c r="AD624" s="25"/>
      <c r="AE624" s="62"/>
      <c r="AF624" s="63"/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6"/>
        <v>0</v>
      </c>
      <c r="AP624" s="15"/>
      <c r="AR624" s="14"/>
      <c r="AS624" s="18"/>
      <c r="AT624" s="16">
        <v>0</v>
      </c>
      <c r="AU624" s="18">
        <f t="shared" si="207"/>
        <v>0</v>
      </c>
      <c r="AV624" s="15"/>
      <c r="AX624" s="14"/>
      <c r="AY624" s="18"/>
      <c r="AZ624" s="16">
        <v>0</v>
      </c>
      <c r="BA624" s="18">
        <f t="shared" si="208"/>
        <v>0</v>
      </c>
      <c r="BB624" s="15"/>
      <c r="BD624" s="14"/>
      <c r="BE624" s="18"/>
      <c r="BF624" s="16">
        <v>0</v>
      </c>
      <c r="BG624" s="18">
        <f t="shared" si="209"/>
        <v>0</v>
      </c>
      <c r="BH624" s="15"/>
      <c r="BJ624" s="86">
        <v>0</v>
      </c>
      <c r="BK624" s="90"/>
      <c r="BL624" s="24"/>
      <c r="BM624" s="24"/>
      <c r="BN624" s="24"/>
      <c r="BO624" s="24"/>
      <c r="BP624" s="24"/>
      <c r="BQ624" s="124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182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210"/>
        <v>9977.2998399999997</v>
      </c>
      <c r="P625" s="18">
        <f t="shared" si="211"/>
        <v>5322.39984</v>
      </c>
      <c r="Q625" s="14"/>
      <c r="R625" s="18"/>
      <c r="S625" s="16">
        <v>0</v>
      </c>
      <c r="T625" s="18">
        <f t="shared" si="204"/>
        <v>54400.05999999999</v>
      </c>
      <c r="U625" s="15"/>
      <c r="W625" s="14"/>
      <c r="X625" s="18"/>
      <c r="Y625" s="16">
        <v>0</v>
      </c>
      <c r="Z625" s="18">
        <f t="shared" si="205"/>
        <v>23567.810000000005</v>
      </c>
      <c r="AA625" s="15" t="str">
        <f>C625</f>
        <v>Sinistro</v>
      </c>
      <c r="AB625" s="24"/>
      <c r="AC625" s="15"/>
      <c r="AD625" s="25"/>
      <c r="AE625" s="62"/>
      <c r="AF625" s="63"/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6"/>
        <v>0</v>
      </c>
      <c r="AP625" s="15"/>
      <c r="AR625" s="14"/>
      <c r="AS625" s="18"/>
      <c r="AT625" s="16">
        <v>0</v>
      </c>
      <c r="AU625" s="18">
        <f t="shared" si="207"/>
        <v>0</v>
      </c>
      <c r="AV625" s="15"/>
      <c r="AX625" s="14"/>
      <c r="AY625" s="18"/>
      <c r="AZ625" s="16">
        <v>0</v>
      </c>
      <c r="BA625" s="18">
        <f t="shared" si="208"/>
        <v>0</v>
      </c>
      <c r="BB625" s="15"/>
      <c r="BD625" s="14"/>
      <c r="BE625" s="18"/>
      <c r="BF625" s="16">
        <v>0</v>
      </c>
      <c r="BG625" s="18">
        <f t="shared" si="209"/>
        <v>0</v>
      </c>
      <c r="BH625" s="15"/>
      <c r="BJ625" s="86">
        <v>0</v>
      </c>
      <c r="BK625" s="90"/>
      <c r="BL625" s="24"/>
      <c r="BM625" s="24"/>
      <c r="BN625" s="24"/>
      <c r="BO625" s="24"/>
      <c r="BP625" s="24"/>
      <c r="BQ625" s="124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/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210"/>
        <v>2632.8455400000003</v>
      </c>
      <c r="P626" s="18">
        <f t="shared" si="211"/>
        <v>517.45553999999993</v>
      </c>
      <c r="Q626" s="14"/>
      <c r="R626" s="18"/>
      <c r="S626" s="16">
        <v>0</v>
      </c>
      <c r="T626" s="18">
        <f t="shared" si="204"/>
        <v>54400.05999999999</v>
      </c>
      <c r="U626" s="15"/>
      <c r="W626" s="14"/>
      <c r="X626" s="18"/>
      <c r="Y626" s="16">
        <v>0</v>
      </c>
      <c r="Z626" s="18">
        <f t="shared" si="205"/>
        <v>23567.810000000005</v>
      </c>
      <c r="AA626" s="15"/>
      <c r="AB626" s="24"/>
      <c r="AC626" s="64" t="s">
        <v>134</v>
      </c>
      <c r="AD626" s="65"/>
      <c r="AE626" s="65">
        <f>H630</f>
        <v>0</v>
      </c>
      <c r="AF626" s="63">
        <f t="shared" ref="AF626:AF656" si="212">AE626+AF565</f>
        <v>0</v>
      </c>
      <c r="AG626" s="25"/>
      <c r="AH626" s="24"/>
      <c r="AI626" s="26"/>
      <c r="AJ626" s="25">
        <v>0</v>
      </c>
      <c r="AL626" s="14"/>
      <c r="AM626" s="18"/>
      <c r="AN626" s="16">
        <v>0</v>
      </c>
      <c r="AO626" s="18">
        <f t="shared" si="206"/>
        <v>0</v>
      </c>
      <c r="AP626" s="15"/>
      <c r="AR626" s="14"/>
      <c r="AS626" s="18"/>
      <c r="AT626" s="16">
        <v>0</v>
      </c>
      <c r="AU626" s="18">
        <f t="shared" si="207"/>
        <v>0</v>
      </c>
      <c r="AV626" s="15"/>
      <c r="AX626" s="14"/>
      <c r="AY626" s="18"/>
      <c r="AZ626" s="16">
        <v>0</v>
      </c>
      <c r="BA626" s="18">
        <f t="shared" si="208"/>
        <v>0</v>
      </c>
      <c r="BB626" s="15"/>
      <c r="BD626" s="14"/>
      <c r="BE626" s="18"/>
      <c r="BF626" s="16">
        <v>0</v>
      </c>
      <c r="BG626" s="18">
        <f t="shared" si="209"/>
        <v>0</v>
      </c>
      <c r="BH626" s="15"/>
      <c r="BJ626" s="86"/>
      <c r="BK626" s="86"/>
      <c r="BL626" s="24"/>
      <c r="BM626" s="24"/>
      <c r="BN626" s="24"/>
      <c r="BO626" s="24"/>
      <c r="BP626" s="24"/>
      <c r="BQ626" s="124"/>
    </row>
    <row r="627" spans="1:69" ht="16.8" customHeight="1" x14ac:dyDescent="0.35">
      <c r="A627" s="15"/>
      <c r="B627" s="15"/>
      <c r="C627" s="15" t="s">
        <v>58</v>
      </c>
      <c r="D627" s="16"/>
      <c r="E627" s="16"/>
      <c r="F627" s="16"/>
      <c r="G627" s="16">
        <v>0</v>
      </c>
      <c r="H627" s="16"/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0"/>
        <v>0</v>
      </c>
      <c r="P627" s="18">
        <f t="shared" si="211"/>
        <v>0</v>
      </c>
      <c r="Q627" s="14"/>
      <c r="R627" s="18"/>
      <c r="S627" s="16">
        <f t="shared" ref="S627:S634" si="213">G627</f>
        <v>0</v>
      </c>
      <c r="T627" s="18">
        <f t="shared" si="204"/>
        <v>54400.05999999999</v>
      </c>
      <c r="U627" s="15" t="str">
        <f t="shared" ref="U627:U637" si="214">C627</f>
        <v xml:space="preserve">Francobolli    </v>
      </c>
      <c r="W627" s="14"/>
      <c r="X627" s="18"/>
      <c r="Y627" s="16"/>
      <c r="Z627" s="18">
        <f t="shared" si="205"/>
        <v>23567.810000000005</v>
      </c>
      <c r="AA627" s="15"/>
      <c r="AB627" s="24"/>
      <c r="AC627" s="15" t="str">
        <f t="shared" ref="AC627:AC640" si="215">C627</f>
        <v xml:space="preserve">Francobolli    </v>
      </c>
      <c r="AD627" s="25"/>
      <c r="AE627" s="62">
        <f>G627</f>
        <v>0</v>
      </c>
      <c r="AF627" s="63">
        <f t="shared" si="212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6"/>
        <v>0</v>
      </c>
      <c r="AP627" s="15"/>
      <c r="AR627" s="14"/>
      <c r="AS627" s="18"/>
      <c r="AT627" s="16"/>
      <c r="AU627" s="18">
        <f t="shared" si="207"/>
        <v>0</v>
      </c>
      <c r="AV627" s="15"/>
      <c r="AX627" s="14"/>
      <c r="AY627" s="18"/>
      <c r="AZ627" s="16"/>
      <c r="BA627" s="18">
        <f t="shared" si="208"/>
        <v>0</v>
      </c>
      <c r="BB627" s="15"/>
      <c r="BD627" s="14"/>
      <c r="BE627" s="18"/>
      <c r="BF627" s="16"/>
      <c r="BG627" s="18">
        <f t="shared" si="209"/>
        <v>0</v>
      </c>
      <c r="BH627" s="15"/>
      <c r="BJ627" s="86"/>
      <c r="BK627" s="86"/>
      <c r="BL627" s="24"/>
      <c r="BM627" s="24"/>
      <c r="BN627" s="24"/>
      <c r="BO627" s="24"/>
      <c r="BP627" s="24"/>
      <c r="BQ627" s="124"/>
    </row>
    <row r="628" spans="1:69" ht="16.8" customHeight="1" x14ac:dyDescent="0.35">
      <c r="A628" s="15"/>
      <c r="B628" s="15"/>
      <c r="C628" s="15" t="s">
        <v>135</v>
      </c>
      <c r="D628" s="16"/>
      <c r="E628" s="16"/>
      <c r="F628" s="16"/>
      <c r="G628" s="16">
        <v>0</v>
      </c>
      <c r="H628" s="16"/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210"/>
        <v>1858.3266460000004</v>
      </c>
      <c r="P628" s="18">
        <f t="shared" si="211"/>
        <v>687.47664599999996</v>
      </c>
      <c r="Q628" s="14"/>
      <c r="R628" s="18"/>
      <c r="S628" s="16">
        <f t="shared" si="213"/>
        <v>0</v>
      </c>
      <c r="T628" s="18">
        <f t="shared" si="204"/>
        <v>54400.05999999999</v>
      </c>
      <c r="U628" s="15" t="str">
        <f t="shared" si="214"/>
        <v xml:space="preserve">PAG. FATT. SOMMESE PETROLI </v>
      </c>
      <c r="W628" s="14"/>
      <c r="X628" s="18"/>
      <c r="Y628" s="16">
        <v>0</v>
      </c>
      <c r="Z628" s="18">
        <f t="shared" si="205"/>
        <v>23567.810000000005</v>
      </c>
      <c r="AA628" s="15"/>
      <c r="AB628" s="24"/>
      <c r="AC628" s="15" t="str">
        <f t="shared" si="215"/>
        <v xml:space="preserve">PAG. FATT. SOMMESE PETROLI </v>
      </c>
      <c r="AD628" s="25"/>
      <c r="AE628" s="62">
        <f>G628</f>
        <v>0</v>
      </c>
      <c r="AF628" s="63">
        <f t="shared" si="212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6"/>
        <v>0</v>
      </c>
      <c r="AP628" s="15"/>
      <c r="AR628" s="14"/>
      <c r="AS628" s="18"/>
      <c r="AT628" s="16">
        <v>0</v>
      </c>
      <c r="AU628" s="18">
        <f t="shared" si="207"/>
        <v>0</v>
      </c>
      <c r="AV628" s="15"/>
      <c r="AX628" s="14"/>
      <c r="AY628" s="18"/>
      <c r="AZ628" s="16">
        <v>0</v>
      </c>
      <c r="BA628" s="18">
        <f t="shared" si="208"/>
        <v>0</v>
      </c>
      <c r="BB628" s="15"/>
      <c r="BD628" s="14"/>
      <c r="BE628" s="18"/>
      <c r="BF628" s="16">
        <v>0</v>
      </c>
      <c r="BG628" s="18">
        <f t="shared" si="209"/>
        <v>0</v>
      </c>
      <c r="BH628" s="15"/>
      <c r="BJ628" s="86"/>
      <c r="BK628" s="86"/>
      <c r="BL628" s="24"/>
      <c r="BM628" s="24"/>
      <c r="BN628" s="24"/>
      <c r="BO628" s="24"/>
      <c r="BP628" s="24"/>
      <c r="BQ628" s="124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/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210"/>
        <v>1602.5077700000002</v>
      </c>
      <c r="P629" s="18">
        <f t="shared" si="211"/>
        <v>258.72776999999996</v>
      </c>
      <c r="Q629" s="14"/>
      <c r="R629" s="18"/>
      <c r="S629" s="16">
        <f t="shared" si="213"/>
        <v>0</v>
      </c>
      <c r="T629" s="18">
        <f t="shared" si="204"/>
        <v>54400.05999999999</v>
      </c>
      <c r="U629" s="15" t="str">
        <f t="shared" si="214"/>
        <v>Benzina auto papa'</v>
      </c>
      <c r="W629" s="14"/>
      <c r="X629" s="18"/>
      <c r="Y629" s="16">
        <v>0</v>
      </c>
      <c r="Z629" s="18">
        <f t="shared" si="205"/>
        <v>23567.810000000005</v>
      </c>
      <c r="AA629" s="15"/>
      <c r="AB629" s="24"/>
      <c r="AC629" s="15" t="str">
        <f t="shared" si="215"/>
        <v>Benzina auto papa'</v>
      </c>
      <c r="AD629" s="25"/>
      <c r="AE629" s="62">
        <f>G629</f>
        <v>0</v>
      </c>
      <c r="AF629" s="63">
        <f t="shared" si="212"/>
        <v>0</v>
      </c>
      <c r="AG629" s="25"/>
      <c r="AH629" s="24"/>
      <c r="AI629" s="26">
        <v>0</v>
      </c>
      <c r="AJ629" s="25"/>
      <c r="AL629" s="14"/>
      <c r="AM629" s="18"/>
      <c r="AN629" s="16">
        <v>0</v>
      </c>
      <c r="AO629" s="18">
        <f t="shared" si="206"/>
        <v>0</v>
      </c>
      <c r="AP629" s="15"/>
      <c r="AR629" s="14"/>
      <c r="AS629" s="18"/>
      <c r="AT629" s="16">
        <v>0</v>
      </c>
      <c r="AU629" s="18">
        <f t="shared" si="207"/>
        <v>0</v>
      </c>
      <c r="AV629" s="15"/>
      <c r="AX629" s="14"/>
      <c r="AY629" s="18"/>
      <c r="AZ629" s="16">
        <v>0</v>
      </c>
      <c r="BA629" s="18">
        <f t="shared" si="208"/>
        <v>0</v>
      </c>
      <c r="BB629" s="15"/>
      <c r="BD629" s="14"/>
      <c r="BE629" s="18"/>
      <c r="BF629" s="16">
        <v>0</v>
      </c>
      <c r="BG629" s="18">
        <f t="shared" si="209"/>
        <v>0</v>
      </c>
      <c r="BH629" s="15"/>
      <c r="BJ629" s="86"/>
      <c r="BK629" s="86"/>
      <c r="BL629" s="24"/>
      <c r="BM629" s="24"/>
      <c r="BN629" s="24"/>
      <c r="BO629" s="24"/>
      <c r="BP629" s="24"/>
      <c r="BQ629" s="124"/>
    </row>
    <row r="630" spans="1:69" ht="16.8" customHeight="1" x14ac:dyDescent="0.35">
      <c r="A630" s="15"/>
      <c r="B630" s="15"/>
      <c r="C630" s="28" t="s">
        <v>136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210"/>
        <v>13918.630902000001</v>
      </c>
      <c r="P630" s="18">
        <f t="shared" si="211"/>
        <v>6956.0809019999997</v>
      </c>
      <c r="Q630" s="14"/>
      <c r="R630" s="18"/>
      <c r="S630" s="16">
        <f t="shared" si="213"/>
        <v>0</v>
      </c>
      <c r="T630" s="18">
        <f t="shared" si="204"/>
        <v>54400.05999999999</v>
      </c>
      <c r="U630" s="15" t="str">
        <f t="shared" si="214"/>
        <v>Spese bancarie</v>
      </c>
      <c r="W630" s="14"/>
      <c r="X630" s="18"/>
      <c r="Y630" s="16">
        <v>0</v>
      </c>
      <c r="Z630" s="18">
        <f t="shared" si="205"/>
        <v>23567.810000000005</v>
      </c>
      <c r="AA630" s="15" t="str">
        <f>C630</f>
        <v>Spese bancarie</v>
      </c>
      <c r="AB630" s="24"/>
      <c r="AC630" s="15" t="str">
        <f t="shared" si="215"/>
        <v>Spese bancarie</v>
      </c>
      <c r="AD630" s="25"/>
      <c r="AE630" s="62">
        <v>0</v>
      </c>
      <c r="AF630" s="63">
        <f t="shared" si="212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6"/>
        <v>0</v>
      </c>
      <c r="AP630" s="15"/>
      <c r="AR630" s="14"/>
      <c r="AS630" s="18"/>
      <c r="AT630" s="16">
        <v>0</v>
      </c>
      <c r="AU630" s="18">
        <f t="shared" si="207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8"/>
        <v>0</v>
      </c>
      <c r="BB630" s="15"/>
      <c r="BD630" s="14"/>
      <c r="BE630" s="18"/>
      <c r="BF630" s="16">
        <v>0</v>
      </c>
      <c r="BG630" s="18">
        <f t="shared" si="209"/>
        <v>0</v>
      </c>
      <c r="BH630" s="15"/>
      <c r="BJ630" s="86"/>
      <c r="BK630" s="86"/>
      <c r="BL630" s="24"/>
      <c r="BM630" s="24"/>
      <c r="BN630" s="24"/>
      <c r="BO630" s="24"/>
      <c r="BP630" s="24"/>
      <c r="BQ630" s="124"/>
    </row>
    <row r="631" spans="1:69" ht="16.8" customHeight="1" x14ac:dyDescent="0.35">
      <c r="A631" s="15"/>
      <c r="B631" s="15"/>
      <c r="C631" s="15"/>
      <c r="D631" s="16"/>
      <c r="E631" s="16"/>
      <c r="F631" s="16"/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210"/>
        <v>27624.600901999998</v>
      </c>
      <c r="P631" s="18">
        <f t="shared" si="211"/>
        <v>6956.0809019999997</v>
      </c>
      <c r="Q631" s="14"/>
      <c r="R631" s="18"/>
      <c r="S631" s="16">
        <f t="shared" si="213"/>
        <v>0</v>
      </c>
      <c r="T631" s="18">
        <f t="shared" si="204"/>
        <v>54400.05999999999</v>
      </c>
      <c r="U631" s="15">
        <f t="shared" si="214"/>
        <v>0</v>
      </c>
      <c r="W631" s="14"/>
      <c r="X631" s="18"/>
      <c r="Y631" s="16">
        <v>0</v>
      </c>
      <c r="Z631" s="18">
        <f t="shared" si="205"/>
        <v>23567.810000000005</v>
      </c>
      <c r="AA631" s="15"/>
      <c r="AB631" s="24"/>
      <c r="AC631" s="15">
        <f t="shared" si="215"/>
        <v>0</v>
      </c>
      <c r="AD631" s="25"/>
      <c r="AE631" s="62">
        <f t="shared" ref="AE631:AE656" si="216">G631</f>
        <v>0</v>
      </c>
      <c r="AF631" s="63">
        <f t="shared" si="212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6"/>
        <v>0</v>
      </c>
      <c r="AP631" s="15"/>
      <c r="AR631" s="14"/>
      <c r="AS631" s="18"/>
      <c r="AT631" s="16">
        <v>0</v>
      </c>
      <c r="AU631" s="18">
        <f t="shared" si="207"/>
        <v>0</v>
      </c>
      <c r="AV631" s="15"/>
      <c r="AX631" s="14"/>
      <c r="AY631" s="18"/>
      <c r="AZ631" s="16">
        <v>0</v>
      </c>
      <c r="BA631" s="18">
        <f t="shared" si="208"/>
        <v>0</v>
      </c>
      <c r="BB631" s="15"/>
      <c r="BD631" s="14"/>
      <c r="BE631" s="18"/>
      <c r="BF631" s="16">
        <v>0</v>
      </c>
      <c r="BG631" s="18">
        <f t="shared" si="209"/>
        <v>0</v>
      </c>
      <c r="BH631" s="15"/>
      <c r="BJ631" s="86"/>
      <c r="BK631" s="86"/>
      <c r="BL631" s="24"/>
      <c r="BM631" s="24"/>
      <c r="BN631" s="24"/>
      <c r="BO631" s="24"/>
      <c r="BP631" s="24"/>
      <c r="BQ631" s="124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210"/>
        <v>1144.6555500000002</v>
      </c>
      <c r="P632" s="18">
        <f t="shared" si="211"/>
        <v>184.80555000000001</v>
      </c>
      <c r="Q632" s="14"/>
      <c r="R632" s="18"/>
      <c r="S632" s="16">
        <f t="shared" si="213"/>
        <v>0</v>
      </c>
      <c r="T632" s="18">
        <f t="shared" si="204"/>
        <v>54400.05999999999</v>
      </c>
      <c r="U632" s="15" t="str">
        <f t="shared" si="214"/>
        <v>Materiale pulizia</v>
      </c>
      <c r="W632" s="14"/>
      <c r="X632" s="18"/>
      <c r="Y632" s="16">
        <v>0</v>
      </c>
      <c r="Z632" s="18">
        <f t="shared" si="205"/>
        <v>23567.810000000005</v>
      </c>
      <c r="AA632" s="15"/>
      <c r="AB632" s="24"/>
      <c r="AC632" s="15" t="str">
        <f t="shared" si="215"/>
        <v>Materiale pulizia</v>
      </c>
      <c r="AD632" s="25"/>
      <c r="AE632" s="62">
        <f t="shared" si="216"/>
        <v>0</v>
      </c>
      <c r="AF632" s="63">
        <f t="shared" si="212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6"/>
        <v>0</v>
      </c>
      <c r="AP632" s="15"/>
      <c r="AR632" s="14"/>
      <c r="AS632" s="18"/>
      <c r="AT632" s="16">
        <v>0</v>
      </c>
      <c r="AU632" s="18">
        <f t="shared" si="207"/>
        <v>0</v>
      </c>
      <c r="AV632" s="15"/>
      <c r="AX632" s="14"/>
      <c r="AY632" s="18"/>
      <c r="AZ632" s="16">
        <v>0</v>
      </c>
      <c r="BA632" s="18">
        <f t="shared" si="208"/>
        <v>0</v>
      </c>
      <c r="BB632" s="15"/>
      <c r="BD632" s="14"/>
      <c r="BE632" s="18"/>
      <c r="BF632" s="16">
        <v>0</v>
      </c>
      <c r="BG632" s="18">
        <f t="shared" si="209"/>
        <v>0</v>
      </c>
      <c r="BH632" s="15"/>
      <c r="BJ632" s="86"/>
      <c r="BK632" s="86"/>
      <c r="BL632" s="24"/>
      <c r="BM632" s="24"/>
      <c r="BN632" s="24"/>
      <c r="BO632" s="24"/>
      <c r="BP632" s="24"/>
      <c r="BQ632" s="124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210"/>
        <v>1144.6555500000002</v>
      </c>
      <c r="P633" s="18">
        <f t="shared" si="211"/>
        <v>184.80555000000001</v>
      </c>
      <c r="Q633" s="14"/>
      <c r="R633" s="18"/>
      <c r="S633" s="16">
        <f t="shared" si="213"/>
        <v>0</v>
      </c>
      <c r="T633" s="18">
        <f t="shared" si="204"/>
        <v>54400.05999999999</v>
      </c>
      <c r="U633" s="15" t="str">
        <f t="shared" si="214"/>
        <v xml:space="preserve">Assicurazioni </v>
      </c>
      <c r="W633" s="14"/>
      <c r="X633" s="18"/>
      <c r="Y633" s="16">
        <v>0</v>
      </c>
      <c r="Z633" s="18">
        <f t="shared" si="205"/>
        <v>23567.810000000005</v>
      </c>
      <c r="AA633" s="15"/>
      <c r="AB633" s="24"/>
      <c r="AC633" s="15" t="str">
        <f t="shared" si="215"/>
        <v xml:space="preserve">Assicurazioni </v>
      </c>
      <c r="AD633" s="25"/>
      <c r="AE633" s="62">
        <f t="shared" si="216"/>
        <v>0</v>
      </c>
      <c r="AF633" s="63">
        <f t="shared" si="212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6"/>
        <v>0</v>
      </c>
      <c r="AP633" s="15"/>
      <c r="AR633" s="14"/>
      <c r="AS633" s="18"/>
      <c r="AT633" s="16">
        <v>0</v>
      </c>
      <c r="AU633" s="18">
        <f t="shared" si="207"/>
        <v>0</v>
      </c>
      <c r="AV633" s="15"/>
      <c r="AX633" s="14"/>
      <c r="AY633" s="18"/>
      <c r="AZ633" s="16">
        <v>0</v>
      </c>
      <c r="BA633" s="18">
        <f t="shared" si="208"/>
        <v>0</v>
      </c>
      <c r="BB633" s="15"/>
      <c r="BD633" s="14"/>
      <c r="BE633" s="18"/>
      <c r="BF633" s="16">
        <v>0</v>
      </c>
      <c r="BG633" s="18">
        <f t="shared" si="209"/>
        <v>0</v>
      </c>
      <c r="BH633" s="15"/>
      <c r="BJ633" s="86"/>
      <c r="BK633" s="86"/>
      <c r="BL633" s="24"/>
      <c r="BM633" s="24"/>
      <c r="BN633" s="24"/>
      <c r="BO633" s="24"/>
      <c r="BP633" s="24"/>
      <c r="BQ633" s="124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210"/>
        <v>194.50775199999993</v>
      </c>
      <c r="P634" s="18">
        <f t="shared" si="211"/>
        <v>857.49775199999988</v>
      </c>
      <c r="Q634" s="14"/>
      <c r="R634" s="18"/>
      <c r="S634" s="16">
        <f t="shared" si="213"/>
        <v>0</v>
      </c>
      <c r="T634" s="18">
        <f t="shared" si="204"/>
        <v>54400.05999999999</v>
      </c>
      <c r="U634" s="15" t="str">
        <f t="shared" si="214"/>
        <v>Telepass</v>
      </c>
      <c r="W634" s="14"/>
      <c r="X634" s="18"/>
      <c r="Y634" s="16">
        <v>0</v>
      </c>
      <c r="Z634" s="18">
        <f t="shared" si="205"/>
        <v>23567.810000000005</v>
      </c>
      <c r="AA634" s="15"/>
      <c r="AB634" s="24"/>
      <c r="AC634" s="15" t="str">
        <f t="shared" si="215"/>
        <v>Telepass</v>
      </c>
      <c r="AD634" s="25"/>
      <c r="AE634" s="62">
        <f t="shared" si="216"/>
        <v>0</v>
      </c>
      <c r="AF634" s="63">
        <f t="shared" si="212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6"/>
        <v>0</v>
      </c>
      <c r="AP634" s="15"/>
      <c r="AR634" s="14"/>
      <c r="AS634" s="18"/>
      <c r="AT634" s="16">
        <v>0</v>
      </c>
      <c r="AU634" s="18">
        <f t="shared" si="207"/>
        <v>0</v>
      </c>
      <c r="AV634" s="15"/>
      <c r="AX634" s="14"/>
      <c r="AY634" s="18"/>
      <c r="AZ634" s="16">
        <v>0</v>
      </c>
      <c r="BA634" s="18">
        <f t="shared" si="208"/>
        <v>0</v>
      </c>
      <c r="BB634" s="15"/>
      <c r="BD634" s="14"/>
      <c r="BE634" s="18"/>
      <c r="BF634" s="16">
        <v>0</v>
      </c>
      <c r="BG634" s="18">
        <f t="shared" si="209"/>
        <v>0</v>
      </c>
      <c r="BH634" s="15"/>
      <c r="BJ634" s="86"/>
      <c r="BK634" s="86"/>
      <c r="BL634" s="24"/>
      <c r="BM634" s="24"/>
      <c r="BN634" s="24"/>
      <c r="BO634" s="24"/>
      <c r="BP634" s="24"/>
      <c r="BQ634" s="124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/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4"/>
        <v>54400.05999999999</v>
      </c>
      <c r="U635" s="15" t="str">
        <f t="shared" si="214"/>
        <v>Pubblicità</v>
      </c>
      <c r="W635" s="14"/>
      <c r="X635" s="18"/>
      <c r="Y635" s="16">
        <v>0</v>
      </c>
      <c r="Z635" s="18">
        <f t="shared" si="205"/>
        <v>23567.810000000005</v>
      </c>
      <c r="AA635" s="15"/>
      <c r="AB635" s="24"/>
      <c r="AC635" s="15" t="str">
        <f t="shared" si="215"/>
        <v>Pubblicità</v>
      </c>
      <c r="AD635" s="25"/>
      <c r="AE635" s="62">
        <f t="shared" si="216"/>
        <v>0</v>
      </c>
      <c r="AF635" s="63">
        <f t="shared" si="212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6"/>
        <v>0</v>
      </c>
      <c r="AP635" s="15"/>
      <c r="AR635" s="14"/>
      <c r="AS635" s="18"/>
      <c r="AT635" s="16"/>
      <c r="AU635" s="18">
        <f t="shared" si="207"/>
        <v>0</v>
      </c>
      <c r="AV635" s="15"/>
      <c r="AX635" s="14"/>
      <c r="AY635" s="18"/>
      <c r="AZ635" s="16"/>
      <c r="BA635" s="18">
        <f t="shared" si="208"/>
        <v>0</v>
      </c>
      <c r="BB635" s="15"/>
      <c r="BD635" s="14"/>
      <c r="BE635" s="18"/>
      <c r="BF635" s="16"/>
      <c r="BG635" s="18">
        <f t="shared" si="209"/>
        <v>0</v>
      </c>
      <c r="BH635" s="15"/>
      <c r="BJ635" s="86"/>
      <c r="BK635" s="86"/>
      <c r="BL635" s="24"/>
      <c r="BM635" s="24"/>
      <c r="BN635" s="24"/>
      <c r="BO635" s="24"/>
      <c r="BP635" s="24"/>
      <c r="BQ635" s="124"/>
    </row>
    <row r="636" spans="1:69" ht="16.8" customHeight="1" x14ac:dyDescent="0.35">
      <c r="A636" s="15"/>
      <c r="B636" s="66"/>
      <c r="C636" s="15" t="s">
        <v>137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/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204"/>
        <v>54400.05999999999</v>
      </c>
      <c r="U636" s="15" t="str">
        <f t="shared" si="214"/>
        <v xml:space="preserve">PAG. STIP.           MARZIA </v>
      </c>
      <c r="W636" s="14"/>
      <c r="X636" s="18"/>
      <c r="Y636" s="16">
        <v>0</v>
      </c>
      <c r="Z636" s="18">
        <f t="shared" si="205"/>
        <v>23567.810000000005</v>
      </c>
      <c r="AA636" s="15"/>
      <c r="AB636" s="24"/>
      <c r="AC636" s="15" t="str">
        <f t="shared" si="215"/>
        <v xml:space="preserve">PAG. STIP.           MARZIA </v>
      </c>
      <c r="AD636" s="25"/>
      <c r="AE636" s="62">
        <f t="shared" si="216"/>
        <v>0</v>
      </c>
      <c r="AF636" s="63">
        <f t="shared" si="212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6"/>
        <v>0</v>
      </c>
      <c r="AP636" s="15"/>
      <c r="AR636" s="14"/>
      <c r="AS636" s="18"/>
      <c r="AT636" s="16">
        <v>0</v>
      </c>
      <c r="AU636" s="18">
        <f t="shared" si="207"/>
        <v>0</v>
      </c>
      <c r="AV636" s="15"/>
      <c r="AX636" s="14"/>
      <c r="AY636" s="18"/>
      <c r="AZ636" s="16">
        <v>0</v>
      </c>
      <c r="BA636" s="18">
        <f t="shared" si="208"/>
        <v>0</v>
      </c>
      <c r="BB636" s="15"/>
      <c r="BD636" s="14"/>
      <c r="BE636" s="18"/>
      <c r="BF636" s="16">
        <v>0</v>
      </c>
      <c r="BG636" s="18">
        <f t="shared" si="209"/>
        <v>0</v>
      </c>
      <c r="BH636" s="15"/>
      <c r="BJ636" s="86"/>
      <c r="BK636" s="86"/>
      <c r="BL636" s="24"/>
      <c r="BM636" s="24"/>
      <c r="BN636" s="24"/>
      <c r="BO636" s="24"/>
      <c r="BP636" s="24"/>
      <c r="BQ636" s="124"/>
    </row>
    <row r="637" spans="1:69" ht="16.8" customHeight="1" x14ac:dyDescent="0.35">
      <c r="A637" s="15"/>
      <c r="B637" s="15"/>
      <c r="C637" s="15" t="s">
        <v>139</v>
      </c>
      <c r="D637" s="16"/>
      <c r="E637" s="16">
        <v>0</v>
      </c>
      <c r="F637" s="16"/>
      <c r="G637" s="16">
        <v>0</v>
      </c>
      <c r="H637" s="16"/>
      <c r="I637" s="4"/>
      <c r="J637" s="14"/>
      <c r="K637" s="17"/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204"/>
        <v>54400.05999999999</v>
      </c>
      <c r="U637" s="15" t="str">
        <f t="shared" si="214"/>
        <v xml:space="preserve">PAG. STIP.           DEBORAH </v>
      </c>
      <c r="W637" s="14"/>
      <c r="X637" s="18"/>
      <c r="Y637" s="16">
        <v>0</v>
      </c>
      <c r="Z637" s="18">
        <f t="shared" si="205"/>
        <v>23567.810000000005</v>
      </c>
      <c r="AA637" s="15"/>
      <c r="AB637" s="24"/>
      <c r="AC637" s="15" t="str">
        <f t="shared" si="215"/>
        <v xml:space="preserve">PAG. STIP.           DEBORAH </v>
      </c>
      <c r="AD637" s="25"/>
      <c r="AE637" s="62">
        <f t="shared" si="216"/>
        <v>0</v>
      </c>
      <c r="AF637" s="63">
        <f t="shared" si="212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6"/>
        <v>0</v>
      </c>
      <c r="AP637" s="15"/>
      <c r="AR637" s="14"/>
      <c r="AS637" s="18"/>
      <c r="AT637" s="16">
        <v>0</v>
      </c>
      <c r="AU637" s="18">
        <f t="shared" si="207"/>
        <v>0</v>
      </c>
      <c r="AV637" s="15"/>
      <c r="AX637" s="14"/>
      <c r="AY637" s="18"/>
      <c r="AZ637" s="16">
        <v>0</v>
      </c>
      <c r="BA637" s="18">
        <f t="shared" si="208"/>
        <v>0</v>
      </c>
      <c r="BB637" s="15"/>
      <c r="BD637" s="14"/>
      <c r="BE637" s="18"/>
      <c r="BF637" s="16">
        <v>0</v>
      </c>
      <c r="BG637" s="18">
        <f t="shared" si="209"/>
        <v>0</v>
      </c>
      <c r="BH637" s="15"/>
      <c r="BJ637" s="86"/>
      <c r="BK637" s="86"/>
      <c r="BL637" s="24"/>
      <c r="BM637" s="24"/>
      <c r="BN637" s="24"/>
      <c r="BO637" s="24"/>
      <c r="BP637" s="24"/>
      <c r="BQ637" s="124"/>
    </row>
    <row r="638" spans="1:69" ht="16.8" customHeight="1" x14ac:dyDescent="0.35">
      <c r="A638" s="15"/>
      <c r="B638" s="15"/>
      <c r="C638" s="15" t="s">
        <v>141</v>
      </c>
      <c r="D638" s="16"/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204"/>
        <v>54400.05999999999</v>
      </c>
      <c r="U638" s="15"/>
      <c r="W638" s="14"/>
      <c r="X638" s="18"/>
      <c r="Y638" s="16"/>
      <c r="Z638" s="18">
        <f t="shared" si="205"/>
        <v>23567.810000000005</v>
      </c>
      <c r="AA638" s="15"/>
      <c r="AB638" s="24"/>
      <c r="AC638" s="15" t="str">
        <f t="shared" si="215"/>
        <v xml:space="preserve">PAG. STIP.           DORIANA BONIFICO </v>
      </c>
      <c r="AD638" s="25"/>
      <c r="AE638" s="62">
        <f t="shared" si="216"/>
        <v>0</v>
      </c>
      <c r="AF638" s="63">
        <f t="shared" si="212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6"/>
        <v>0</v>
      </c>
      <c r="AP638" s="15"/>
      <c r="AR638" s="14"/>
      <c r="AS638" s="18"/>
      <c r="AT638" s="16"/>
      <c r="AU638" s="18">
        <f t="shared" si="207"/>
        <v>0</v>
      </c>
      <c r="AV638" s="15"/>
      <c r="AX638" s="14"/>
      <c r="AY638" s="18"/>
      <c r="AZ638" s="16"/>
      <c r="BA638" s="18">
        <f t="shared" si="208"/>
        <v>0</v>
      </c>
      <c r="BB638" s="15"/>
      <c r="BD638" s="14"/>
      <c r="BE638" s="18"/>
      <c r="BF638" s="16"/>
      <c r="BG638" s="18">
        <f t="shared" si="209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4"/>
    </row>
    <row r="639" spans="1:69" ht="16.8" customHeight="1" x14ac:dyDescent="0.35">
      <c r="A639" s="15"/>
      <c r="B639" s="15"/>
      <c r="C639" s="15" t="s">
        <v>142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204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5"/>
        <v>23567.810000000005</v>
      </c>
      <c r="AA639" s="15"/>
      <c r="AB639" s="24"/>
      <c r="AC639" s="15" t="str">
        <f t="shared" si="215"/>
        <v xml:space="preserve">PAG. STIP.           STEFANIA  BONIFICO </v>
      </c>
      <c r="AD639" s="25"/>
      <c r="AE639" s="62">
        <f t="shared" si="216"/>
        <v>0</v>
      </c>
      <c r="AF639" s="63">
        <f t="shared" si="212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6"/>
        <v>0</v>
      </c>
      <c r="AP639" s="15"/>
      <c r="AR639" s="14"/>
      <c r="AS639" s="18"/>
      <c r="AT639" s="16">
        <v>0</v>
      </c>
      <c r="AU639" s="18">
        <f t="shared" si="207"/>
        <v>0</v>
      </c>
      <c r="AV639" s="15"/>
      <c r="AX639" s="14"/>
      <c r="AY639" s="18"/>
      <c r="AZ639" s="16">
        <v>0</v>
      </c>
      <c r="BA639" s="18">
        <f t="shared" si="208"/>
        <v>0</v>
      </c>
      <c r="BB639" s="15"/>
      <c r="BD639" s="14"/>
      <c r="BE639" s="18"/>
      <c r="BF639" s="16">
        <v>0</v>
      </c>
      <c r="BG639" s="18">
        <f t="shared" si="209"/>
        <v>0</v>
      </c>
      <c r="BH639" s="15"/>
      <c r="BJ639" s="86"/>
      <c r="BK639" s="86"/>
      <c r="BL639" s="24"/>
      <c r="BM639" s="24"/>
      <c r="BN639" s="24"/>
      <c r="BO639" s="24"/>
      <c r="BP639" s="24"/>
      <c r="BQ639" s="124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204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5"/>
        <v>23567.810000000005</v>
      </c>
      <c r="AA640" s="15"/>
      <c r="AB640" s="24"/>
      <c r="AC640" s="15" t="str">
        <f t="shared" si="215"/>
        <v>Pagamento contributi impiegate</v>
      </c>
      <c r="AD640" s="25"/>
      <c r="AE640" s="62">
        <f t="shared" si="216"/>
        <v>0</v>
      </c>
      <c r="AF640" s="63">
        <f t="shared" si="212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6"/>
        <v>0</v>
      </c>
      <c r="AP640" s="15"/>
      <c r="AR640" s="14"/>
      <c r="AS640" s="18"/>
      <c r="AT640" s="16">
        <v>0</v>
      </c>
      <c r="AU640" s="18">
        <f t="shared" si="207"/>
        <v>0</v>
      </c>
      <c r="AV640" s="15"/>
      <c r="AX640" s="14"/>
      <c r="AY640" s="18"/>
      <c r="AZ640" s="16">
        <v>0</v>
      </c>
      <c r="BA640" s="18">
        <f t="shared" si="208"/>
        <v>0</v>
      </c>
      <c r="BB640" s="15"/>
      <c r="BD640" s="14"/>
      <c r="BE640" s="18"/>
      <c r="BF640" s="16">
        <v>0</v>
      </c>
      <c r="BG640" s="18">
        <f t="shared" si="209"/>
        <v>0</v>
      </c>
      <c r="BH640" s="15"/>
      <c r="BJ640" s="86"/>
      <c r="BK640" s="86"/>
      <c r="BL640" s="24"/>
      <c r="BM640" s="24"/>
      <c r="BN640" s="24"/>
      <c r="BO640" s="24"/>
      <c r="BP640" s="24"/>
      <c r="BQ640" s="124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204"/>
        <v>54400.05999999999</v>
      </c>
      <c r="U641" s="15"/>
      <c r="W641" s="14"/>
      <c r="X641" s="18"/>
      <c r="Y641" s="16"/>
      <c r="Z641" s="18">
        <f t="shared" si="205"/>
        <v>23567.810000000005</v>
      </c>
      <c r="AA641" s="15"/>
      <c r="AB641" s="24"/>
      <c r="AC641" s="15"/>
      <c r="AD641" s="25"/>
      <c r="AE641" s="62">
        <f t="shared" si="216"/>
        <v>0</v>
      </c>
      <c r="AF641" s="63">
        <f t="shared" si="212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6"/>
        <v>0</v>
      </c>
      <c r="AP641" s="15"/>
      <c r="AR641" s="14"/>
      <c r="AS641" s="18"/>
      <c r="AT641" s="16"/>
      <c r="AU641" s="18">
        <f t="shared" si="207"/>
        <v>0</v>
      </c>
      <c r="AV641" s="15"/>
      <c r="AX641" s="14"/>
      <c r="AY641" s="18"/>
      <c r="AZ641" s="16"/>
      <c r="BA641" s="18">
        <f t="shared" si="208"/>
        <v>0</v>
      </c>
      <c r="BB641" s="15"/>
      <c r="BD641" s="14"/>
      <c r="BE641" s="18"/>
      <c r="BF641" s="16"/>
      <c r="BG641" s="18">
        <f t="shared" si="209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4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204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5"/>
        <v>23567.810000000005</v>
      </c>
      <c r="AA642" s="15"/>
      <c r="AB642" s="24"/>
      <c r="AC642" s="15" t="str">
        <f t="shared" ref="AC642:AC652" si="217">C642</f>
        <v>Pag. Bolletta Telecom  780820</v>
      </c>
      <c r="AD642" s="25"/>
      <c r="AE642" s="62">
        <f t="shared" si="216"/>
        <v>0</v>
      </c>
      <c r="AF642" s="63">
        <f t="shared" si="212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6"/>
        <v>0</v>
      </c>
      <c r="AP642" s="15"/>
      <c r="AR642" s="14"/>
      <c r="AS642" s="18"/>
      <c r="AT642" s="16">
        <v>0</v>
      </c>
      <c r="AU642" s="18">
        <f t="shared" si="207"/>
        <v>0</v>
      </c>
      <c r="AV642" s="15"/>
      <c r="AX642" s="14"/>
      <c r="AY642" s="18"/>
      <c r="AZ642" s="16">
        <v>0</v>
      </c>
      <c r="BA642" s="18">
        <f t="shared" si="208"/>
        <v>0</v>
      </c>
      <c r="BB642" s="15"/>
      <c r="BD642" s="14"/>
      <c r="BE642" s="18"/>
      <c r="BF642" s="16">
        <v>0</v>
      </c>
      <c r="BG642" s="18">
        <f t="shared" si="209"/>
        <v>0</v>
      </c>
      <c r="BH642" s="15"/>
      <c r="BJ642" s="86"/>
      <c r="BK642" s="86"/>
      <c r="BL642" s="24"/>
      <c r="BM642" s="24"/>
      <c r="BN642" s="24"/>
      <c r="BO642" s="24"/>
      <c r="BP642" s="24"/>
      <c r="BQ642" s="124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204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5"/>
        <v>23567.810000000005</v>
      </c>
      <c r="AA643" s="15"/>
      <c r="AB643" s="24"/>
      <c r="AC643" s="15" t="str">
        <f t="shared" si="217"/>
        <v>Pag. Bolletta Telecom 780344</v>
      </c>
      <c r="AD643" s="25"/>
      <c r="AE643" s="62">
        <f t="shared" si="216"/>
        <v>0</v>
      </c>
      <c r="AF643" s="63">
        <f t="shared" si="212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6"/>
        <v>0</v>
      </c>
      <c r="AP643" s="15"/>
      <c r="AR643" s="14"/>
      <c r="AS643" s="18"/>
      <c r="AT643" s="16">
        <v>0</v>
      </c>
      <c r="AU643" s="18">
        <f t="shared" si="207"/>
        <v>0</v>
      </c>
      <c r="AV643" s="15"/>
      <c r="AX643" s="14"/>
      <c r="AY643" s="18"/>
      <c r="AZ643" s="16">
        <v>0</v>
      </c>
      <c r="BA643" s="18">
        <f t="shared" si="208"/>
        <v>0</v>
      </c>
      <c r="BB643" s="15"/>
      <c r="BD643" s="14"/>
      <c r="BE643" s="18"/>
      <c r="BF643" s="16">
        <v>0</v>
      </c>
      <c r="BG643" s="18">
        <f t="shared" si="209"/>
        <v>0</v>
      </c>
      <c r="BH643" s="15"/>
      <c r="BJ643" s="86"/>
      <c r="BK643" s="86"/>
      <c r="BL643" s="24"/>
      <c r="BM643" s="24"/>
      <c r="BN643" s="24"/>
      <c r="BO643" s="24"/>
      <c r="BP643" s="24"/>
      <c r="BQ643" s="124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4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5"/>
        <v>23567.810000000005</v>
      </c>
      <c r="AA644" s="15"/>
      <c r="AB644" s="24"/>
      <c r="AC644" s="15" t="str">
        <f t="shared" si="217"/>
        <v>Pag. Bolletta Telecom</v>
      </c>
      <c r="AD644" s="25"/>
      <c r="AE644" s="62">
        <f t="shared" si="216"/>
        <v>0</v>
      </c>
      <c r="AF644" s="63">
        <f t="shared" si="212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6"/>
        <v>0</v>
      </c>
      <c r="AP644" s="15"/>
      <c r="AR644" s="14"/>
      <c r="AS644" s="18"/>
      <c r="AT644" s="16">
        <v>0</v>
      </c>
      <c r="AU644" s="18">
        <f t="shared" si="207"/>
        <v>0</v>
      </c>
      <c r="AV644" s="15"/>
      <c r="AX644" s="14"/>
      <c r="AY644" s="18"/>
      <c r="AZ644" s="16">
        <v>0</v>
      </c>
      <c r="BA644" s="18">
        <f t="shared" si="208"/>
        <v>0</v>
      </c>
      <c r="BB644" s="15"/>
      <c r="BD644" s="14"/>
      <c r="BE644" s="18"/>
      <c r="BF644" s="16">
        <v>0</v>
      </c>
      <c r="BG644" s="18">
        <f t="shared" si="209"/>
        <v>0</v>
      </c>
      <c r="BH644" s="15"/>
      <c r="BJ644" s="86"/>
      <c r="BK644" s="86"/>
      <c r="BL644" s="24"/>
      <c r="BM644" s="24"/>
      <c r="BN644" s="24"/>
      <c r="BO644" s="24"/>
      <c r="BP644" s="24"/>
      <c r="BQ644" s="124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76" si="218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76" si="219">(X645-Y645)+Z644</f>
        <v>23567.810000000005</v>
      </c>
      <c r="AA645" s="15"/>
      <c r="AB645" s="24"/>
      <c r="AC645" s="15" t="str">
        <f t="shared" si="217"/>
        <v xml:space="preserve">PAG. BOLLETTA ENEL  </v>
      </c>
      <c r="AD645" s="25"/>
      <c r="AE645" s="62">
        <f t="shared" si="216"/>
        <v>0</v>
      </c>
      <c r="AF645" s="63">
        <f t="shared" si="212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76" si="220">(AM645-AN645)+AO644</f>
        <v>0</v>
      </c>
      <c r="AP645" s="15"/>
      <c r="AR645" s="14"/>
      <c r="AS645" s="18"/>
      <c r="AT645" s="16">
        <v>0</v>
      </c>
      <c r="AU645" s="18">
        <f t="shared" ref="AU645:AU676" si="221">(AS645-AT645)+AU644</f>
        <v>0</v>
      </c>
      <c r="AV645" s="15"/>
      <c r="AX645" s="14"/>
      <c r="AY645" s="18"/>
      <c r="AZ645" s="16">
        <v>0</v>
      </c>
      <c r="BA645" s="18">
        <f t="shared" ref="BA645:BA676" si="222">(AY645-AZ645)+BA644</f>
        <v>0</v>
      </c>
      <c r="BB645" s="15"/>
      <c r="BD645" s="14"/>
      <c r="BE645" s="18"/>
      <c r="BF645" s="16">
        <v>0</v>
      </c>
      <c r="BG645" s="18">
        <f t="shared" ref="BG645:BG676" si="223">(BE645-BF645)+BG644</f>
        <v>0</v>
      </c>
      <c r="BH645" s="15"/>
      <c r="BJ645" s="86"/>
      <c r="BK645" s="86"/>
      <c r="BL645" s="24"/>
      <c r="BM645" s="24"/>
      <c r="BN645" s="24"/>
      <c r="BO645" s="24"/>
      <c r="BP645" s="24"/>
      <c r="BQ645" s="124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8"/>
        <v>54400.05999999999</v>
      </c>
      <c r="U646" s="15"/>
      <c r="W646" s="14"/>
      <c r="X646" s="18"/>
      <c r="Y646" s="16">
        <v>0</v>
      </c>
      <c r="Z646" s="18">
        <f t="shared" si="219"/>
        <v>23567.810000000005</v>
      </c>
      <c r="AA646" s="15"/>
      <c r="AB646" s="24"/>
      <c r="AC646" s="15" t="str">
        <f t="shared" si="217"/>
        <v>Locazione immobili</v>
      </c>
      <c r="AD646" s="25"/>
      <c r="AE646" s="62">
        <f t="shared" si="216"/>
        <v>0</v>
      </c>
      <c r="AF646" s="63">
        <f t="shared" si="212"/>
        <v>4056.6499999999996</v>
      </c>
      <c r="AG646" s="25"/>
      <c r="AH646" s="24"/>
      <c r="AI646" s="26">
        <v>0</v>
      </c>
      <c r="AJ646" s="25"/>
      <c r="AL646" s="14"/>
      <c r="AM646" s="18"/>
      <c r="AN646" s="16">
        <v>0</v>
      </c>
      <c r="AO646" s="18">
        <f t="shared" si="220"/>
        <v>0</v>
      </c>
      <c r="AP646" s="15"/>
      <c r="AR646" s="14"/>
      <c r="AS646" s="18"/>
      <c r="AT646" s="16">
        <v>0</v>
      </c>
      <c r="AU646" s="18">
        <f t="shared" si="221"/>
        <v>0</v>
      </c>
      <c r="AV646" s="15"/>
      <c r="AX646" s="14"/>
      <c r="AY646" s="18"/>
      <c r="AZ646" s="16">
        <v>0</v>
      </c>
      <c r="BA646" s="18">
        <f t="shared" si="222"/>
        <v>0</v>
      </c>
      <c r="BB646" s="15"/>
      <c r="BD646" s="14"/>
      <c r="BE646" s="18"/>
      <c r="BF646" s="16">
        <v>0</v>
      </c>
      <c r="BG646" s="18">
        <f t="shared" si="223"/>
        <v>0</v>
      </c>
      <c r="BH646" s="15"/>
      <c r="BJ646" s="86"/>
      <c r="BK646" s="86"/>
      <c r="BL646" s="24"/>
      <c r="BM646" s="24"/>
      <c r="BN646" s="24"/>
      <c r="BO646" s="24"/>
      <c r="BP646" s="24"/>
      <c r="BQ646" s="124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21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19"/>
        <v>23567.810000000005</v>
      </c>
      <c r="AA647" s="15"/>
      <c r="AB647" s="24"/>
      <c r="AC647" s="15" t="str">
        <f t="shared" si="217"/>
        <v>Spese condominiali</v>
      </c>
      <c r="AD647" s="25"/>
      <c r="AE647" s="62">
        <f t="shared" si="216"/>
        <v>0</v>
      </c>
      <c r="AF647" s="63">
        <f t="shared" si="212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0"/>
        <v>0</v>
      </c>
      <c r="AP647" s="15"/>
      <c r="AR647" s="14"/>
      <c r="AS647" s="18"/>
      <c r="AT647" s="16">
        <v>0</v>
      </c>
      <c r="AU647" s="18">
        <f t="shared" si="221"/>
        <v>0</v>
      </c>
      <c r="AV647" s="15"/>
      <c r="AX647" s="14"/>
      <c r="AY647" s="18"/>
      <c r="AZ647" s="16">
        <v>0</v>
      </c>
      <c r="BA647" s="18">
        <f t="shared" si="222"/>
        <v>0</v>
      </c>
      <c r="BB647" s="15"/>
      <c r="BD647" s="14"/>
      <c r="BE647" s="18"/>
      <c r="BF647" s="16">
        <v>0</v>
      </c>
      <c r="BG647" s="18">
        <f t="shared" si="223"/>
        <v>0</v>
      </c>
      <c r="BH647" s="15"/>
      <c r="BJ647" s="86"/>
      <c r="BK647" s="86"/>
      <c r="BL647" s="24"/>
      <c r="BM647" s="24"/>
      <c r="BN647" s="24"/>
      <c r="BO647" s="24"/>
      <c r="BP647" s="24"/>
      <c r="BQ647" s="124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144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8"/>
        <v>54400.05999999999</v>
      </c>
      <c r="U648" s="15"/>
      <c r="W648" s="14"/>
      <c r="X648" s="18"/>
      <c r="Y648" s="16"/>
      <c r="Z648" s="18">
        <f t="shared" si="219"/>
        <v>23567.810000000005</v>
      </c>
      <c r="AA648" s="15"/>
      <c r="AB648" s="24"/>
      <c r="AC648" s="15" t="str">
        <f t="shared" si="217"/>
        <v>TOT. SPESE AFFITTO  TEL. LUCE</v>
      </c>
      <c r="AD648" s="25"/>
      <c r="AE648" s="62">
        <f t="shared" si="216"/>
        <v>0</v>
      </c>
      <c r="AF648" s="63">
        <f t="shared" si="212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0"/>
        <v>0</v>
      </c>
      <c r="AP648" s="15"/>
      <c r="AR648" s="14"/>
      <c r="AS648" s="18"/>
      <c r="AT648" s="16"/>
      <c r="AU648" s="18">
        <f t="shared" si="221"/>
        <v>0</v>
      </c>
      <c r="AV648" s="15"/>
      <c r="AX648" s="14"/>
      <c r="AY648" s="18"/>
      <c r="AZ648" s="16"/>
      <c r="BA648" s="18">
        <f t="shared" si="222"/>
        <v>0</v>
      </c>
      <c r="BB648" s="15"/>
      <c r="BD648" s="14"/>
      <c r="BE648" s="18"/>
      <c r="BF648" s="16"/>
      <c r="BG648" s="18">
        <f t="shared" si="223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4"/>
    </row>
    <row r="649" spans="1:69" ht="16.8" customHeight="1" x14ac:dyDescent="0.35">
      <c r="A649" s="15"/>
      <c r="B649" s="15"/>
      <c r="C649" s="15" t="s">
        <v>95</v>
      </c>
      <c r="D649" s="16"/>
      <c r="E649" s="16"/>
      <c r="F649" s="16"/>
      <c r="G649" s="16">
        <v>0</v>
      </c>
      <c r="H649" s="16"/>
      <c r="I649" s="4"/>
      <c r="J649" s="14"/>
      <c r="K649" s="16" t="s">
        <v>251</v>
      </c>
      <c r="L649" s="16">
        <v>-0.02</v>
      </c>
      <c r="M649" s="30" t="s">
        <v>145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218"/>
        <v>54400.05999999999</v>
      </c>
      <c r="U649" s="15"/>
      <c r="W649" s="14"/>
      <c r="X649" s="18">
        <v>0</v>
      </c>
      <c r="Y649" s="16">
        <v>0</v>
      </c>
      <c r="Z649" s="18">
        <f t="shared" si="219"/>
        <v>23567.810000000005</v>
      </c>
      <c r="AA649" s="15"/>
      <c r="AB649" s="24"/>
      <c r="AC649" s="15" t="str">
        <f t="shared" si="217"/>
        <v xml:space="preserve">RIVALSA </v>
      </c>
      <c r="AD649" s="25"/>
      <c r="AE649" s="62">
        <f t="shared" si="216"/>
        <v>0</v>
      </c>
      <c r="AF649" s="63">
        <f t="shared" si="212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0"/>
        <v>0</v>
      </c>
      <c r="AP649" s="15"/>
      <c r="AR649" s="14"/>
      <c r="AS649" s="18"/>
      <c r="AT649" s="16"/>
      <c r="AU649" s="18">
        <f t="shared" si="221"/>
        <v>0</v>
      </c>
      <c r="AV649" s="15"/>
      <c r="AX649" s="14"/>
      <c r="AY649" s="18"/>
      <c r="AZ649" s="16"/>
      <c r="BA649" s="18">
        <f t="shared" si="222"/>
        <v>0</v>
      </c>
      <c r="BB649" s="15"/>
      <c r="BD649" s="14"/>
      <c r="BE649" s="18"/>
      <c r="BF649" s="16"/>
      <c r="BG649" s="18">
        <f t="shared" si="223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4"/>
    </row>
    <row r="650" spans="1:69" ht="16.8" customHeight="1" x14ac:dyDescent="0.35">
      <c r="A650" s="15"/>
      <c r="B650" s="15"/>
      <c r="C650" s="15" t="s">
        <v>96</v>
      </c>
      <c r="D650" s="16"/>
      <c r="E650" s="16"/>
      <c r="F650" s="16"/>
      <c r="G650" s="16">
        <v>0</v>
      </c>
      <c r="H650" s="16"/>
      <c r="I650" s="4"/>
      <c r="J650" s="14"/>
      <c r="K650" s="25" t="s">
        <v>264</v>
      </c>
      <c r="L650" s="83">
        <v>23</v>
      </c>
      <c r="M650" s="16" t="s">
        <v>254</v>
      </c>
      <c r="N650" s="16">
        <v>338</v>
      </c>
      <c r="O650" s="16"/>
      <c r="P650" s="18"/>
      <c r="Q650" s="14"/>
      <c r="R650" s="18"/>
      <c r="S650" s="16">
        <f>G650</f>
        <v>0</v>
      </c>
      <c r="T650" s="18">
        <f t="shared" si="21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19"/>
        <v>23567.810000000005</v>
      </c>
      <c r="AA650" s="15"/>
      <c r="AB650" s="24"/>
      <c r="AC650" s="15" t="str">
        <f t="shared" si="217"/>
        <v>COMMERCIALISTA</v>
      </c>
      <c r="AD650" s="25"/>
      <c r="AE650" s="62">
        <f t="shared" si="216"/>
        <v>0</v>
      </c>
      <c r="AF650" s="63">
        <f t="shared" si="212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0"/>
        <v>0</v>
      </c>
      <c r="AP650" s="15"/>
      <c r="AR650" s="14"/>
      <c r="AS650" s="18"/>
      <c r="AT650" s="16">
        <v>0</v>
      </c>
      <c r="AU650" s="18">
        <f t="shared" si="221"/>
        <v>0</v>
      </c>
      <c r="AV650" s="15"/>
      <c r="AX650" s="14"/>
      <c r="AY650" s="18"/>
      <c r="AZ650" s="16">
        <v>0</v>
      </c>
      <c r="BA650" s="18">
        <f t="shared" si="222"/>
        <v>0</v>
      </c>
      <c r="BB650" s="15"/>
      <c r="BD650" s="14"/>
      <c r="BE650" s="18"/>
      <c r="BF650" s="16">
        <v>0</v>
      </c>
      <c r="BG650" s="18">
        <f t="shared" si="223"/>
        <v>0</v>
      </c>
      <c r="BH650" s="15"/>
      <c r="BJ650" s="86"/>
      <c r="BK650" s="86"/>
      <c r="BL650" s="24"/>
      <c r="BM650" s="24"/>
      <c r="BN650" s="24"/>
      <c r="BO650" s="24"/>
      <c r="BP650" s="24"/>
      <c r="BQ650" s="124"/>
    </row>
    <row r="651" spans="1:69" ht="16.8" customHeight="1" x14ac:dyDescent="0.35">
      <c r="A651" s="15"/>
      <c r="B651" s="15"/>
      <c r="C651" s="64" t="s">
        <v>147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265</v>
      </c>
      <c r="L651" s="73">
        <v>654</v>
      </c>
      <c r="M651" s="16" t="s">
        <v>245</v>
      </c>
      <c r="N651" s="16">
        <v>658</v>
      </c>
      <c r="O651" s="16"/>
      <c r="P651" s="18"/>
      <c r="Q651" s="14"/>
      <c r="R651" s="18"/>
      <c r="S651" s="16">
        <f>G651</f>
        <v>0</v>
      </c>
      <c r="T651" s="18">
        <f t="shared" si="21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19"/>
        <v>23567.810000000005</v>
      </c>
      <c r="AA651" s="15"/>
      <c r="AB651" s="24"/>
      <c r="AC651" s="15" t="str">
        <f t="shared" si="217"/>
        <v>CASSA PREVIDENZA  AGENTI  + QUOTA GAA</v>
      </c>
      <c r="AD651" s="25"/>
      <c r="AE651" s="62">
        <f t="shared" si="216"/>
        <v>0</v>
      </c>
      <c r="AF651" s="63">
        <f t="shared" si="212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0"/>
        <v>0</v>
      </c>
      <c r="AP651" s="15"/>
      <c r="AR651" s="14"/>
      <c r="AS651" s="18"/>
      <c r="AT651" s="16">
        <v>0</v>
      </c>
      <c r="AU651" s="18">
        <f t="shared" si="221"/>
        <v>0</v>
      </c>
      <c r="AV651" s="15"/>
      <c r="AX651" s="14"/>
      <c r="AY651" s="18"/>
      <c r="AZ651" s="16">
        <v>0</v>
      </c>
      <c r="BA651" s="18">
        <f t="shared" si="222"/>
        <v>0</v>
      </c>
      <c r="BB651" s="15"/>
      <c r="BD651" s="14"/>
      <c r="BE651" s="18"/>
      <c r="BF651" s="16">
        <v>0</v>
      </c>
      <c r="BG651" s="18">
        <f t="shared" si="223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4"/>
    </row>
    <row r="652" spans="1:69" ht="16.8" customHeight="1" x14ac:dyDescent="0.35">
      <c r="A652" s="15"/>
      <c r="B652" s="15"/>
      <c r="C652" s="15" t="s">
        <v>98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206</v>
      </c>
      <c r="L652" s="73">
        <v>204</v>
      </c>
      <c r="M652" s="16" t="s">
        <v>253</v>
      </c>
      <c r="N652" s="16">
        <v>1002.5</v>
      </c>
      <c r="O652" s="16"/>
      <c r="P652" s="18"/>
      <c r="Q652" s="14"/>
      <c r="R652" s="18">
        <f>F652</f>
        <v>0</v>
      </c>
      <c r="S652" s="16">
        <v>0</v>
      </c>
      <c r="T652" s="18">
        <f t="shared" si="218"/>
        <v>54400.05999999999</v>
      </c>
      <c r="U652" s="15"/>
      <c r="W652" s="14" t="s">
        <v>186</v>
      </c>
      <c r="X652" s="18">
        <v>0</v>
      </c>
      <c r="Y652" s="16"/>
      <c r="Z652" s="18">
        <f t="shared" si="219"/>
        <v>23567.810000000005</v>
      </c>
      <c r="AA652" s="15"/>
      <c r="AB652" s="24"/>
      <c r="AC652" s="15" t="str">
        <f t="shared" si="217"/>
        <v>GIROCONTO PROVV. GENERALI</v>
      </c>
      <c r="AD652" s="25"/>
      <c r="AE652" s="62">
        <f t="shared" si="216"/>
        <v>0</v>
      </c>
      <c r="AF652" s="63">
        <f t="shared" si="212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0"/>
        <v>0</v>
      </c>
      <c r="AP652" s="15"/>
      <c r="AR652" s="14"/>
      <c r="AS652" s="18"/>
      <c r="AT652" s="16"/>
      <c r="AU652" s="18">
        <f t="shared" si="221"/>
        <v>0</v>
      </c>
      <c r="AV652" s="15"/>
      <c r="AX652" s="14"/>
      <c r="AY652" s="18"/>
      <c r="AZ652" s="16"/>
      <c r="BA652" s="18">
        <f t="shared" si="222"/>
        <v>0</v>
      </c>
      <c r="BB652" s="15"/>
      <c r="BD652" s="14"/>
      <c r="BE652" s="18">
        <f>H652</f>
        <v>0</v>
      </c>
      <c r="BF652" s="16"/>
      <c r="BG652" s="18">
        <f t="shared" si="223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4"/>
    </row>
    <row r="653" spans="1:69" ht="16.8" customHeight="1" x14ac:dyDescent="0.35">
      <c r="A653" s="15"/>
      <c r="B653" s="15"/>
      <c r="C653" s="47" t="s">
        <v>149</v>
      </c>
      <c r="D653" s="16"/>
      <c r="E653" s="16"/>
      <c r="F653" s="1">
        <v>0</v>
      </c>
      <c r="G653" s="16">
        <v>0</v>
      </c>
      <c r="H653" s="16"/>
      <c r="I653" s="4"/>
      <c r="J653" s="14"/>
      <c r="K653" s="30" t="s">
        <v>266</v>
      </c>
      <c r="L653" s="30">
        <v>220</v>
      </c>
      <c r="M653" s="50" t="s">
        <v>252</v>
      </c>
      <c r="N653" s="50">
        <v>265</v>
      </c>
      <c r="O653" s="16"/>
      <c r="P653" s="18"/>
      <c r="Q653" s="14"/>
      <c r="R653" s="49">
        <f>F653</f>
        <v>0</v>
      </c>
      <c r="S653" s="16">
        <v>0</v>
      </c>
      <c r="T653" s="18">
        <f t="shared" si="21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19"/>
        <v>23567.810000000005</v>
      </c>
      <c r="AA653" s="15"/>
      <c r="AB653" s="24"/>
      <c r="AC653" s="64" t="s">
        <v>150</v>
      </c>
      <c r="AD653" s="65"/>
      <c r="AE653" s="65">
        <f t="shared" si="216"/>
        <v>0</v>
      </c>
      <c r="AF653" s="63">
        <f t="shared" si="212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0"/>
        <v>0</v>
      </c>
      <c r="AP653" s="15"/>
      <c r="AR653" s="14"/>
      <c r="AS653" s="18"/>
      <c r="AT653" s="16">
        <v>0</v>
      </c>
      <c r="AU653" s="18">
        <f t="shared" si="221"/>
        <v>0</v>
      </c>
      <c r="AV653" s="15"/>
      <c r="AX653" s="14"/>
      <c r="AY653" s="18"/>
      <c r="AZ653" s="16">
        <v>0</v>
      </c>
      <c r="BA653" s="18">
        <f t="shared" si="222"/>
        <v>0</v>
      </c>
      <c r="BB653" s="15"/>
      <c r="BD653" s="14"/>
      <c r="BE653" s="18"/>
      <c r="BF653" s="16">
        <v>0</v>
      </c>
      <c r="BG653" s="18">
        <f t="shared" si="223"/>
        <v>0</v>
      </c>
      <c r="BH653" s="15"/>
      <c r="BJ653" s="86"/>
      <c r="BK653" s="86"/>
      <c r="BL653" s="24"/>
      <c r="BM653" s="24"/>
      <c r="BN653" s="24"/>
      <c r="BO653" s="24"/>
      <c r="BP653" s="24"/>
      <c r="BQ653" s="124"/>
    </row>
    <row r="654" spans="1:69" ht="16.8" customHeight="1" x14ac:dyDescent="0.35">
      <c r="A654" s="15"/>
      <c r="B654" s="15"/>
      <c r="C654" s="15" t="s">
        <v>100</v>
      </c>
      <c r="D654" s="16"/>
      <c r="E654" s="16"/>
      <c r="F654" s="16"/>
      <c r="G654" s="16">
        <v>0</v>
      </c>
      <c r="H654" s="16"/>
      <c r="I654" s="4"/>
      <c r="J654" s="14"/>
      <c r="K654" s="30" t="s">
        <v>267</v>
      </c>
      <c r="L654" s="73">
        <v>709.04</v>
      </c>
      <c r="M654" s="50" t="s">
        <v>276</v>
      </c>
      <c r="N654" s="50">
        <v>1058.99</v>
      </c>
      <c r="O654" s="16"/>
      <c r="P654" s="18"/>
      <c r="Q654" s="14"/>
      <c r="R654" s="18"/>
      <c r="S654" s="16">
        <f>G654</f>
        <v>0</v>
      </c>
      <c r="T654" s="18">
        <f t="shared" si="218"/>
        <v>54400.05999999999</v>
      </c>
      <c r="U654" s="15" t="s">
        <v>102</v>
      </c>
      <c r="W654" s="14"/>
      <c r="X654" s="18"/>
      <c r="Y654" s="16">
        <v>0</v>
      </c>
      <c r="Z654" s="18">
        <f t="shared" si="219"/>
        <v>23567.810000000005</v>
      </c>
      <c r="AA654" s="15"/>
      <c r="AB654" s="24"/>
      <c r="AC654" s="15" t="str">
        <f>C654</f>
        <v>TASSE</v>
      </c>
      <c r="AD654" s="25"/>
      <c r="AE654" s="62">
        <f t="shared" si="216"/>
        <v>0</v>
      </c>
      <c r="AF654" s="63">
        <f t="shared" si="212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0"/>
        <v>0</v>
      </c>
      <c r="AP654" s="15"/>
      <c r="AR654" s="14"/>
      <c r="AS654" s="18">
        <v>0</v>
      </c>
      <c r="AT654" s="16">
        <v>0</v>
      </c>
      <c r="AU654" s="18">
        <f t="shared" si="221"/>
        <v>0</v>
      </c>
      <c r="AV654" s="15"/>
      <c r="AX654" s="14"/>
      <c r="AY654" s="18">
        <v>0</v>
      </c>
      <c r="AZ654" s="16">
        <v>0</v>
      </c>
      <c r="BA654" s="18">
        <f t="shared" si="222"/>
        <v>0</v>
      </c>
      <c r="BB654" s="15"/>
      <c r="BD654" s="14"/>
      <c r="BE654" s="18">
        <v>0</v>
      </c>
      <c r="BF654" s="16">
        <v>0</v>
      </c>
      <c r="BG654" s="18">
        <f t="shared" si="223"/>
        <v>0</v>
      </c>
      <c r="BH654" s="15"/>
      <c r="BJ654" s="86"/>
      <c r="BK654" s="86"/>
      <c r="BL654" s="24"/>
      <c r="BM654" s="24"/>
      <c r="BN654" s="24"/>
      <c r="BO654" s="24"/>
      <c r="BP654" s="24"/>
      <c r="BQ654" s="124"/>
    </row>
    <row r="655" spans="1:69" ht="16.8" customHeight="1" x14ac:dyDescent="0.35">
      <c r="A655" s="15"/>
      <c r="B655" s="15"/>
      <c r="C655" s="15" t="s">
        <v>103</v>
      </c>
      <c r="D655" s="16"/>
      <c r="E655" s="16"/>
      <c r="F655" s="16">
        <v>0</v>
      </c>
      <c r="G655" s="16">
        <v>0</v>
      </c>
      <c r="H655" s="16"/>
      <c r="I655" s="4"/>
      <c r="J655" s="14"/>
      <c r="K655" s="16" t="s">
        <v>277</v>
      </c>
      <c r="L655" s="16">
        <v>0.01</v>
      </c>
      <c r="M655" s="16" t="s">
        <v>278</v>
      </c>
      <c r="N655" s="16">
        <v>10068.39</v>
      </c>
      <c r="O655" s="16"/>
      <c r="P655" s="18"/>
      <c r="Q655" s="14"/>
      <c r="R655" s="18"/>
      <c r="S655" s="16">
        <f>G655</f>
        <v>0</v>
      </c>
      <c r="T655" s="18">
        <f t="shared" si="21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19"/>
        <v>23567.810000000005</v>
      </c>
      <c r="AA655" s="15"/>
      <c r="AB655" s="24"/>
      <c r="AC655" s="15" t="str">
        <f>C655</f>
        <v>PREL.  ACC. PER AMM-  GIGI</v>
      </c>
      <c r="AD655" s="25"/>
      <c r="AE655" s="62">
        <f t="shared" si="216"/>
        <v>0</v>
      </c>
      <c r="AF655" s="63">
        <f t="shared" si="212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0"/>
        <v>0</v>
      </c>
      <c r="AP655" s="15"/>
      <c r="AR655" s="14"/>
      <c r="AS655" s="18">
        <v>0</v>
      </c>
      <c r="AT655" s="16">
        <v>0</v>
      </c>
      <c r="AU655" s="18">
        <f t="shared" si="221"/>
        <v>0</v>
      </c>
      <c r="AV655" s="15"/>
      <c r="AX655" s="14"/>
      <c r="AY655" s="18">
        <v>0</v>
      </c>
      <c r="AZ655" s="16">
        <v>0</v>
      </c>
      <c r="BA655" s="18">
        <f t="shared" si="222"/>
        <v>0</v>
      </c>
      <c r="BB655" s="15"/>
      <c r="BD655" s="14"/>
      <c r="BE655" s="18">
        <v>0</v>
      </c>
      <c r="BF655" s="16">
        <v>0</v>
      </c>
      <c r="BG655" s="18">
        <f t="shared" si="223"/>
        <v>0</v>
      </c>
      <c r="BH655" s="15"/>
      <c r="BJ655" s="86"/>
      <c r="BK655" s="86"/>
      <c r="BL655" s="24"/>
      <c r="BM655" s="24"/>
      <c r="BN655" s="24"/>
      <c r="BO655" s="24"/>
      <c r="BP655" s="24"/>
      <c r="BQ655" s="124"/>
    </row>
    <row r="656" spans="1:69" ht="16.8" customHeight="1" x14ac:dyDescent="0.35">
      <c r="A656" s="15"/>
      <c r="B656" s="15"/>
      <c r="C656" s="15" t="s">
        <v>105</v>
      </c>
      <c r="D656" s="16"/>
      <c r="E656" s="16"/>
      <c r="F656" s="16">
        <v>0</v>
      </c>
      <c r="G656" s="16">
        <v>0</v>
      </c>
      <c r="H656" s="16"/>
      <c r="I656" s="4"/>
      <c r="J656" s="14"/>
      <c r="K656" s="16" t="s">
        <v>271</v>
      </c>
      <c r="L656" s="16">
        <v>300</v>
      </c>
      <c r="M656" s="16" t="s">
        <v>279</v>
      </c>
      <c r="N656" s="16">
        <v>2418</v>
      </c>
      <c r="O656" s="16"/>
      <c r="P656" s="18"/>
      <c r="Q656" s="14"/>
      <c r="R656" s="18">
        <v>0</v>
      </c>
      <c r="S656" s="16">
        <f>G656</f>
        <v>0</v>
      </c>
      <c r="T656" s="18">
        <f t="shared" si="21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19"/>
        <v>23567.810000000005</v>
      </c>
      <c r="AA656" s="15"/>
      <c r="AB656" s="24"/>
      <c r="AC656" s="15" t="str">
        <f>C656</f>
        <v>PREL.  ACC. PER AMM-. RENZO</v>
      </c>
      <c r="AD656" s="25"/>
      <c r="AE656" s="62">
        <f t="shared" si="216"/>
        <v>0</v>
      </c>
      <c r="AF656" s="63">
        <f t="shared" si="212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0"/>
        <v>0</v>
      </c>
      <c r="AP656" s="15"/>
      <c r="AR656" s="14"/>
      <c r="AS656" s="18">
        <v>0</v>
      </c>
      <c r="AT656" s="16"/>
      <c r="AU656" s="18">
        <f t="shared" si="221"/>
        <v>0</v>
      </c>
      <c r="AV656" s="15"/>
      <c r="AX656" s="14"/>
      <c r="AY656" s="18">
        <v>0</v>
      </c>
      <c r="AZ656" s="16"/>
      <c r="BA656" s="18">
        <f t="shared" si="222"/>
        <v>0</v>
      </c>
      <c r="BB656" s="15"/>
      <c r="BD656" s="14"/>
      <c r="BE656" s="18">
        <v>0</v>
      </c>
      <c r="BF656" s="16"/>
      <c r="BG656" s="18">
        <f t="shared" si="223"/>
        <v>0</v>
      </c>
      <c r="BH656" s="15"/>
      <c r="BJ656" s="86"/>
      <c r="BK656" s="86"/>
      <c r="BL656" s="24"/>
      <c r="BM656" s="24"/>
      <c r="BN656" s="24"/>
      <c r="BO656" s="24"/>
      <c r="BP656" s="24"/>
      <c r="BQ656" s="124"/>
    </row>
    <row r="657" spans="1:69" ht="16.8" customHeight="1" x14ac:dyDescent="0.35">
      <c r="A657" s="15"/>
      <c r="B657" s="15"/>
      <c r="C657" s="15" t="s">
        <v>280</v>
      </c>
      <c r="D657" s="16"/>
      <c r="E657" s="16"/>
      <c r="F657" s="16">
        <v>1290</v>
      </c>
      <c r="G657" s="16"/>
      <c r="H657" s="16"/>
      <c r="I657" s="4"/>
      <c r="J657" s="14"/>
      <c r="K657" s="16" t="s">
        <v>272</v>
      </c>
      <c r="L657" s="16">
        <v>1050</v>
      </c>
      <c r="M657" s="16" t="s">
        <v>281</v>
      </c>
      <c r="N657" s="16">
        <v>1926.14</v>
      </c>
      <c r="O657" s="16"/>
      <c r="P657" s="18"/>
      <c r="Q657" s="14"/>
      <c r="R657" s="18">
        <v>0</v>
      </c>
      <c r="S657" s="16">
        <v>0</v>
      </c>
      <c r="T657" s="18">
        <f t="shared" si="218"/>
        <v>54400.05999999999</v>
      </c>
      <c r="U657" s="15"/>
      <c r="W657" s="14"/>
      <c r="X657" s="18">
        <f>F657</f>
        <v>1290</v>
      </c>
      <c r="Y657" s="16">
        <v>0</v>
      </c>
      <c r="Z657" s="18">
        <f t="shared" si="219"/>
        <v>24857.810000000005</v>
      </c>
      <c r="AA657" s="15" t="str">
        <f>C657</f>
        <v>BONIFICO AGOS   11/1</v>
      </c>
      <c r="AB657" s="24"/>
      <c r="AC657" s="15"/>
      <c r="AD657" s="25"/>
      <c r="AE657" s="62"/>
      <c r="AF657" s="63"/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0"/>
        <v>0</v>
      </c>
      <c r="AP657" s="15"/>
      <c r="AR657" s="14"/>
      <c r="AS657" s="18">
        <v>0</v>
      </c>
      <c r="AT657" s="16"/>
      <c r="AU657" s="18">
        <f t="shared" si="221"/>
        <v>0</v>
      </c>
      <c r="AV657" s="15"/>
      <c r="AX657" s="14"/>
      <c r="AY657" s="18">
        <v>0</v>
      </c>
      <c r="AZ657" s="16"/>
      <c r="BA657" s="18">
        <f t="shared" si="222"/>
        <v>0</v>
      </c>
      <c r="BB657" s="15"/>
      <c r="BD657" s="14"/>
      <c r="BE657" s="18">
        <v>0</v>
      </c>
      <c r="BF657" s="16"/>
      <c r="BG657" s="18">
        <f t="shared" si="223"/>
        <v>0</v>
      </c>
      <c r="BH657" s="15"/>
      <c r="BJ657" s="86"/>
      <c r="BK657" s="86"/>
      <c r="BL657" s="24"/>
      <c r="BM657" s="24"/>
      <c r="BN657" s="24"/>
      <c r="BO657" s="24"/>
      <c r="BP657" s="24"/>
      <c r="BQ657" s="124"/>
    </row>
    <row r="658" spans="1:69" ht="16.8" customHeight="1" x14ac:dyDescent="0.35">
      <c r="A658" s="15"/>
      <c r="B658" s="15"/>
      <c r="C658" s="15" t="s">
        <v>107</v>
      </c>
      <c r="D658" s="16"/>
      <c r="E658" s="16"/>
      <c r="F658" s="16">
        <v>0</v>
      </c>
      <c r="G658" s="16"/>
      <c r="H658" s="16">
        <v>0</v>
      </c>
      <c r="I658" s="4"/>
      <c r="J658" s="14"/>
      <c r="K658" s="16"/>
      <c r="L658" s="16">
        <v>0</v>
      </c>
      <c r="M658" s="30" t="s">
        <v>106</v>
      </c>
      <c r="N658" s="16">
        <v>100</v>
      </c>
      <c r="O658" s="16"/>
      <c r="P658" s="18"/>
      <c r="Q658" s="14"/>
      <c r="R658" s="18">
        <v>0</v>
      </c>
      <c r="S658" s="16">
        <v>0</v>
      </c>
      <c r="T658" s="18">
        <f t="shared" si="218"/>
        <v>54400.05999999999</v>
      </c>
      <c r="U658" s="15"/>
      <c r="W658" s="14"/>
      <c r="X658" s="18">
        <f>F658</f>
        <v>0</v>
      </c>
      <c r="Y658" s="16"/>
      <c r="Z658" s="18">
        <f t="shared" si="219"/>
        <v>24857.810000000005</v>
      </c>
      <c r="AA658" s="15"/>
      <c r="AB658" s="24"/>
      <c r="AC658" s="15"/>
      <c r="AD658" s="25"/>
      <c r="AE658" s="62"/>
      <c r="AF658" s="63"/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0"/>
        <v>0</v>
      </c>
      <c r="AP658" s="15"/>
      <c r="AR658" s="14"/>
      <c r="AS658" s="18">
        <v>0</v>
      </c>
      <c r="AT658" s="16"/>
      <c r="AU658" s="18">
        <f t="shared" si="221"/>
        <v>0</v>
      </c>
      <c r="AV658" s="15"/>
      <c r="AX658" s="14"/>
      <c r="AY658" s="18">
        <v>0</v>
      </c>
      <c r="AZ658" s="16"/>
      <c r="BA658" s="18">
        <f t="shared" si="222"/>
        <v>0</v>
      </c>
      <c r="BB658" s="15"/>
      <c r="BD658" s="14"/>
      <c r="BE658" s="18">
        <v>0</v>
      </c>
      <c r="BF658" s="16"/>
      <c r="BG658" s="18">
        <f t="shared" si="223"/>
        <v>0</v>
      </c>
      <c r="BH658" s="15"/>
      <c r="BJ658" s="86"/>
      <c r="BK658" s="86"/>
      <c r="BL658" s="24"/>
      <c r="BM658" s="24"/>
      <c r="BN658" s="24"/>
      <c r="BO658" s="24"/>
      <c r="BP658" s="24"/>
      <c r="BQ658" s="124"/>
    </row>
    <row r="659" spans="1:69" ht="16.8" customHeight="1" x14ac:dyDescent="0.35">
      <c r="A659" s="15"/>
      <c r="B659" s="15"/>
      <c r="C659" s="15" t="s">
        <v>282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283</v>
      </c>
      <c r="L659" s="16">
        <v>40</v>
      </c>
      <c r="M659" s="3" t="s">
        <v>108</v>
      </c>
      <c r="N659" s="16">
        <v>100</v>
      </c>
      <c r="O659" s="16"/>
      <c r="P659" s="18"/>
      <c r="Q659" s="14"/>
      <c r="R659" s="18">
        <v>0</v>
      </c>
      <c r="S659" s="16">
        <v>0</v>
      </c>
      <c r="T659" s="18">
        <f t="shared" si="218"/>
        <v>54400.05999999999</v>
      </c>
      <c r="U659" s="15"/>
      <c r="W659" s="14"/>
      <c r="X659" s="70">
        <f>F659</f>
        <v>811.69</v>
      </c>
      <c r="Y659" s="16"/>
      <c r="Z659" s="18">
        <f t="shared" si="219"/>
        <v>25669.500000000004</v>
      </c>
      <c r="AA659" s="16" t="str">
        <f>C659</f>
        <v>INTERESSI ATTIVI MATURATI SU BPM 10226</v>
      </c>
      <c r="AB659" s="24"/>
      <c r="AC659" s="15"/>
      <c r="AD659" s="25"/>
      <c r="AE659" s="62"/>
      <c r="AF659" s="63"/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0"/>
        <v>0</v>
      </c>
      <c r="AP659" s="15"/>
      <c r="AR659" s="14"/>
      <c r="AS659" s="18">
        <v>0</v>
      </c>
      <c r="AT659" s="16"/>
      <c r="AU659" s="18">
        <f t="shared" si="221"/>
        <v>0</v>
      </c>
      <c r="AV659" s="15"/>
      <c r="AX659" s="14"/>
      <c r="AY659" s="18">
        <v>0</v>
      </c>
      <c r="AZ659" s="16"/>
      <c r="BA659" s="18">
        <f t="shared" si="222"/>
        <v>0</v>
      </c>
      <c r="BB659" s="15"/>
      <c r="BD659" s="14"/>
      <c r="BE659" s="18">
        <v>0</v>
      </c>
      <c r="BF659" s="16"/>
      <c r="BG659" s="18">
        <f t="shared" si="223"/>
        <v>0</v>
      </c>
      <c r="BH659" s="15"/>
      <c r="BJ659" s="86"/>
      <c r="BK659" s="86"/>
      <c r="BL659" s="24"/>
      <c r="BM659" s="24"/>
      <c r="BN659" s="24"/>
      <c r="BO659" s="24"/>
      <c r="BP659" s="24"/>
      <c r="BQ659" s="124"/>
    </row>
    <row r="660" spans="1:69" ht="16.8" customHeight="1" x14ac:dyDescent="0.35">
      <c r="A660" s="15"/>
      <c r="B660" s="15"/>
      <c r="C660" s="15" t="s">
        <v>107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/>
      <c r="Q660" s="14"/>
      <c r="R660" s="18">
        <v>0</v>
      </c>
      <c r="S660" s="16">
        <v>0</v>
      </c>
      <c r="T660" s="18">
        <f t="shared" si="218"/>
        <v>54400.05999999999</v>
      </c>
      <c r="U660" s="15"/>
      <c r="W660" s="14"/>
      <c r="X660" s="18">
        <f>F660</f>
        <v>0</v>
      </c>
      <c r="Y660" s="16">
        <v>0</v>
      </c>
      <c r="Z660" s="18">
        <f t="shared" si="219"/>
        <v>25669.500000000004</v>
      </c>
      <c r="AA660" s="15" t="str">
        <f>C660</f>
        <v>VERSAMENTO</v>
      </c>
      <c r="AB660" s="24"/>
      <c r="AC660" s="15"/>
      <c r="AD660" s="25"/>
      <c r="AE660" s="62"/>
      <c r="AF660" s="63"/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0"/>
        <v>0</v>
      </c>
      <c r="AP660" s="15"/>
      <c r="AR660" s="14"/>
      <c r="AS660" s="18">
        <v>0</v>
      </c>
      <c r="AT660" s="16"/>
      <c r="AU660" s="18">
        <f t="shared" si="221"/>
        <v>0</v>
      </c>
      <c r="AV660" s="15"/>
      <c r="AX660" s="14"/>
      <c r="AY660" s="18">
        <v>0</v>
      </c>
      <c r="AZ660" s="16"/>
      <c r="BA660" s="18">
        <f t="shared" si="222"/>
        <v>0</v>
      </c>
      <c r="BB660" s="15"/>
      <c r="BD660" s="14"/>
      <c r="BE660" s="18">
        <v>0</v>
      </c>
      <c r="BF660" s="16"/>
      <c r="BG660" s="18">
        <f t="shared" si="223"/>
        <v>0</v>
      </c>
      <c r="BH660" s="15"/>
      <c r="BJ660" s="86"/>
      <c r="BK660" s="86"/>
      <c r="BL660" s="24"/>
      <c r="BM660" s="24"/>
      <c r="BN660" s="24"/>
      <c r="BO660" s="24"/>
      <c r="BP660" s="24"/>
      <c r="BQ660" s="124"/>
    </row>
    <row r="661" spans="1:69" ht="16.8" customHeight="1" x14ac:dyDescent="0.35">
      <c r="A661" s="15"/>
      <c r="B661" s="15"/>
      <c r="C661" s="68" t="s">
        <v>107</v>
      </c>
      <c r="D661" s="16"/>
      <c r="E661" s="16"/>
      <c r="F661" s="16">
        <v>0</v>
      </c>
      <c r="G661" s="16"/>
      <c r="H661" s="16"/>
      <c r="I661" s="4"/>
      <c r="J661" s="14"/>
      <c r="K661" s="17" t="s">
        <v>111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8"/>
        <v>54400.05999999999</v>
      </c>
      <c r="U661" s="15"/>
      <c r="W661" s="14"/>
      <c r="X661" s="18">
        <v>0</v>
      </c>
      <c r="Y661" s="16"/>
      <c r="Z661" s="18">
        <f t="shared" si="219"/>
        <v>25669.500000000004</v>
      </c>
      <c r="AA661" s="15" t="str">
        <f>C661</f>
        <v>VERSAMENTO</v>
      </c>
      <c r="AB661" s="24"/>
      <c r="AC661" s="15"/>
      <c r="AD661" s="25"/>
      <c r="AE661" s="62"/>
      <c r="AF661" s="63"/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0"/>
        <v>0</v>
      </c>
      <c r="AP661" s="15"/>
      <c r="AR661" s="14"/>
      <c r="AS661" s="18">
        <v>0</v>
      </c>
      <c r="AT661" s="16"/>
      <c r="AU661" s="18">
        <f t="shared" si="221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222"/>
        <v>0</v>
      </c>
      <c r="BB661" s="15"/>
      <c r="BD661" s="14"/>
      <c r="BE661" s="18">
        <v>0</v>
      </c>
      <c r="BF661" s="16"/>
      <c r="BG661" s="18">
        <f t="shared" si="223"/>
        <v>0</v>
      </c>
      <c r="BH661" s="15"/>
      <c r="BJ661" s="86"/>
      <c r="BK661" s="86"/>
      <c r="BL661" s="24"/>
      <c r="BM661" s="24"/>
      <c r="BN661" s="24"/>
      <c r="BO661" s="24"/>
      <c r="BP661" s="24"/>
      <c r="BQ661" s="124"/>
    </row>
    <row r="662" spans="1:69" ht="16.8" customHeight="1" x14ac:dyDescent="0.35">
      <c r="A662" s="15"/>
      <c r="B662" s="15"/>
      <c r="C662" s="15" t="s">
        <v>169</v>
      </c>
      <c r="D662" s="16"/>
      <c r="E662" s="16"/>
      <c r="F662" s="16">
        <v>33601.339999999997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8"/>
        <v>54400.05999999999</v>
      </c>
      <c r="U662" s="15"/>
      <c r="W662" s="14"/>
      <c r="X662" s="18">
        <f>F662</f>
        <v>33601.339999999997</v>
      </c>
      <c r="Y662" s="16">
        <f>G662</f>
        <v>0</v>
      </c>
      <c r="Z662" s="18">
        <f t="shared" si="219"/>
        <v>59270.84</v>
      </c>
      <c r="AA662" s="15" t="str">
        <f>C662</f>
        <v>BONIFICI</v>
      </c>
      <c r="AB662" s="24"/>
      <c r="AC662" s="15"/>
      <c r="AD662" s="25"/>
      <c r="AE662" s="62"/>
      <c r="AF662" s="63"/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0"/>
        <v>0</v>
      </c>
      <c r="AP662" s="15"/>
      <c r="AR662" s="14"/>
      <c r="AS662" s="18">
        <v>0</v>
      </c>
      <c r="AT662" s="16"/>
      <c r="AU662" s="18">
        <f t="shared" si="221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2"/>
        <v>0</v>
      </c>
      <c r="BB662" s="15"/>
      <c r="BD662" s="14"/>
      <c r="BE662" s="18">
        <v>0</v>
      </c>
      <c r="BF662" s="16"/>
      <c r="BG662" s="18">
        <f t="shared" si="223"/>
        <v>0</v>
      </c>
      <c r="BH662" s="15"/>
      <c r="BJ662" s="86"/>
      <c r="BK662" s="86" t="s">
        <v>284</v>
      </c>
      <c r="BL662" s="24">
        <v>136.29</v>
      </c>
      <c r="BM662" s="24"/>
      <c r="BN662" s="24"/>
      <c r="BO662" s="24"/>
      <c r="BP662" s="24"/>
      <c r="BQ662" s="124"/>
    </row>
    <row r="663" spans="1:69" ht="16.8" customHeight="1" x14ac:dyDescent="0.35">
      <c r="A663" s="15"/>
      <c r="B663" s="15"/>
      <c r="C663" s="47" t="s">
        <v>112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/>
      <c r="N663" s="3"/>
      <c r="O663" s="16"/>
      <c r="P663" s="18"/>
      <c r="Q663" s="14"/>
      <c r="R663" s="18"/>
      <c r="S663" s="16"/>
      <c r="T663" s="18">
        <f t="shared" si="21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19"/>
        <v>59270.84</v>
      </c>
      <c r="AA663" s="15" t="str">
        <f>C663</f>
        <v>PREL .PROVVIGIONI MATURATE</v>
      </c>
      <c r="AB663" s="24"/>
      <c r="AC663" s="15" t="s">
        <v>157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0"/>
        <v>0</v>
      </c>
      <c r="AP663" s="15"/>
      <c r="AR663" s="14"/>
      <c r="AS663" s="18"/>
      <c r="AT663" s="25">
        <v>0</v>
      </c>
      <c r="AU663" s="18">
        <f t="shared" si="221"/>
        <v>0</v>
      </c>
      <c r="AV663" s="15"/>
      <c r="AX663" s="14"/>
      <c r="AY663" s="18"/>
      <c r="AZ663" s="25">
        <v>0</v>
      </c>
      <c r="BA663" s="18">
        <f t="shared" si="222"/>
        <v>0</v>
      </c>
      <c r="BB663" s="15"/>
      <c r="BD663" s="14"/>
      <c r="BE663" s="18"/>
      <c r="BF663" s="25">
        <v>0</v>
      </c>
      <c r="BG663" s="18">
        <f t="shared" si="223"/>
        <v>0</v>
      </c>
      <c r="BH663" s="15"/>
      <c r="BJ663" s="86"/>
      <c r="BK663" s="86" t="s">
        <v>285</v>
      </c>
      <c r="BL663" s="24"/>
      <c r="BM663" s="24"/>
      <c r="BN663" s="24"/>
      <c r="BO663" s="24"/>
      <c r="BP663" s="24"/>
      <c r="BQ663" s="124"/>
    </row>
    <row r="664" spans="1:69" ht="16.8" customHeight="1" x14ac:dyDescent="0.35">
      <c r="A664" s="15"/>
      <c r="B664" s="15"/>
      <c r="C664" s="15" t="s">
        <v>113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/>
      <c r="N664" s="16"/>
      <c r="O664" s="16"/>
      <c r="P664" s="18"/>
      <c r="Q664" s="14"/>
      <c r="R664" s="18"/>
      <c r="S664" s="16">
        <f>G664</f>
        <v>0</v>
      </c>
      <c r="T664" s="18">
        <f t="shared" si="21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19"/>
        <v>59270.84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0"/>
        <v>0</v>
      </c>
      <c r="AP664" s="15"/>
      <c r="AR664" s="14"/>
      <c r="AS664" s="18"/>
      <c r="AT664" s="16"/>
      <c r="AU664" s="18">
        <f t="shared" si="221"/>
        <v>0</v>
      </c>
      <c r="AV664" s="15"/>
      <c r="AX664" s="14"/>
      <c r="AY664" s="18"/>
      <c r="AZ664" s="16"/>
      <c r="BA664" s="18">
        <f t="shared" si="222"/>
        <v>0</v>
      </c>
      <c r="BB664" s="15"/>
      <c r="BD664" s="14"/>
      <c r="BE664" s="18"/>
      <c r="BF664" s="16"/>
      <c r="BG664" s="18">
        <f t="shared" si="223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4"/>
    </row>
    <row r="665" spans="1:69" ht="16.8" customHeight="1" x14ac:dyDescent="0.35">
      <c r="A665" s="15"/>
      <c r="B665" s="15"/>
      <c r="C665" s="15" t="s">
        <v>114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19"/>
        <v>59270.84</v>
      </c>
      <c r="AA665" s="15"/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0"/>
        <v>0</v>
      </c>
      <c r="AP665" s="15"/>
      <c r="AR665" s="14"/>
      <c r="AS665" s="18"/>
      <c r="AT665" s="16">
        <v>0</v>
      </c>
      <c r="AU665" s="18">
        <f t="shared" si="221"/>
        <v>0</v>
      </c>
      <c r="AV665" s="15"/>
      <c r="AX665" s="14"/>
      <c r="AY665" s="18"/>
      <c r="AZ665" s="16">
        <v>0</v>
      </c>
      <c r="BA665" s="18">
        <f t="shared" si="222"/>
        <v>0</v>
      </c>
      <c r="BB665" s="15"/>
      <c r="BD665" s="14"/>
      <c r="BE665" s="18"/>
      <c r="BF665" s="16">
        <v>0</v>
      </c>
      <c r="BG665" s="18">
        <f t="shared" si="223"/>
        <v>0</v>
      </c>
      <c r="BH665" s="15"/>
      <c r="BJ665" s="86"/>
      <c r="BK665" s="86"/>
      <c r="BL665" s="24"/>
      <c r="BM665" s="24"/>
      <c r="BN665" s="24"/>
      <c r="BO665" s="24"/>
      <c r="BP665" s="24"/>
      <c r="BQ665" s="124"/>
    </row>
    <row r="666" spans="1:69" ht="16.8" customHeight="1" x14ac:dyDescent="0.35">
      <c r="A666" s="15"/>
      <c r="B666" s="15"/>
      <c r="C666" s="15"/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115</v>
      </c>
      <c r="L666" s="3">
        <f>SUM(L646:L660)+N645+L662+L663</f>
        <v>163049.54999999999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218"/>
        <v>54400.05999999999</v>
      </c>
      <c r="U666" s="15"/>
      <c r="W666" s="14"/>
      <c r="X666" s="18">
        <v>0</v>
      </c>
      <c r="Y666" s="16">
        <v>0</v>
      </c>
      <c r="Z666" s="18">
        <f t="shared" si="219"/>
        <v>59270.84</v>
      </c>
      <c r="AA666" s="15"/>
      <c r="AB666" s="24"/>
      <c r="AC666" s="15">
        <f>C666</f>
        <v>0</v>
      </c>
      <c r="AD666" s="25"/>
      <c r="AE666" s="62">
        <f>G666</f>
        <v>0</v>
      </c>
      <c r="AF666" s="63">
        <f>AE666+AF605</f>
        <v>0</v>
      </c>
      <c r="AG666" s="25"/>
      <c r="AH666" s="24" t="s">
        <v>111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0"/>
        <v>0</v>
      </c>
      <c r="AP666" s="15"/>
      <c r="AR666" s="14"/>
      <c r="AS666" s="18"/>
      <c r="AT666" s="16">
        <v>0</v>
      </c>
      <c r="AU666" s="18">
        <f t="shared" si="221"/>
        <v>0</v>
      </c>
      <c r="AV666" s="16"/>
      <c r="AX666" s="14"/>
      <c r="AY666" s="18"/>
      <c r="AZ666" s="16">
        <v>0</v>
      </c>
      <c r="BA666" s="18">
        <f t="shared" si="222"/>
        <v>0</v>
      </c>
      <c r="BB666" s="15"/>
      <c r="BD666" s="14"/>
      <c r="BE666" s="18"/>
      <c r="BF666" s="16">
        <v>0</v>
      </c>
      <c r="BG666" s="18">
        <f t="shared" si="223"/>
        <v>0</v>
      </c>
      <c r="BH666" s="15"/>
      <c r="BJ666" s="86"/>
      <c r="BK666" s="86"/>
      <c r="BL666" s="24"/>
      <c r="BM666" s="24"/>
      <c r="BN666" s="24"/>
      <c r="BO666" s="24"/>
      <c r="BP666" s="24"/>
      <c r="BQ666" s="124"/>
    </row>
    <row r="667" spans="1:69" ht="16.8" customHeight="1" x14ac:dyDescent="0.35">
      <c r="A667" s="15"/>
      <c r="B667" s="15"/>
      <c r="C667" s="64" t="s">
        <v>138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/>
      <c r="K667" s="6" t="s">
        <v>116</v>
      </c>
      <c r="L667" s="3">
        <f>L666-M666</f>
        <v>92175.709999999992</v>
      </c>
      <c r="M667" s="16"/>
      <c r="N667" s="16"/>
      <c r="O667" s="16"/>
      <c r="P667" s="18"/>
      <c r="Q667" s="14"/>
      <c r="R667" s="18"/>
      <c r="S667" s="16">
        <v>0</v>
      </c>
      <c r="T667" s="18">
        <f t="shared" si="218"/>
        <v>54400.05999999999</v>
      </c>
      <c r="U667" s="15"/>
      <c r="W667" s="14"/>
      <c r="X667" s="18">
        <v>0</v>
      </c>
      <c r="Y667" s="16">
        <v>0</v>
      </c>
      <c r="Z667" s="18">
        <f t="shared" si="219"/>
        <v>59270.84</v>
      </c>
      <c r="AA667" s="15"/>
      <c r="AB667" s="24"/>
      <c r="AC667" s="71" t="s">
        <v>190</v>
      </c>
      <c r="AD667" s="65"/>
      <c r="AE667" s="65">
        <v>0</v>
      </c>
      <c r="AF667" s="63">
        <f>SUM(AF619:AF666)</f>
        <v>31878.3</v>
      </c>
      <c r="AG667" s="25"/>
      <c r="AH667" s="24" t="s">
        <v>117</v>
      </c>
      <c r="AI667" s="26"/>
      <c r="AJ667" s="25">
        <f>SUM(AJ613:AJ666)</f>
        <v>0</v>
      </c>
      <c r="AL667" s="14"/>
      <c r="AM667" s="18"/>
      <c r="AN667" s="16"/>
      <c r="AO667" s="18">
        <f t="shared" si="220"/>
        <v>0</v>
      </c>
      <c r="AP667" s="15"/>
      <c r="AR667" s="14"/>
      <c r="AS667" s="18"/>
      <c r="AT667" s="16">
        <v>0</v>
      </c>
      <c r="AU667" s="18">
        <f t="shared" si="221"/>
        <v>0</v>
      </c>
      <c r="AV667" s="15"/>
      <c r="AX667" s="14"/>
      <c r="AY667" s="18"/>
      <c r="AZ667" s="16"/>
      <c r="BA667" s="18">
        <f t="shared" si="222"/>
        <v>0</v>
      </c>
      <c r="BB667" s="15"/>
      <c r="BD667" s="14"/>
      <c r="BE667" s="18"/>
      <c r="BF667" s="16"/>
      <c r="BG667" s="18">
        <f t="shared" si="223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4"/>
    </row>
    <row r="668" spans="1:69" ht="16.8" customHeight="1" x14ac:dyDescent="0.35">
      <c r="A668" s="15"/>
      <c r="B668" s="15"/>
      <c r="C668" s="64" t="s">
        <v>140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/>
      <c r="P668" s="18"/>
      <c r="Q668" s="14"/>
      <c r="R668" s="18"/>
      <c r="S668" s="16">
        <v>0</v>
      </c>
      <c r="T668" s="18">
        <f t="shared" si="218"/>
        <v>54400.05999999999</v>
      </c>
      <c r="U668" s="15"/>
      <c r="W668" s="14"/>
      <c r="X668" s="18">
        <v>0</v>
      </c>
      <c r="Y668" s="16">
        <v>0</v>
      </c>
      <c r="Z668" s="18">
        <f t="shared" si="219"/>
        <v>59270.84</v>
      </c>
      <c r="AA668" s="15"/>
      <c r="AB668" s="24"/>
      <c r="AC668" s="71" t="s">
        <v>161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220"/>
        <v>0</v>
      </c>
      <c r="AP668" s="15"/>
      <c r="AR668" s="14"/>
      <c r="AS668" s="18"/>
      <c r="AT668" s="16"/>
      <c r="AU668" s="18">
        <f t="shared" si="221"/>
        <v>0</v>
      </c>
      <c r="AV668" s="15"/>
      <c r="AX668" s="14"/>
      <c r="AY668" s="18"/>
      <c r="AZ668" s="16"/>
      <c r="BA668" s="18">
        <f t="shared" si="222"/>
        <v>0</v>
      </c>
      <c r="BB668" s="15"/>
      <c r="BD668" s="14"/>
      <c r="BE668" s="18"/>
      <c r="BF668" s="16"/>
      <c r="BG668" s="18">
        <f t="shared" si="223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4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119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120</v>
      </c>
      <c r="L669" s="3">
        <f>L667-L668</f>
        <v>0</v>
      </c>
      <c r="M669" s="27" t="s">
        <v>162</v>
      </c>
      <c r="N669" s="27">
        <f>O669-L668</f>
        <v>-1656.8000000000029</v>
      </c>
      <c r="O669" s="44">
        <f>Z669+AU669+N645+SUM(L648:L659)+SUM(N649:N659)+L663-D615-D618-D614+E616</f>
        <v>90518.91</v>
      </c>
      <c r="P669" s="18"/>
      <c r="Q669" s="58"/>
      <c r="R669" s="59"/>
      <c r="S669" s="44"/>
      <c r="T669" s="59">
        <f t="shared" si="218"/>
        <v>54400.05999999999</v>
      </c>
      <c r="U669" s="57"/>
      <c r="W669" s="58"/>
      <c r="X669" s="59"/>
      <c r="Y669" s="44"/>
      <c r="Z669" s="59">
        <f t="shared" si="219"/>
        <v>59270.84</v>
      </c>
      <c r="AA669" s="57"/>
      <c r="AB669" s="60"/>
      <c r="AC669" s="60" t="s">
        <v>121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163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0"/>
        <v>0</v>
      </c>
      <c r="AP669" s="57"/>
      <c r="AR669" s="58"/>
      <c r="AS669" s="59"/>
      <c r="AT669" s="44"/>
      <c r="AU669" s="59">
        <f t="shared" si="221"/>
        <v>0</v>
      </c>
      <c r="AV669" s="57"/>
      <c r="AX669" s="58"/>
      <c r="AY669" s="59"/>
      <c r="AZ669" s="44"/>
      <c r="BA669" s="59">
        <f t="shared" si="222"/>
        <v>0</v>
      </c>
      <c r="BB669" s="57"/>
      <c r="BD669" s="58"/>
      <c r="BE669" s="59"/>
      <c r="BF669" s="44"/>
      <c r="BG669" s="59">
        <f t="shared" si="223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191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 t="s">
        <v>0</v>
      </c>
      <c r="B672" s="2"/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122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164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165</v>
      </c>
      <c r="BP672" s="8" t="s">
        <v>0</v>
      </c>
      <c r="BQ672" s="9" t="s">
        <v>166</v>
      </c>
    </row>
    <row r="673" spans="1:69" ht="16.8" customHeight="1" x14ac:dyDescent="0.35">
      <c r="A673" s="14">
        <v>45307</v>
      </c>
      <c r="B673" s="15" t="s">
        <v>167</v>
      </c>
      <c r="C673" s="15" t="s">
        <v>168</v>
      </c>
      <c r="D673" s="16">
        <v>44693.03</v>
      </c>
      <c r="E673" s="16">
        <v>100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>
        <f>D676+D679+D677-E677-E676+O612</f>
        <v>42556.560000000005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169</v>
      </c>
      <c r="BM673" s="88">
        <f>BK673</f>
        <v>45307</v>
      </c>
      <c r="BN673" s="24" t="s">
        <v>169</v>
      </c>
      <c r="BO673" s="24"/>
      <c r="BP673" s="88">
        <f>BK673</f>
        <v>45307</v>
      </c>
      <c r="BQ673" s="124"/>
    </row>
    <row r="674" spans="1:69" ht="16.8" customHeight="1" x14ac:dyDescent="0.35">
      <c r="A674" s="15"/>
      <c r="B674" s="15"/>
      <c r="C674" s="15" t="s">
        <v>170</v>
      </c>
      <c r="D674" s="16">
        <v>0</v>
      </c>
      <c r="E674" s="16"/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4">(R674-S674)+T673</f>
        <v>54400.05999999999</v>
      </c>
      <c r="U674" s="15"/>
      <c r="W674" s="14"/>
      <c r="X674" s="18"/>
      <c r="Y674" s="16"/>
      <c r="Z674" s="18">
        <f t="shared" ref="Z674:Z705" si="225">(X674-Y674)+Z673</f>
        <v>59270.84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6">(AM674-AN674)+AO673</f>
        <v>0</v>
      </c>
      <c r="AP674" s="15"/>
      <c r="AR674" s="14"/>
      <c r="AS674" s="18"/>
      <c r="AT674" s="16"/>
      <c r="AU674" s="18">
        <f t="shared" ref="AU674:AU705" si="227">(AS674-AT674)+AU673</f>
        <v>0</v>
      </c>
      <c r="AV674" s="15"/>
      <c r="AX674" s="14"/>
      <c r="AY674" s="18"/>
      <c r="AZ674" s="16"/>
      <c r="BA674" s="18">
        <f t="shared" ref="BA674:BA705" si="228">(AY674-AZ674)+BA673</f>
        <v>0</v>
      </c>
      <c r="BB674" s="15"/>
      <c r="BD674" s="14"/>
      <c r="BE674" s="18"/>
      <c r="BF674" s="16"/>
      <c r="BG674" s="18">
        <f t="shared" ref="BG674:BG705" si="229">(BE674-BF674)+BG673</f>
        <v>0</v>
      </c>
      <c r="BH674" s="15"/>
      <c r="BJ674" s="86">
        <v>0</v>
      </c>
      <c r="BK674" s="90"/>
      <c r="BL674" s="24">
        <v>0</v>
      </c>
      <c r="BM674" s="91"/>
      <c r="BN674" s="24">
        <v>0</v>
      </c>
      <c r="BO674" s="24">
        <v>0</v>
      </c>
      <c r="BP674" s="91"/>
      <c r="BQ674" s="124"/>
    </row>
    <row r="675" spans="1:69" ht="16.8" customHeight="1" x14ac:dyDescent="0.35">
      <c r="A675" s="15"/>
      <c r="B675" s="15"/>
      <c r="C675" s="15" t="s">
        <v>171</v>
      </c>
      <c r="D675" s="16">
        <v>18230.689999999999</v>
      </c>
      <c r="E675" s="16">
        <v>370.99</v>
      </c>
      <c r="F675" s="16"/>
      <c r="G675" s="16"/>
      <c r="H675" s="103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4"/>
        <v>54400.05999999999</v>
      </c>
      <c r="U675" s="15"/>
      <c r="W675" s="14"/>
      <c r="X675" s="18"/>
      <c r="Y675" s="16"/>
      <c r="Z675" s="18">
        <f t="shared" si="225"/>
        <v>59270.84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6"/>
        <v>0</v>
      </c>
      <c r="AP675" s="15"/>
      <c r="AR675" s="14"/>
      <c r="AS675" s="18"/>
      <c r="AT675" s="16"/>
      <c r="AU675" s="18">
        <f t="shared" si="227"/>
        <v>0</v>
      </c>
      <c r="AV675" s="15"/>
      <c r="AX675" s="14"/>
      <c r="AY675" s="18"/>
      <c r="AZ675" s="16"/>
      <c r="BA675" s="18">
        <f t="shared" si="228"/>
        <v>0</v>
      </c>
      <c r="BB675" s="15"/>
      <c r="BD675" s="14"/>
      <c r="BE675" s="18"/>
      <c r="BF675" s="16"/>
      <c r="BG675" s="18">
        <f t="shared" si="229"/>
        <v>0</v>
      </c>
      <c r="BH675" s="15"/>
      <c r="BJ675" s="86">
        <v>0</v>
      </c>
      <c r="BK675" s="90"/>
      <c r="BL675" s="24">
        <v>0</v>
      </c>
      <c r="BM675" s="91"/>
      <c r="BN675" s="24">
        <v>0</v>
      </c>
      <c r="BO675" s="24">
        <v>0</v>
      </c>
      <c r="BP675" s="91"/>
      <c r="BQ675" s="124"/>
    </row>
    <row r="676" spans="1:69" ht="16.8" customHeight="1" x14ac:dyDescent="0.35">
      <c r="A676" s="15"/>
      <c r="B676" s="15">
        <v>0</v>
      </c>
      <c r="C676" s="15" t="s">
        <v>172</v>
      </c>
      <c r="D676" s="16">
        <v>4226.9799999999996</v>
      </c>
      <c r="E676" s="16"/>
      <c r="F676" s="16"/>
      <c r="G676" s="16"/>
      <c r="H676" s="103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 t="shared" ref="O676:O695" si="230">O615+M676-N676</f>
        <v>23325.492000000006</v>
      </c>
      <c r="P676" s="18">
        <f t="shared" ref="P676:P695" si="231">P615+M676</f>
        <v>4456.5919999999996</v>
      </c>
      <c r="Q676" s="14"/>
      <c r="R676" s="18"/>
      <c r="S676" s="16"/>
      <c r="T676" s="18">
        <f t="shared" si="224"/>
        <v>54400.05999999999</v>
      </c>
      <c r="U676" s="15"/>
      <c r="W676" s="14"/>
      <c r="X676" s="18"/>
      <c r="Y676" s="16"/>
      <c r="Z676" s="18">
        <f t="shared" si="225"/>
        <v>59270.84</v>
      </c>
      <c r="AA676" s="15"/>
      <c r="AB676" s="24"/>
      <c r="AC676" s="24"/>
      <c r="AD676" s="25"/>
      <c r="AE676" s="25"/>
      <c r="AF676" s="25"/>
      <c r="AG676" s="25"/>
      <c r="AH676" s="17"/>
      <c r="AI676" s="16">
        <v>0</v>
      </c>
      <c r="AJ676" s="25"/>
      <c r="AL676" s="14"/>
      <c r="AM676" s="18"/>
      <c r="AN676" s="16"/>
      <c r="AO676" s="18">
        <f t="shared" si="226"/>
        <v>0</v>
      </c>
      <c r="AP676" s="15"/>
      <c r="AR676" s="14"/>
      <c r="AS676" s="18"/>
      <c r="AT676" s="16"/>
      <c r="AU676" s="18">
        <f t="shared" si="227"/>
        <v>0</v>
      </c>
      <c r="AV676" s="15"/>
      <c r="AX676" s="14"/>
      <c r="AY676" s="18"/>
      <c r="AZ676" s="16"/>
      <c r="BA676" s="18">
        <f t="shared" si="228"/>
        <v>0</v>
      </c>
      <c r="BB676" s="15"/>
      <c r="BD676" s="14"/>
      <c r="BE676" s="18"/>
      <c r="BF676" s="16"/>
      <c r="BG676" s="18">
        <f t="shared" si="229"/>
        <v>0</v>
      </c>
      <c r="BH676" s="15"/>
      <c r="BJ676" s="86">
        <v>0</v>
      </c>
      <c r="BK676" s="90"/>
      <c r="BL676" s="24">
        <v>0</v>
      </c>
      <c r="BM676" s="91"/>
      <c r="BN676" s="24">
        <v>0</v>
      </c>
      <c r="BO676" s="24">
        <v>0</v>
      </c>
      <c r="BP676" s="91"/>
      <c r="BQ676" s="124"/>
    </row>
    <row r="677" spans="1:69" ht="16.8" customHeight="1" x14ac:dyDescent="0.35">
      <c r="A677" s="15"/>
      <c r="B677" s="16">
        <f>B676+B616</f>
        <v>811.27</v>
      </c>
      <c r="C677" s="15" t="s">
        <v>173</v>
      </c>
      <c r="D677" s="16">
        <v>2875.31</v>
      </c>
      <c r="E677" s="16">
        <v>0</v>
      </c>
      <c r="F677" s="16"/>
      <c r="G677" s="16"/>
      <c r="H677" s="103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si="230"/>
        <v>-22862.002496000005</v>
      </c>
      <c r="P677" s="18">
        <f t="shared" si="231"/>
        <v>3730.167504</v>
      </c>
      <c r="Q677" s="14"/>
      <c r="R677" s="18"/>
      <c r="S677" s="16"/>
      <c r="T677" s="18">
        <f t="shared" si="224"/>
        <v>54400.05999999999</v>
      </c>
      <c r="U677" s="15"/>
      <c r="W677" s="14"/>
      <c r="X677" s="18"/>
      <c r="Y677" s="16"/>
      <c r="Z677" s="18">
        <f t="shared" si="225"/>
        <v>59270.84</v>
      </c>
      <c r="AA677" s="15"/>
      <c r="AB677" s="24"/>
      <c r="AC677" s="17"/>
      <c r="AD677" s="25"/>
      <c r="AE677" s="25"/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6"/>
        <v>0</v>
      </c>
      <c r="AP677" s="15"/>
      <c r="AR677" s="14"/>
      <c r="AS677" s="18"/>
      <c r="AT677" s="16"/>
      <c r="AU677" s="18">
        <f t="shared" si="227"/>
        <v>0</v>
      </c>
      <c r="AV677" s="15"/>
      <c r="AX677" s="14"/>
      <c r="AY677" s="18"/>
      <c r="AZ677" s="16"/>
      <c r="BA677" s="18">
        <f t="shared" si="228"/>
        <v>0</v>
      </c>
      <c r="BB677" s="15"/>
      <c r="BD677" s="14"/>
      <c r="BE677" s="18"/>
      <c r="BF677" s="16"/>
      <c r="BG677" s="18">
        <f t="shared" si="229"/>
        <v>0</v>
      </c>
      <c r="BH677" s="15"/>
      <c r="BJ677" s="86">
        <v>0</v>
      </c>
      <c r="BK677" s="90"/>
      <c r="BL677" s="24">
        <v>0</v>
      </c>
      <c r="BM677" s="91"/>
      <c r="BN677" s="24">
        <v>0</v>
      </c>
      <c r="BO677" s="24"/>
      <c r="BP677" s="24"/>
      <c r="BQ677" s="124"/>
    </row>
    <row r="678" spans="1:69" ht="16.8" customHeight="1" x14ac:dyDescent="0.35">
      <c r="A678" s="15"/>
      <c r="B678" s="15"/>
      <c r="C678" s="15" t="s">
        <v>174</v>
      </c>
      <c r="D678" s="16">
        <v>2031</v>
      </c>
      <c r="E678" s="16">
        <v>0</v>
      </c>
      <c r="F678" s="16"/>
      <c r="G678" s="16"/>
      <c r="H678" s="103" t="s">
        <v>44</v>
      </c>
      <c r="I678" s="77" t="s">
        <v>175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230"/>
        <v>-4076.1212800000008</v>
      </c>
      <c r="P678" s="18">
        <f t="shared" si="231"/>
        <v>6840.8687200000004</v>
      </c>
      <c r="Q678" s="14"/>
      <c r="R678" s="18"/>
      <c r="S678" s="16"/>
      <c r="T678" s="18">
        <f t="shared" si="224"/>
        <v>54400.05999999999</v>
      </c>
      <c r="U678" s="15"/>
      <c r="W678" s="14"/>
      <c r="X678" s="18"/>
      <c r="Y678" s="16"/>
      <c r="Z678" s="18">
        <f t="shared" si="225"/>
        <v>59270.84</v>
      </c>
      <c r="AA678" s="15"/>
      <c r="AB678" s="24"/>
      <c r="AC678" s="17"/>
      <c r="AD678" s="25"/>
      <c r="AE678" s="25"/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6"/>
        <v>0</v>
      </c>
      <c r="AP678" s="15"/>
      <c r="AR678" s="14"/>
      <c r="AS678" s="18"/>
      <c r="AT678" s="16"/>
      <c r="AU678" s="18">
        <f t="shared" si="227"/>
        <v>0</v>
      </c>
      <c r="AV678" s="15"/>
      <c r="AX678" s="14"/>
      <c r="AY678" s="18"/>
      <c r="AZ678" s="16"/>
      <c r="BA678" s="18">
        <f t="shared" si="228"/>
        <v>0</v>
      </c>
      <c r="BB678" s="15"/>
      <c r="BD678" s="14"/>
      <c r="BE678" s="18"/>
      <c r="BF678" s="16"/>
      <c r="BG678" s="18">
        <f t="shared" si="229"/>
        <v>0</v>
      </c>
      <c r="BH678" s="15"/>
      <c r="BJ678" s="86">
        <v>0</v>
      </c>
      <c r="BK678" s="90"/>
      <c r="BL678" s="24">
        <v>0</v>
      </c>
      <c r="BM678" s="91"/>
      <c r="BN678" s="24">
        <v>0</v>
      </c>
      <c r="BO678" s="24"/>
      <c r="BP678" s="24"/>
      <c r="BQ678" s="124"/>
    </row>
    <row r="679" spans="1:69" ht="16.8" customHeight="1" x14ac:dyDescent="0.35">
      <c r="A679" s="15"/>
      <c r="B679" s="15" t="s">
        <v>42</v>
      </c>
      <c r="C679" s="15" t="s">
        <v>176</v>
      </c>
      <c r="D679" s="16">
        <v>0</v>
      </c>
      <c r="E679" s="16"/>
      <c r="F679" s="16"/>
      <c r="G679" s="16"/>
      <c r="H679" s="103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230"/>
        <v>6149.91392</v>
      </c>
      <c r="P679" s="18">
        <f t="shared" si="231"/>
        <v>1158.7139200000001</v>
      </c>
      <c r="Q679" s="14"/>
      <c r="R679" s="18"/>
      <c r="S679" s="16"/>
      <c r="T679" s="18">
        <f t="shared" si="224"/>
        <v>54400.05999999999</v>
      </c>
      <c r="U679" s="15"/>
      <c r="W679" s="14"/>
      <c r="X679" s="18"/>
      <c r="Y679" s="16"/>
      <c r="Z679" s="18">
        <f t="shared" si="225"/>
        <v>59270.84</v>
      </c>
      <c r="AA679" s="15"/>
      <c r="AB679" s="24"/>
      <c r="AC679" s="17"/>
      <c r="AD679" s="25"/>
      <c r="AE679" s="25"/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6"/>
        <v>0</v>
      </c>
      <c r="AP679" s="15"/>
      <c r="AR679" s="14"/>
      <c r="AS679" s="18"/>
      <c r="AT679" s="16"/>
      <c r="AU679" s="18">
        <f t="shared" si="227"/>
        <v>0</v>
      </c>
      <c r="AV679" s="15"/>
      <c r="AX679" s="14"/>
      <c r="AY679" s="18"/>
      <c r="AZ679" s="16"/>
      <c r="BA679" s="18">
        <f t="shared" si="228"/>
        <v>0</v>
      </c>
      <c r="BB679" s="15"/>
      <c r="BD679" s="14"/>
      <c r="BE679" s="18"/>
      <c r="BF679" s="16"/>
      <c r="BG679" s="18">
        <f t="shared" si="229"/>
        <v>0</v>
      </c>
      <c r="BH679" s="15"/>
      <c r="BJ679" s="86">
        <v>0</v>
      </c>
      <c r="BK679" s="90"/>
      <c r="BL679" s="24">
        <v>0</v>
      </c>
      <c r="BM679" s="91"/>
      <c r="BN679" s="24">
        <v>0</v>
      </c>
      <c r="BO679" s="24"/>
      <c r="BP679" s="24"/>
      <c r="BQ679" s="124"/>
    </row>
    <row r="680" spans="1:69" ht="16.8" customHeight="1" x14ac:dyDescent="0.35">
      <c r="A680" s="15"/>
      <c r="B680" s="15"/>
      <c r="C680" s="15" t="s">
        <v>177</v>
      </c>
      <c r="D680" s="16">
        <v>502.52</v>
      </c>
      <c r="E680" s="16"/>
      <c r="F680" s="16"/>
      <c r="G680" s="16">
        <v>0</v>
      </c>
      <c r="H680" s="103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230"/>
        <v>5891.7039200000008</v>
      </c>
      <c r="P680" s="18">
        <f t="shared" si="231"/>
        <v>1158.7139200000001</v>
      </c>
      <c r="Q680" s="14"/>
      <c r="R680" s="18"/>
      <c r="S680" s="16">
        <f>G680</f>
        <v>0</v>
      </c>
      <c r="T680" s="18">
        <f t="shared" si="224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225"/>
        <v>59270.84</v>
      </c>
      <c r="AA680" s="15"/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/>
      <c r="AI680" s="16">
        <v>0</v>
      </c>
      <c r="AJ680" s="25"/>
      <c r="AL680" s="14"/>
      <c r="AM680" s="18"/>
      <c r="AN680" s="16">
        <v>0</v>
      </c>
      <c r="AO680" s="18">
        <f t="shared" si="226"/>
        <v>0</v>
      </c>
      <c r="AP680" s="15"/>
      <c r="AR680" s="14"/>
      <c r="AS680" s="18"/>
      <c r="AT680" s="16">
        <v>0</v>
      </c>
      <c r="AU680" s="18">
        <f t="shared" si="227"/>
        <v>0</v>
      </c>
      <c r="AV680" s="15"/>
      <c r="AX680" s="14"/>
      <c r="AY680" s="18"/>
      <c r="AZ680" s="16">
        <v>0</v>
      </c>
      <c r="BA680" s="18">
        <f t="shared" si="228"/>
        <v>0</v>
      </c>
      <c r="BB680" s="15"/>
      <c r="BD680" s="14"/>
      <c r="BE680" s="18"/>
      <c r="BF680" s="16">
        <v>0</v>
      </c>
      <c r="BG680" s="18">
        <f t="shared" si="229"/>
        <v>0</v>
      </c>
      <c r="BH680" s="15"/>
      <c r="BJ680" s="86">
        <v>0</v>
      </c>
      <c r="BK680" s="90"/>
      <c r="BL680" s="24">
        <v>0</v>
      </c>
      <c r="BM680" s="91"/>
      <c r="BN680" s="24">
        <v>0</v>
      </c>
      <c r="BO680" s="24"/>
      <c r="BP680" s="24"/>
      <c r="BQ680" s="124"/>
    </row>
    <row r="681" spans="1:69" ht="16.8" customHeight="1" x14ac:dyDescent="0.35">
      <c r="A681" s="15"/>
      <c r="B681" s="15"/>
      <c r="C681" s="15" t="s">
        <v>286</v>
      </c>
      <c r="D681" s="16"/>
      <c r="E681" s="16"/>
      <c r="F681" s="16"/>
      <c r="G681" s="16">
        <v>0</v>
      </c>
      <c r="H681" s="103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230"/>
        <v>1088.063232</v>
      </c>
      <c r="P681" s="18">
        <f t="shared" si="231"/>
        <v>205.003232</v>
      </c>
      <c r="Q681" s="14"/>
      <c r="R681" s="18"/>
      <c r="S681" s="16">
        <f>G681</f>
        <v>0</v>
      </c>
      <c r="T681" s="18">
        <f t="shared" si="224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5"/>
        <v>59270.84</v>
      </c>
      <c r="AA681" s="15"/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/>
      <c r="AI681" s="16">
        <v>0</v>
      </c>
      <c r="AJ681" s="25"/>
      <c r="AL681" s="14"/>
      <c r="AM681" s="18">
        <v>0</v>
      </c>
      <c r="AN681" s="16">
        <v>0</v>
      </c>
      <c r="AO681" s="18">
        <f t="shared" si="226"/>
        <v>0</v>
      </c>
      <c r="AP681" s="15"/>
      <c r="AR681" s="14"/>
      <c r="AS681" s="18">
        <v>0</v>
      </c>
      <c r="AT681" s="16">
        <v>0</v>
      </c>
      <c r="AU681" s="18">
        <f t="shared" si="227"/>
        <v>0</v>
      </c>
      <c r="AV681" s="15"/>
      <c r="AX681" s="14"/>
      <c r="AY681" s="18">
        <v>0</v>
      </c>
      <c r="AZ681" s="16">
        <v>0</v>
      </c>
      <c r="BA681" s="18">
        <f t="shared" si="228"/>
        <v>0</v>
      </c>
      <c r="BB681" s="15"/>
      <c r="BD681" s="14"/>
      <c r="BE681" s="18">
        <v>0</v>
      </c>
      <c r="BF681" s="16">
        <v>0</v>
      </c>
      <c r="BG681" s="18">
        <f t="shared" si="229"/>
        <v>0</v>
      </c>
      <c r="BH681" s="15"/>
      <c r="BJ681" s="86">
        <v>0</v>
      </c>
      <c r="BK681" s="90"/>
      <c r="BL681" s="24">
        <v>0</v>
      </c>
      <c r="BM681" s="91"/>
      <c r="BN681" s="24">
        <v>0</v>
      </c>
      <c r="BO681" s="24"/>
      <c r="BP681" s="24"/>
      <c r="BQ681" s="124"/>
    </row>
    <row r="682" spans="1:69" ht="16.8" customHeight="1" x14ac:dyDescent="0.35">
      <c r="A682" s="15"/>
      <c r="B682" s="15"/>
      <c r="C682" s="15" t="s">
        <v>179</v>
      </c>
      <c r="D682" s="16"/>
      <c r="E682" s="16"/>
      <c r="F682" s="16"/>
      <c r="G682" s="16">
        <v>0</v>
      </c>
      <c r="H682" s="103"/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230"/>
        <v>662.29457599999989</v>
      </c>
      <c r="P682" s="18">
        <f t="shared" si="231"/>
        <v>124.784576</v>
      </c>
      <c r="Q682" s="14"/>
      <c r="R682" s="18"/>
      <c r="S682" s="16">
        <f>G682</f>
        <v>0</v>
      </c>
      <c r="T682" s="18">
        <f t="shared" si="224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5"/>
        <v>59270.84</v>
      </c>
      <c r="AA682" s="15"/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6"/>
        <v>0</v>
      </c>
      <c r="AP682" s="15"/>
      <c r="AR682" s="14"/>
      <c r="AS682" s="18"/>
      <c r="AT682" s="16">
        <v>0</v>
      </c>
      <c r="AU682" s="18">
        <f t="shared" si="227"/>
        <v>0</v>
      </c>
      <c r="AV682" s="15"/>
      <c r="AX682" s="14"/>
      <c r="AY682" s="18"/>
      <c r="AZ682" s="16">
        <v>0</v>
      </c>
      <c r="BA682" s="18">
        <f t="shared" si="228"/>
        <v>0</v>
      </c>
      <c r="BB682" s="15"/>
      <c r="BD682" s="14"/>
      <c r="BE682" s="18"/>
      <c r="BF682" s="16">
        <v>0</v>
      </c>
      <c r="BG682" s="18">
        <f t="shared" si="229"/>
        <v>0</v>
      </c>
      <c r="BH682" s="15"/>
      <c r="BJ682" s="86">
        <v>0</v>
      </c>
      <c r="BK682" s="90"/>
      <c r="BL682" s="24">
        <v>0</v>
      </c>
      <c r="BM682" s="24"/>
      <c r="BN682" s="24"/>
      <c r="BO682" s="24"/>
      <c r="BP682" s="24"/>
      <c r="BQ682" s="124"/>
    </row>
    <row r="683" spans="1:69" ht="16.8" customHeight="1" x14ac:dyDescent="0.35">
      <c r="A683" s="15"/>
      <c r="B683" s="15"/>
      <c r="C683" s="15" t="s">
        <v>180</v>
      </c>
      <c r="D683" s="16"/>
      <c r="E683" s="16"/>
      <c r="F683" s="16"/>
      <c r="G683" s="16">
        <v>0</v>
      </c>
      <c r="H683" s="103"/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230"/>
        <v>662.29457599999989</v>
      </c>
      <c r="P683" s="18">
        <f t="shared" si="231"/>
        <v>124.784576</v>
      </c>
      <c r="Q683" s="14"/>
      <c r="R683" s="18"/>
      <c r="S683" s="16">
        <f>G683</f>
        <v>0</v>
      </c>
      <c r="T683" s="18">
        <f t="shared" si="224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5"/>
        <v>59270.84</v>
      </c>
      <c r="AA683" s="15"/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6"/>
        <v>0</v>
      </c>
      <c r="AP683" s="15"/>
      <c r="AR683" s="14"/>
      <c r="AS683" s="18"/>
      <c r="AT683" s="16">
        <v>0</v>
      </c>
      <c r="AU683" s="18">
        <f t="shared" si="227"/>
        <v>0</v>
      </c>
      <c r="AV683" s="15"/>
      <c r="AX683" s="14"/>
      <c r="AY683" s="18"/>
      <c r="AZ683" s="16">
        <v>0</v>
      </c>
      <c r="BA683" s="18">
        <f t="shared" si="228"/>
        <v>0</v>
      </c>
      <c r="BB683" s="15"/>
      <c r="BD683" s="14"/>
      <c r="BE683" s="18"/>
      <c r="BF683" s="16">
        <v>0</v>
      </c>
      <c r="BG683" s="18">
        <f t="shared" si="229"/>
        <v>0</v>
      </c>
      <c r="BH683" s="15"/>
      <c r="BJ683" s="86">
        <v>0</v>
      </c>
      <c r="BK683" s="90"/>
      <c r="BL683" s="24"/>
      <c r="BM683" s="24"/>
      <c r="BN683" s="24"/>
      <c r="BO683" s="24"/>
      <c r="BP683" s="24"/>
      <c r="BQ683" s="124"/>
    </row>
    <row r="684" spans="1:69" ht="16.8" customHeight="1" x14ac:dyDescent="0.35">
      <c r="A684" s="15"/>
      <c r="B684" s="15"/>
      <c r="C684" s="15" t="s">
        <v>181</v>
      </c>
      <c r="D684" s="16"/>
      <c r="E684" s="16"/>
      <c r="F684" s="16"/>
      <c r="G684" s="16">
        <v>0</v>
      </c>
      <c r="H684" s="16"/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230"/>
        <v>662.29457599999989</v>
      </c>
      <c r="P684" s="18">
        <f t="shared" si="231"/>
        <v>124.784576</v>
      </c>
      <c r="Q684" s="14"/>
      <c r="R684" s="18"/>
      <c r="S684" s="16">
        <f>G684</f>
        <v>0</v>
      </c>
      <c r="T684" s="18">
        <f t="shared" si="224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5"/>
        <v>59270.84</v>
      </c>
      <c r="AA684" s="15"/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6"/>
        <v>0</v>
      </c>
      <c r="AP684" s="15"/>
      <c r="AR684" s="14"/>
      <c r="AS684" s="18"/>
      <c r="AT684" s="16">
        <v>0</v>
      </c>
      <c r="AU684" s="18">
        <f t="shared" si="227"/>
        <v>0</v>
      </c>
      <c r="AV684" s="15"/>
      <c r="AX684" s="14"/>
      <c r="AY684" s="18"/>
      <c r="AZ684" s="16">
        <v>0</v>
      </c>
      <c r="BA684" s="18">
        <f t="shared" si="228"/>
        <v>0</v>
      </c>
      <c r="BB684" s="15"/>
      <c r="BD684" s="14"/>
      <c r="BE684" s="18"/>
      <c r="BF684" s="16">
        <v>0</v>
      </c>
      <c r="BG684" s="18">
        <f t="shared" si="229"/>
        <v>0</v>
      </c>
      <c r="BH684" s="15"/>
      <c r="BJ684" s="86">
        <v>0</v>
      </c>
      <c r="BK684" s="90"/>
      <c r="BL684" s="24"/>
      <c r="BM684" s="24"/>
      <c r="BN684" s="24"/>
      <c r="BO684" s="24"/>
      <c r="BP684" s="24"/>
      <c r="BQ684" s="124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/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230"/>
        <v>1088.063232</v>
      </c>
      <c r="P685" s="18">
        <f t="shared" si="231"/>
        <v>205.003232</v>
      </c>
      <c r="Q685" s="14"/>
      <c r="R685" s="18"/>
      <c r="S685" s="16">
        <v>0</v>
      </c>
      <c r="T685" s="18">
        <f t="shared" si="224"/>
        <v>54400.05999999999</v>
      </c>
      <c r="U685" s="15"/>
      <c r="W685" s="14"/>
      <c r="X685" s="18"/>
      <c r="Y685" s="16">
        <v>0</v>
      </c>
      <c r="Z685" s="18">
        <f t="shared" si="225"/>
        <v>59270.84</v>
      </c>
      <c r="AA685" s="15"/>
      <c r="AB685" s="24"/>
      <c r="AC685" s="15"/>
      <c r="AD685" s="25"/>
      <c r="AE685" s="62"/>
      <c r="AF685" s="63"/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6"/>
        <v>0</v>
      </c>
      <c r="AP685" s="15"/>
      <c r="AR685" s="14"/>
      <c r="AS685" s="18"/>
      <c r="AT685" s="16">
        <v>0</v>
      </c>
      <c r="AU685" s="18">
        <f t="shared" si="227"/>
        <v>0</v>
      </c>
      <c r="AV685" s="15"/>
      <c r="AX685" s="14"/>
      <c r="AY685" s="18"/>
      <c r="AZ685" s="16">
        <v>0</v>
      </c>
      <c r="BA685" s="18">
        <f t="shared" si="228"/>
        <v>0</v>
      </c>
      <c r="BB685" s="15"/>
      <c r="BD685" s="14"/>
      <c r="BE685" s="18"/>
      <c r="BF685" s="16">
        <v>0</v>
      </c>
      <c r="BG685" s="18">
        <f t="shared" si="229"/>
        <v>0</v>
      </c>
      <c r="BH685" s="15"/>
      <c r="BJ685" s="86">
        <v>0</v>
      </c>
      <c r="BK685" s="90"/>
      <c r="BL685" s="24"/>
      <c r="BM685" s="24"/>
      <c r="BN685" s="24"/>
      <c r="BO685" s="24"/>
      <c r="BP685" s="24"/>
      <c r="BQ685" s="124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182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230"/>
        <v>11072.392479999999</v>
      </c>
      <c r="P686" s="18">
        <f t="shared" si="231"/>
        <v>6417.4924799999999</v>
      </c>
      <c r="Q686" s="14"/>
      <c r="R686" s="18"/>
      <c r="S686" s="16">
        <v>0</v>
      </c>
      <c r="T686" s="18">
        <f t="shared" si="224"/>
        <v>54400.05999999999</v>
      </c>
      <c r="U686" s="15"/>
      <c r="W686" s="14"/>
      <c r="X686" s="18"/>
      <c r="Y686" s="16">
        <v>0</v>
      </c>
      <c r="Z686" s="18">
        <f t="shared" si="225"/>
        <v>59270.84</v>
      </c>
      <c r="AA686" s="15" t="str">
        <f>C686</f>
        <v>Sinistro</v>
      </c>
      <c r="AB686" s="24"/>
      <c r="AC686" s="15"/>
      <c r="AD686" s="25"/>
      <c r="AE686" s="62"/>
      <c r="AF686" s="63"/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6"/>
        <v>0</v>
      </c>
      <c r="AP686" s="15"/>
      <c r="AR686" s="14"/>
      <c r="AS686" s="18"/>
      <c r="AT686" s="16">
        <v>0</v>
      </c>
      <c r="AU686" s="18">
        <f t="shared" si="227"/>
        <v>0</v>
      </c>
      <c r="AV686" s="15"/>
      <c r="AX686" s="14"/>
      <c r="AY686" s="18"/>
      <c r="AZ686" s="16">
        <v>0</v>
      </c>
      <c r="BA686" s="18">
        <f t="shared" si="228"/>
        <v>0</v>
      </c>
      <c r="BB686" s="15"/>
      <c r="BD686" s="14"/>
      <c r="BE686" s="18"/>
      <c r="BF686" s="16">
        <v>0</v>
      </c>
      <c r="BG686" s="18">
        <f t="shared" si="229"/>
        <v>0</v>
      </c>
      <c r="BH686" s="15"/>
      <c r="BJ686" s="86">
        <v>0</v>
      </c>
      <c r="BK686" s="90"/>
      <c r="BL686" s="24"/>
      <c r="BM686" s="24"/>
      <c r="BN686" s="24"/>
      <c r="BO686" s="24"/>
      <c r="BP686" s="24"/>
      <c r="BQ686" s="124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/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230"/>
        <v>2739.3128800000004</v>
      </c>
      <c r="P687" s="18">
        <f t="shared" si="231"/>
        <v>623.92287999999985</v>
      </c>
      <c r="Q687" s="14"/>
      <c r="R687" s="18"/>
      <c r="S687" s="16">
        <v>0</v>
      </c>
      <c r="T687" s="18">
        <f t="shared" si="224"/>
        <v>54400.05999999999</v>
      </c>
      <c r="U687" s="15"/>
      <c r="W687" s="14"/>
      <c r="X687" s="18"/>
      <c r="Y687" s="16">
        <v>0</v>
      </c>
      <c r="Z687" s="18">
        <f t="shared" si="225"/>
        <v>59270.84</v>
      </c>
      <c r="AA687" s="15"/>
      <c r="AB687" s="24"/>
      <c r="AC687" s="64" t="s">
        <v>134</v>
      </c>
      <c r="AD687" s="65"/>
      <c r="AE687" s="65">
        <f>H691</f>
        <v>0</v>
      </c>
      <c r="AF687" s="63">
        <f t="shared" ref="AF687:AF717" si="232">AE687+AF626</f>
        <v>0</v>
      </c>
      <c r="AG687" s="25"/>
      <c r="AH687" s="24"/>
      <c r="AI687" s="26"/>
      <c r="AJ687" s="25">
        <v>0</v>
      </c>
      <c r="AL687" s="14"/>
      <c r="AM687" s="18"/>
      <c r="AN687" s="16">
        <v>0</v>
      </c>
      <c r="AO687" s="18">
        <f t="shared" si="226"/>
        <v>0</v>
      </c>
      <c r="AP687" s="15"/>
      <c r="AR687" s="14"/>
      <c r="AS687" s="18"/>
      <c r="AT687" s="16">
        <v>0</v>
      </c>
      <c r="AU687" s="18">
        <f t="shared" si="227"/>
        <v>0</v>
      </c>
      <c r="AV687" s="15"/>
      <c r="AX687" s="14"/>
      <c r="AY687" s="18"/>
      <c r="AZ687" s="16">
        <v>0</v>
      </c>
      <c r="BA687" s="18">
        <f t="shared" si="228"/>
        <v>0</v>
      </c>
      <c r="BB687" s="15"/>
      <c r="BD687" s="14"/>
      <c r="BE687" s="18"/>
      <c r="BF687" s="16">
        <v>0</v>
      </c>
      <c r="BG687" s="18">
        <f t="shared" si="229"/>
        <v>0</v>
      </c>
      <c r="BH687" s="15"/>
      <c r="BJ687" s="86"/>
      <c r="BK687" s="86"/>
      <c r="BL687" s="24"/>
      <c r="BM687" s="24"/>
      <c r="BN687" s="24"/>
      <c r="BO687" s="24"/>
      <c r="BP687" s="24"/>
      <c r="BQ687" s="124"/>
    </row>
    <row r="688" spans="1:69" ht="16.8" customHeight="1" x14ac:dyDescent="0.35">
      <c r="A688" s="15"/>
      <c r="B688" s="15"/>
      <c r="C688" s="15" t="s">
        <v>58</v>
      </c>
      <c r="D688" s="16"/>
      <c r="E688" s="16"/>
      <c r="F688" s="16"/>
      <c r="G688" s="16">
        <v>0</v>
      </c>
      <c r="H688" s="16"/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0"/>
        <v>0</v>
      </c>
      <c r="P688" s="18">
        <f t="shared" si="231"/>
        <v>0</v>
      </c>
      <c r="Q688" s="14"/>
      <c r="R688" s="18"/>
      <c r="S688" s="16">
        <f t="shared" ref="S688:S695" si="233">G688</f>
        <v>0</v>
      </c>
      <c r="T688" s="18">
        <f t="shared" si="224"/>
        <v>54400.05999999999</v>
      </c>
      <c r="U688" s="15" t="str">
        <f t="shared" ref="U688:U698" si="234">C688</f>
        <v xml:space="preserve">Francobolli    </v>
      </c>
      <c r="W688" s="14"/>
      <c r="X688" s="18"/>
      <c r="Y688" s="16"/>
      <c r="Z688" s="18">
        <f t="shared" si="225"/>
        <v>59270.84</v>
      </c>
      <c r="AA688" s="15"/>
      <c r="AB688" s="24"/>
      <c r="AC688" s="15" t="str">
        <f t="shared" ref="AC688:AC701" si="235">C688</f>
        <v xml:space="preserve">Francobolli    </v>
      </c>
      <c r="AD688" s="25"/>
      <c r="AE688" s="62">
        <f>G688</f>
        <v>0</v>
      </c>
      <c r="AF688" s="63">
        <f t="shared" si="232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6"/>
        <v>0</v>
      </c>
      <c r="AP688" s="15"/>
      <c r="AR688" s="14"/>
      <c r="AS688" s="18"/>
      <c r="AT688" s="16"/>
      <c r="AU688" s="18">
        <f t="shared" si="227"/>
        <v>0</v>
      </c>
      <c r="AV688" s="15"/>
      <c r="AX688" s="14"/>
      <c r="AY688" s="18"/>
      <c r="AZ688" s="16"/>
      <c r="BA688" s="18">
        <f t="shared" si="228"/>
        <v>0</v>
      </c>
      <c r="BB688" s="15"/>
      <c r="BD688" s="14"/>
      <c r="BE688" s="18"/>
      <c r="BF688" s="16"/>
      <c r="BG688" s="18">
        <f t="shared" si="229"/>
        <v>0</v>
      </c>
      <c r="BH688" s="15"/>
      <c r="BJ688" s="86"/>
      <c r="BK688" s="86"/>
      <c r="BL688" s="24"/>
      <c r="BM688" s="24"/>
      <c r="BN688" s="24"/>
      <c r="BO688" s="24"/>
      <c r="BP688" s="24"/>
      <c r="BQ688" s="124"/>
    </row>
    <row r="689" spans="1:69" ht="16.8" customHeight="1" x14ac:dyDescent="0.35">
      <c r="A689" s="15"/>
      <c r="B689" s="15"/>
      <c r="C689" s="15" t="s">
        <v>135</v>
      </c>
      <c r="D689" s="16"/>
      <c r="E689" s="16"/>
      <c r="F689" s="16"/>
      <c r="G689" s="16">
        <v>0</v>
      </c>
      <c r="H689" s="16"/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230"/>
        <v>1999.7761120000005</v>
      </c>
      <c r="P689" s="18">
        <f t="shared" si="231"/>
        <v>828.92611199999999</v>
      </c>
      <c r="Q689" s="14"/>
      <c r="R689" s="18"/>
      <c r="S689" s="16">
        <f t="shared" si="233"/>
        <v>0</v>
      </c>
      <c r="T689" s="18">
        <f t="shared" si="224"/>
        <v>54400.05999999999</v>
      </c>
      <c r="U689" s="15" t="str">
        <f t="shared" si="234"/>
        <v xml:space="preserve">PAG. FATT. SOMMESE PETROLI </v>
      </c>
      <c r="W689" s="14"/>
      <c r="X689" s="18"/>
      <c r="Y689" s="16">
        <v>0</v>
      </c>
      <c r="Z689" s="18">
        <f t="shared" si="225"/>
        <v>59270.84</v>
      </c>
      <c r="AA689" s="15"/>
      <c r="AB689" s="24"/>
      <c r="AC689" s="15" t="str">
        <f t="shared" si="235"/>
        <v xml:space="preserve">PAG. FATT. SOMMESE PETROLI </v>
      </c>
      <c r="AD689" s="25"/>
      <c r="AE689" s="62">
        <f>G689</f>
        <v>0</v>
      </c>
      <c r="AF689" s="63">
        <f t="shared" si="232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6"/>
        <v>0</v>
      </c>
      <c r="AP689" s="15"/>
      <c r="AR689" s="14"/>
      <c r="AS689" s="18"/>
      <c r="AT689" s="16">
        <v>0</v>
      </c>
      <c r="AU689" s="18">
        <f t="shared" si="227"/>
        <v>0</v>
      </c>
      <c r="AV689" s="15"/>
      <c r="AX689" s="14"/>
      <c r="AY689" s="18"/>
      <c r="AZ689" s="16">
        <v>0</v>
      </c>
      <c r="BA689" s="18">
        <f t="shared" si="228"/>
        <v>0</v>
      </c>
      <c r="BB689" s="15"/>
      <c r="BD689" s="14"/>
      <c r="BE689" s="18"/>
      <c r="BF689" s="16">
        <v>0</v>
      </c>
      <c r="BG689" s="18">
        <f t="shared" si="229"/>
        <v>0</v>
      </c>
      <c r="BH689" s="15"/>
      <c r="BJ689" s="86"/>
      <c r="BK689" s="86"/>
      <c r="BL689" s="24"/>
      <c r="BM689" s="24"/>
      <c r="BN689" s="24"/>
      <c r="BO689" s="24"/>
      <c r="BP689" s="24"/>
      <c r="BQ689" s="124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/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230"/>
        <v>1655.7414400000002</v>
      </c>
      <c r="P690" s="18">
        <f t="shared" si="231"/>
        <v>311.96143999999993</v>
      </c>
      <c r="Q690" s="14"/>
      <c r="R690" s="18"/>
      <c r="S690" s="16">
        <f t="shared" si="233"/>
        <v>0</v>
      </c>
      <c r="T690" s="18">
        <f t="shared" si="224"/>
        <v>54400.05999999999</v>
      </c>
      <c r="U690" s="15" t="str">
        <f t="shared" si="234"/>
        <v>Benzina auto papa'</v>
      </c>
      <c r="W690" s="14"/>
      <c r="X690" s="18"/>
      <c r="Y690" s="16">
        <v>0</v>
      </c>
      <c r="Z690" s="18">
        <f t="shared" si="225"/>
        <v>59270.84</v>
      </c>
      <c r="AA690" s="15"/>
      <c r="AB690" s="24"/>
      <c r="AC690" s="15" t="str">
        <f t="shared" si="235"/>
        <v>Benzina auto papa'</v>
      </c>
      <c r="AD690" s="25"/>
      <c r="AE690" s="62">
        <f>G690</f>
        <v>0</v>
      </c>
      <c r="AF690" s="63">
        <f t="shared" si="232"/>
        <v>0</v>
      </c>
      <c r="AG690" s="25"/>
      <c r="AH690" s="24"/>
      <c r="AI690" s="26">
        <v>0</v>
      </c>
      <c r="AJ690" s="25"/>
      <c r="AL690" s="14"/>
      <c r="AM690" s="18"/>
      <c r="AN690" s="16">
        <v>0</v>
      </c>
      <c r="AO690" s="18">
        <f t="shared" si="226"/>
        <v>0</v>
      </c>
      <c r="AP690" s="15"/>
      <c r="AR690" s="14"/>
      <c r="AS690" s="18"/>
      <c r="AT690" s="16">
        <v>0</v>
      </c>
      <c r="AU690" s="18">
        <f t="shared" si="227"/>
        <v>0</v>
      </c>
      <c r="AV690" s="15"/>
      <c r="AX690" s="14"/>
      <c r="AY690" s="18"/>
      <c r="AZ690" s="16">
        <v>0</v>
      </c>
      <c r="BA690" s="18">
        <f t="shared" si="228"/>
        <v>0</v>
      </c>
      <c r="BB690" s="15"/>
      <c r="BD690" s="14"/>
      <c r="BE690" s="18"/>
      <c r="BF690" s="16">
        <v>0</v>
      </c>
      <c r="BG690" s="18">
        <f t="shared" si="229"/>
        <v>0</v>
      </c>
      <c r="BH690" s="15"/>
      <c r="BJ690" s="86"/>
      <c r="BK690" s="86"/>
      <c r="BL690" s="24"/>
      <c r="BM690" s="24"/>
      <c r="BN690" s="24"/>
      <c r="BO690" s="24"/>
      <c r="BP690" s="24"/>
      <c r="BQ690" s="124"/>
    </row>
    <row r="691" spans="1:69" ht="16.8" customHeight="1" x14ac:dyDescent="0.35">
      <c r="A691" s="15"/>
      <c r="B691" s="15"/>
      <c r="C691" s="28" t="s">
        <v>287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230"/>
        <v>15349.856144000001</v>
      </c>
      <c r="P691" s="18">
        <f t="shared" si="231"/>
        <v>8387.3061440000001</v>
      </c>
      <c r="Q691" s="14"/>
      <c r="R691" s="18"/>
      <c r="S691" s="16">
        <f t="shared" si="233"/>
        <v>80.44</v>
      </c>
      <c r="T691" s="18">
        <f t="shared" si="224"/>
        <v>54319.619999999988</v>
      </c>
      <c r="U691" s="15" t="str">
        <f t="shared" si="234"/>
        <v>PREL PER COMMISSIONI DAL C/C 10226 AL 10223</v>
      </c>
      <c r="W691" s="14"/>
      <c r="X691" s="18"/>
      <c r="Y691" s="16">
        <v>0</v>
      </c>
      <c r="Z691" s="18">
        <f t="shared" si="225"/>
        <v>59270.84</v>
      </c>
      <c r="AA691" s="15" t="str">
        <f>C691</f>
        <v>PREL PER COMMISSIONI DAL C/C 10226 AL 10223</v>
      </c>
      <c r="AB691" s="24"/>
      <c r="AC691" s="15" t="str">
        <f t="shared" si="235"/>
        <v>PREL PER COMMISSIONI DAL C/C 10226 AL 10223</v>
      </c>
      <c r="AD691" s="25"/>
      <c r="AE691" s="62">
        <v>0</v>
      </c>
      <c r="AF691" s="63">
        <f t="shared" si="232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6"/>
        <v>0</v>
      </c>
      <c r="AP691" s="15"/>
      <c r="AR691" s="14"/>
      <c r="AS691" s="18"/>
      <c r="AT691" s="16">
        <v>0</v>
      </c>
      <c r="AU691" s="18">
        <f t="shared" si="227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8"/>
        <v>0</v>
      </c>
      <c r="BB691" s="15"/>
      <c r="BD691" s="14"/>
      <c r="BE691" s="18"/>
      <c r="BF691" s="16">
        <v>0</v>
      </c>
      <c r="BG691" s="18">
        <f t="shared" si="229"/>
        <v>0</v>
      </c>
      <c r="BH691" s="15"/>
      <c r="BJ691" s="86"/>
      <c r="BK691" s="86"/>
      <c r="BL691" s="24"/>
      <c r="BM691" s="24"/>
      <c r="BN691" s="24"/>
      <c r="BO691" s="24"/>
      <c r="BP691" s="24"/>
      <c r="BQ691" s="124"/>
    </row>
    <row r="692" spans="1:69" ht="16.8" customHeight="1" x14ac:dyDescent="0.35">
      <c r="A692" s="15"/>
      <c r="B692" s="15"/>
      <c r="C692" s="15"/>
      <c r="D692" s="16"/>
      <c r="E692" s="16"/>
      <c r="F692" s="16"/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230"/>
        <v>29055.826143999999</v>
      </c>
      <c r="P692" s="18">
        <f t="shared" si="231"/>
        <v>8387.3061440000001</v>
      </c>
      <c r="Q692" s="14"/>
      <c r="R692" s="18"/>
      <c r="S692" s="16">
        <f t="shared" si="233"/>
        <v>0</v>
      </c>
      <c r="T692" s="18">
        <f t="shared" si="224"/>
        <v>54319.619999999988</v>
      </c>
      <c r="U692" s="15">
        <f t="shared" si="234"/>
        <v>0</v>
      </c>
      <c r="W692" s="14"/>
      <c r="X692" s="18"/>
      <c r="Y692" s="16">
        <v>0</v>
      </c>
      <c r="Z692" s="18">
        <f t="shared" si="225"/>
        <v>59270.84</v>
      </c>
      <c r="AA692" s="15"/>
      <c r="AB692" s="24"/>
      <c r="AC692" s="15">
        <f t="shared" si="235"/>
        <v>0</v>
      </c>
      <c r="AD692" s="25"/>
      <c r="AE692" s="62">
        <f t="shared" ref="AE692:AE717" si="236">G692</f>
        <v>0</v>
      </c>
      <c r="AF692" s="63">
        <f t="shared" si="232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6"/>
        <v>0</v>
      </c>
      <c r="AP692" s="15"/>
      <c r="AR692" s="14"/>
      <c r="AS692" s="18"/>
      <c r="AT692" s="16">
        <v>0</v>
      </c>
      <c r="AU692" s="18">
        <f t="shared" si="227"/>
        <v>0</v>
      </c>
      <c r="AV692" s="15"/>
      <c r="AX692" s="14"/>
      <c r="AY692" s="18"/>
      <c r="AZ692" s="16">
        <v>0</v>
      </c>
      <c r="BA692" s="18">
        <f t="shared" si="228"/>
        <v>0</v>
      </c>
      <c r="BB692" s="15"/>
      <c r="BD692" s="14"/>
      <c r="BE692" s="18"/>
      <c r="BF692" s="16">
        <v>0</v>
      </c>
      <c r="BG692" s="18">
        <f t="shared" si="229"/>
        <v>0</v>
      </c>
      <c r="BH692" s="15"/>
      <c r="BJ692" s="86"/>
      <c r="BK692" s="86"/>
      <c r="BL692" s="24"/>
      <c r="BM692" s="24"/>
      <c r="BN692" s="24"/>
      <c r="BO692" s="24"/>
      <c r="BP692" s="24"/>
      <c r="BQ692" s="124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230"/>
        <v>1182.6796000000002</v>
      </c>
      <c r="P693" s="18">
        <f t="shared" si="231"/>
        <v>222.8296</v>
      </c>
      <c r="Q693" s="14"/>
      <c r="R693" s="18"/>
      <c r="S693" s="16">
        <f t="shared" si="233"/>
        <v>0</v>
      </c>
      <c r="T693" s="18">
        <f t="shared" si="224"/>
        <v>54319.619999999988</v>
      </c>
      <c r="U693" s="15" t="str">
        <f t="shared" si="234"/>
        <v>Materiale pulizia</v>
      </c>
      <c r="W693" s="14"/>
      <c r="X693" s="18"/>
      <c r="Y693" s="16">
        <v>0</v>
      </c>
      <c r="Z693" s="18">
        <f t="shared" si="225"/>
        <v>59270.84</v>
      </c>
      <c r="AA693" s="15"/>
      <c r="AB693" s="24"/>
      <c r="AC693" s="15" t="str">
        <f t="shared" si="235"/>
        <v>Materiale pulizia</v>
      </c>
      <c r="AD693" s="25"/>
      <c r="AE693" s="62">
        <f t="shared" si="236"/>
        <v>0</v>
      </c>
      <c r="AF693" s="63">
        <f t="shared" si="232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6"/>
        <v>0</v>
      </c>
      <c r="AP693" s="15"/>
      <c r="AR693" s="14"/>
      <c r="AS693" s="18"/>
      <c r="AT693" s="16">
        <v>0</v>
      </c>
      <c r="AU693" s="18">
        <f t="shared" si="227"/>
        <v>0</v>
      </c>
      <c r="AV693" s="15"/>
      <c r="AX693" s="14"/>
      <c r="AY693" s="18"/>
      <c r="AZ693" s="16">
        <v>0</v>
      </c>
      <c r="BA693" s="18">
        <f t="shared" si="228"/>
        <v>0</v>
      </c>
      <c r="BB693" s="15"/>
      <c r="BD693" s="14"/>
      <c r="BE693" s="18"/>
      <c r="BF693" s="16">
        <v>0</v>
      </c>
      <c r="BG693" s="18">
        <f t="shared" si="229"/>
        <v>0</v>
      </c>
      <c r="BH693" s="15"/>
      <c r="BJ693" s="86"/>
      <c r="BK693" s="86"/>
      <c r="BL693" s="24"/>
      <c r="BM693" s="24"/>
      <c r="BN693" s="24"/>
      <c r="BO693" s="24"/>
      <c r="BP693" s="24"/>
      <c r="BQ693" s="124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230"/>
        <v>1182.6796000000002</v>
      </c>
      <c r="P694" s="18">
        <f t="shared" si="231"/>
        <v>222.8296</v>
      </c>
      <c r="Q694" s="14"/>
      <c r="R694" s="18"/>
      <c r="S694" s="16">
        <f t="shared" si="233"/>
        <v>0</v>
      </c>
      <c r="T694" s="18">
        <f t="shared" si="224"/>
        <v>54319.619999999988</v>
      </c>
      <c r="U694" s="15" t="str">
        <f t="shared" si="234"/>
        <v xml:space="preserve">Assicurazioni </v>
      </c>
      <c r="W694" s="14"/>
      <c r="X694" s="18"/>
      <c r="Y694" s="16">
        <v>0</v>
      </c>
      <c r="Z694" s="18">
        <f t="shared" si="225"/>
        <v>59270.84</v>
      </c>
      <c r="AA694" s="15"/>
      <c r="AB694" s="24"/>
      <c r="AC694" s="15" t="str">
        <f t="shared" si="235"/>
        <v xml:space="preserve">Assicurazioni </v>
      </c>
      <c r="AD694" s="25"/>
      <c r="AE694" s="62">
        <f t="shared" si="236"/>
        <v>0</v>
      </c>
      <c r="AF694" s="63">
        <f t="shared" si="232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6"/>
        <v>0</v>
      </c>
      <c r="AP694" s="15"/>
      <c r="AR694" s="14"/>
      <c r="AS694" s="18"/>
      <c r="AT694" s="16">
        <v>0</v>
      </c>
      <c r="AU694" s="18">
        <f t="shared" si="227"/>
        <v>0</v>
      </c>
      <c r="AV694" s="15"/>
      <c r="AX694" s="14"/>
      <c r="AY694" s="18"/>
      <c r="AZ694" s="16">
        <v>0</v>
      </c>
      <c r="BA694" s="18">
        <f t="shared" si="228"/>
        <v>0</v>
      </c>
      <c r="BB694" s="15"/>
      <c r="BD694" s="14"/>
      <c r="BE694" s="18"/>
      <c r="BF694" s="16">
        <v>0</v>
      </c>
      <c r="BG694" s="18">
        <f t="shared" si="229"/>
        <v>0</v>
      </c>
      <c r="BH694" s="15"/>
      <c r="BJ694" s="86"/>
      <c r="BK694" s="86"/>
      <c r="BL694" s="24"/>
      <c r="BM694" s="24"/>
      <c r="BN694" s="24"/>
      <c r="BO694" s="24"/>
      <c r="BP694" s="24"/>
      <c r="BQ694" s="124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230"/>
        <v>370.93934399999989</v>
      </c>
      <c r="P695" s="18">
        <f t="shared" si="231"/>
        <v>1033.9293439999999</v>
      </c>
      <c r="Q695" s="14"/>
      <c r="R695" s="18"/>
      <c r="S695" s="16">
        <f t="shared" si="233"/>
        <v>0</v>
      </c>
      <c r="T695" s="18">
        <f t="shared" si="224"/>
        <v>54319.619999999988</v>
      </c>
      <c r="U695" s="15" t="str">
        <f t="shared" si="234"/>
        <v>Telepass</v>
      </c>
      <c r="W695" s="14"/>
      <c r="X695" s="18"/>
      <c r="Y695" s="16">
        <v>0</v>
      </c>
      <c r="Z695" s="18">
        <f t="shared" si="225"/>
        <v>59270.84</v>
      </c>
      <c r="AA695" s="15"/>
      <c r="AB695" s="24"/>
      <c r="AC695" s="15" t="str">
        <f t="shared" si="235"/>
        <v>Telepass</v>
      </c>
      <c r="AD695" s="25"/>
      <c r="AE695" s="62">
        <f t="shared" si="236"/>
        <v>0</v>
      </c>
      <c r="AF695" s="63">
        <f t="shared" si="232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6"/>
        <v>0</v>
      </c>
      <c r="AP695" s="15"/>
      <c r="AR695" s="14"/>
      <c r="AS695" s="18"/>
      <c r="AT695" s="16">
        <v>0</v>
      </c>
      <c r="AU695" s="18">
        <f t="shared" si="227"/>
        <v>0</v>
      </c>
      <c r="AV695" s="15"/>
      <c r="AX695" s="14"/>
      <c r="AY695" s="18"/>
      <c r="AZ695" s="16">
        <v>0</v>
      </c>
      <c r="BA695" s="18">
        <f t="shared" si="228"/>
        <v>0</v>
      </c>
      <c r="BB695" s="15"/>
      <c r="BD695" s="14"/>
      <c r="BE695" s="18"/>
      <c r="BF695" s="16">
        <v>0</v>
      </c>
      <c r="BG695" s="18">
        <f t="shared" si="229"/>
        <v>0</v>
      </c>
      <c r="BH695" s="15"/>
      <c r="BJ695" s="86"/>
      <c r="BK695" s="86"/>
      <c r="BL695" s="24"/>
      <c r="BM695" s="24"/>
      <c r="BN695" s="24"/>
      <c r="BO695" s="24"/>
      <c r="BP695" s="24"/>
      <c r="BQ695" s="124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/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224"/>
        <v>54319.619999999988</v>
      </c>
      <c r="U696" s="15" t="str">
        <f t="shared" si="234"/>
        <v>Pubblicità</v>
      </c>
      <c r="W696" s="14"/>
      <c r="X696" s="18"/>
      <c r="Y696" s="16">
        <v>0</v>
      </c>
      <c r="Z696" s="18">
        <f t="shared" si="225"/>
        <v>59270.84</v>
      </c>
      <c r="AA696" s="15"/>
      <c r="AB696" s="24"/>
      <c r="AC696" s="15" t="str">
        <f t="shared" si="235"/>
        <v>Pubblicità</v>
      </c>
      <c r="AD696" s="25"/>
      <c r="AE696" s="62">
        <f t="shared" si="236"/>
        <v>0</v>
      </c>
      <c r="AF696" s="63">
        <f t="shared" si="232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6"/>
        <v>0</v>
      </c>
      <c r="AP696" s="15"/>
      <c r="AR696" s="14"/>
      <c r="AS696" s="18"/>
      <c r="AT696" s="16"/>
      <c r="AU696" s="18">
        <f t="shared" si="227"/>
        <v>0</v>
      </c>
      <c r="AV696" s="15"/>
      <c r="AX696" s="14"/>
      <c r="AY696" s="18"/>
      <c r="AZ696" s="16"/>
      <c r="BA696" s="18">
        <f t="shared" si="228"/>
        <v>0</v>
      </c>
      <c r="BB696" s="15"/>
      <c r="BD696" s="14"/>
      <c r="BE696" s="18"/>
      <c r="BF696" s="16"/>
      <c r="BG696" s="18">
        <f t="shared" si="229"/>
        <v>0</v>
      </c>
      <c r="BH696" s="15"/>
      <c r="BJ696" s="86"/>
      <c r="BK696" s="86"/>
      <c r="BL696" s="24"/>
      <c r="BM696" s="24"/>
      <c r="BN696" s="24"/>
      <c r="BO696" s="24"/>
      <c r="BP696" s="24"/>
      <c r="BQ696" s="124"/>
    </row>
    <row r="697" spans="1:69" ht="16.8" customHeight="1" x14ac:dyDescent="0.35">
      <c r="A697" s="15"/>
      <c r="B697" s="66"/>
      <c r="C697" s="15" t="s">
        <v>137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/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224"/>
        <v>54319.619999999988</v>
      </c>
      <c r="U697" s="15" t="str">
        <f t="shared" si="234"/>
        <v xml:space="preserve">PAG. STIP.           MARZIA </v>
      </c>
      <c r="W697" s="14"/>
      <c r="X697" s="18"/>
      <c r="Y697" s="16">
        <v>0</v>
      </c>
      <c r="Z697" s="18">
        <f t="shared" si="225"/>
        <v>59270.84</v>
      </c>
      <c r="AA697" s="15"/>
      <c r="AB697" s="24"/>
      <c r="AC697" s="15" t="str">
        <f t="shared" si="235"/>
        <v xml:space="preserve">PAG. STIP.           MARZIA </v>
      </c>
      <c r="AD697" s="25"/>
      <c r="AE697" s="62">
        <f t="shared" si="236"/>
        <v>0</v>
      </c>
      <c r="AF697" s="63">
        <f t="shared" si="232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6"/>
        <v>0</v>
      </c>
      <c r="AP697" s="15"/>
      <c r="AR697" s="14"/>
      <c r="AS697" s="18"/>
      <c r="AT697" s="16">
        <v>0</v>
      </c>
      <c r="AU697" s="18">
        <f t="shared" si="227"/>
        <v>0</v>
      </c>
      <c r="AV697" s="15"/>
      <c r="AX697" s="14"/>
      <c r="AY697" s="18"/>
      <c r="AZ697" s="16">
        <v>0</v>
      </c>
      <c r="BA697" s="18">
        <f t="shared" si="228"/>
        <v>0</v>
      </c>
      <c r="BB697" s="15"/>
      <c r="BD697" s="14"/>
      <c r="BE697" s="18"/>
      <c r="BF697" s="16">
        <v>0</v>
      </c>
      <c r="BG697" s="18">
        <f t="shared" si="229"/>
        <v>0</v>
      </c>
      <c r="BH697" s="15"/>
      <c r="BJ697" s="86"/>
      <c r="BK697" s="86"/>
      <c r="BL697" s="24"/>
      <c r="BM697" s="24"/>
      <c r="BN697" s="24"/>
      <c r="BO697" s="24"/>
      <c r="BP697" s="24"/>
      <c r="BQ697" s="124"/>
    </row>
    <row r="698" spans="1:69" ht="16.8" customHeight="1" x14ac:dyDescent="0.35">
      <c r="A698" s="15"/>
      <c r="B698" s="15"/>
      <c r="C698" s="15" t="s">
        <v>139</v>
      </c>
      <c r="D698" s="16"/>
      <c r="E698" s="16">
        <v>0</v>
      </c>
      <c r="F698" s="16"/>
      <c r="G698" s="16">
        <v>0</v>
      </c>
      <c r="H698" s="16"/>
      <c r="I698" s="4"/>
      <c r="J698" s="14"/>
      <c r="K698" s="17"/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224"/>
        <v>54319.619999999988</v>
      </c>
      <c r="U698" s="15" t="str">
        <f t="shared" si="234"/>
        <v xml:space="preserve">PAG. STIP.           DEBORAH </v>
      </c>
      <c r="W698" s="14"/>
      <c r="X698" s="18"/>
      <c r="Y698" s="16">
        <v>0</v>
      </c>
      <c r="Z698" s="18">
        <f t="shared" si="225"/>
        <v>59270.84</v>
      </c>
      <c r="AA698" s="15"/>
      <c r="AB698" s="24"/>
      <c r="AC698" s="15" t="str">
        <f t="shared" si="235"/>
        <v xml:space="preserve">PAG. STIP.           DEBORAH </v>
      </c>
      <c r="AD698" s="25"/>
      <c r="AE698" s="62">
        <f t="shared" si="236"/>
        <v>0</v>
      </c>
      <c r="AF698" s="63">
        <f t="shared" si="232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6"/>
        <v>0</v>
      </c>
      <c r="AP698" s="15"/>
      <c r="AR698" s="14"/>
      <c r="AS698" s="18"/>
      <c r="AT698" s="16">
        <v>0</v>
      </c>
      <c r="AU698" s="18">
        <f t="shared" si="227"/>
        <v>0</v>
      </c>
      <c r="AV698" s="15"/>
      <c r="AX698" s="14"/>
      <c r="AY698" s="18"/>
      <c r="AZ698" s="16">
        <v>0</v>
      </c>
      <c r="BA698" s="18">
        <f t="shared" si="228"/>
        <v>0</v>
      </c>
      <c r="BB698" s="15"/>
      <c r="BD698" s="14"/>
      <c r="BE698" s="18"/>
      <c r="BF698" s="16">
        <v>0</v>
      </c>
      <c r="BG698" s="18">
        <f t="shared" si="229"/>
        <v>0</v>
      </c>
      <c r="BH698" s="15"/>
      <c r="BJ698" s="86"/>
      <c r="BK698" s="86"/>
      <c r="BL698" s="24"/>
      <c r="BM698" s="24"/>
      <c r="BN698" s="24"/>
      <c r="BO698" s="24"/>
      <c r="BP698" s="24"/>
      <c r="BQ698" s="124"/>
    </row>
    <row r="699" spans="1:69" ht="16.8" customHeight="1" x14ac:dyDescent="0.35">
      <c r="A699" s="15"/>
      <c r="B699" s="15"/>
      <c r="C699" s="15" t="s">
        <v>141</v>
      </c>
      <c r="D699" s="16"/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224"/>
        <v>54319.619999999988</v>
      </c>
      <c r="U699" s="15"/>
      <c r="W699" s="14"/>
      <c r="X699" s="18"/>
      <c r="Y699" s="16"/>
      <c r="Z699" s="18">
        <f t="shared" si="225"/>
        <v>59270.84</v>
      </c>
      <c r="AA699" s="15"/>
      <c r="AB699" s="24"/>
      <c r="AC699" s="15" t="str">
        <f t="shared" si="235"/>
        <v xml:space="preserve">PAG. STIP.           DORIANA BONIFICO </v>
      </c>
      <c r="AD699" s="25"/>
      <c r="AE699" s="62">
        <f t="shared" si="236"/>
        <v>0</v>
      </c>
      <c r="AF699" s="63">
        <f t="shared" si="232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6"/>
        <v>0</v>
      </c>
      <c r="AP699" s="15"/>
      <c r="AR699" s="14"/>
      <c r="AS699" s="18"/>
      <c r="AT699" s="16"/>
      <c r="AU699" s="18">
        <f t="shared" si="227"/>
        <v>0</v>
      </c>
      <c r="AV699" s="15"/>
      <c r="AX699" s="14"/>
      <c r="AY699" s="18"/>
      <c r="AZ699" s="16"/>
      <c r="BA699" s="18">
        <f t="shared" si="228"/>
        <v>0</v>
      </c>
      <c r="BB699" s="15"/>
      <c r="BD699" s="14"/>
      <c r="BE699" s="18"/>
      <c r="BF699" s="16"/>
      <c r="BG699" s="18">
        <f t="shared" si="229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4"/>
    </row>
    <row r="700" spans="1:69" ht="16.8" customHeight="1" x14ac:dyDescent="0.35">
      <c r="A700" s="15"/>
      <c r="B700" s="15"/>
      <c r="C700" s="15" t="s">
        <v>142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224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5"/>
        <v>59270.84</v>
      </c>
      <c r="AA700" s="15"/>
      <c r="AB700" s="24"/>
      <c r="AC700" s="15" t="str">
        <f t="shared" si="235"/>
        <v xml:space="preserve">PAG. STIP.           STEFANIA  BONIFICO </v>
      </c>
      <c r="AD700" s="25"/>
      <c r="AE700" s="62">
        <f t="shared" si="236"/>
        <v>0</v>
      </c>
      <c r="AF700" s="63">
        <f t="shared" si="232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6"/>
        <v>0</v>
      </c>
      <c r="AP700" s="15"/>
      <c r="AR700" s="14"/>
      <c r="AS700" s="18"/>
      <c r="AT700" s="16">
        <v>0</v>
      </c>
      <c r="AU700" s="18">
        <f t="shared" si="227"/>
        <v>0</v>
      </c>
      <c r="AV700" s="15"/>
      <c r="AX700" s="14"/>
      <c r="AY700" s="18"/>
      <c r="AZ700" s="16">
        <v>0</v>
      </c>
      <c r="BA700" s="18">
        <f t="shared" si="228"/>
        <v>0</v>
      </c>
      <c r="BB700" s="15"/>
      <c r="BD700" s="14"/>
      <c r="BE700" s="18"/>
      <c r="BF700" s="16">
        <v>0</v>
      </c>
      <c r="BG700" s="18">
        <f t="shared" si="229"/>
        <v>0</v>
      </c>
      <c r="BH700" s="15"/>
      <c r="BJ700" s="86"/>
      <c r="BK700" s="86"/>
      <c r="BL700" s="24"/>
      <c r="BM700" s="24"/>
      <c r="BN700" s="24"/>
      <c r="BO700" s="24"/>
      <c r="BP700" s="24"/>
      <c r="BQ700" s="124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224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5"/>
        <v>59270.84</v>
      </c>
      <c r="AA701" s="15"/>
      <c r="AB701" s="24"/>
      <c r="AC701" s="15" t="str">
        <f t="shared" si="235"/>
        <v>Pagamento contributi impiegate</v>
      </c>
      <c r="AD701" s="25"/>
      <c r="AE701" s="62">
        <f t="shared" si="236"/>
        <v>0</v>
      </c>
      <c r="AF701" s="63">
        <f t="shared" si="232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6"/>
        <v>0</v>
      </c>
      <c r="AP701" s="15"/>
      <c r="AR701" s="14"/>
      <c r="AS701" s="18"/>
      <c r="AT701" s="16">
        <v>0</v>
      </c>
      <c r="AU701" s="18">
        <f t="shared" si="227"/>
        <v>0</v>
      </c>
      <c r="AV701" s="15"/>
      <c r="AX701" s="14"/>
      <c r="AY701" s="18"/>
      <c r="AZ701" s="16">
        <v>0</v>
      </c>
      <c r="BA701" s="18">
        <f t="shared" si="228"/>
        <v>0</v>
      </c>
      <c r="BB701" s="15"/>
      <c r="BD701" s="14"/>
      <c r="BE701" s="18"/>
      <c r="BF701" s="16">
        <v>0</v>
      </c>
      <c r="BG701" s="18">
        <f t="shared" si="229"/>
        <v>0</v>
      </c>
      <c r="BH701" s="15"/>
      <c r="BJ701" s="86"/>
      <c r="BK701" s="86"/>
      <c r="BL701" s="24"/>
      <c r="BM701" s="24"/>
      <c r="BN701" s="24"/>
      <c r="BO701" s="24"/>
      <c r="BP701" s="24"/>
      <c r="BQ701" s="124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224"/>
        <v>54319.619999999988</v>
      </c>
      <c r="U702" s="15"/>
      <c r="W702" s="14"/>
      <c r="X702" s="18"/>
      <c r="Y702" s="16"/>
      <c r="Z702" s="18">
        <f t="shared" si="225"/>
        <v>59270.84</v>
      </c>
      <c r="AA702" s="15"/>
      <c r="AB702" s="24"/>
      <c r="AC702" s="15"/>
      <c r="AD702" s="25"/>
      <c r="AE702" s="62">
        <f t="shared" si="236"/>
        <v>0</v>
      </c>
      <c r="AF702" s="63">
        <f t="shared" si="232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6"/>
        <v>0</v>
      </c>
      <c r="AP702" s="15"/>
      <c r="AR702" s="14"/>
      <c r="AS702" s="18"/>
      <c r="AT702" s="16"/>
      <c r="AU702" s="18">
        <f t="shared" si="227"/>
        <v>0</v>
      </c>
      <c r="AV702" s="15"/>
      <c r="AX702" s="14"/>
      <c r="AY702" s="18"/>
      <c r="AZ702" s="16"/>
      <c r="BA702" s="18">
        <f t="shared" si="228"/>
        <v>0</v>
      </c>
      <c r="BB702" s="15"/>
      <c r="BD702" s="14"/>
      <c r="BE702" s="18"/>
      <c r="BF702" s="16"/>
      <c r="BG702" s="18">
        <f t="shared" si="229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4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224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5"/>
        <v>59270.84</v>
      </c>
      <c r="AA703" s="15"/>
      <c r="AB703" s="24"/>
      <c r="AC703" s="15" t="str">
        <f t="shared" ref="AC703:AC713" si="237">C703</f>
        <v>Pag. Bolletta Telecom  780820</v>
      </c>
      <c r="AD703" s="25"/>
      <c r="AE703" s="62">
        <f t="shared" si="236"/>
        <v>0</v>
      </c>
      <c r="AF703" s="63">
        <f t="shared" si="232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6"/>
        <v>0</v>
      </c>
      <c r="AP703" s="15"/>
      <c r="AR703" s="14"/>
      <c r="AS703" s="18"/>
      <c r="AT703" s="16">
        <v>0</v>
      </c>
      <c r="AU703" s="18">
        <f t="shared" si="227"/>
        <v>0</v>
      </c>
      <c r="AV703" s="15"/>
      <c r="AX703" s="14"/>
      <c r="AY703" s="18"/>
      <c r="AZ703" s="16">
        <v>0</v>
      </c>
      <c r="BA703" s="18">
        <f t="shared" si="228"/>
        <v>0</v>
      </c>
      <c r="BB703" s="15"/>
      <c r="BD703" s="14"/>
      <c r="BE703" s="18"/>
      <c r="BF703" s="16">
        <v>0</v>
      </c>
      <c r="BG703" s="18">
        <f t="shared" si="229"/>
        <v>0</v>
      </c>
      <c r="BH703" s="15"/>
      <c r="BJ703" s="86"/>
      <c r="BK703" s="86"/>
      <c r="BL703" s="24"/>
      <c r="BM703" s="24"/>
      <c r="BN703" s="24"/>
      <c r="BO703" s="24"/>
      <c r="BP703" s="24"/>
      <c r="BQ703" s="124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224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5"/>
        <v>59270.84</v>
      </c>
      <c r="AA704" s="15"/>
      <c r="AB704" s="24"/>
      <c r="AC704" s="15" t="str">
        <f t="shared" si="237"/>
        <v>Pag. Bolletta Telecom 780344</v>
      </c>
      <c r="AD704" s="25"/>
      <c r="AE704" s="62">
        <f t="shared" si="236"/>
        <v>0</v>
      </c>
      <c r="AF704" s="63">
        <f t="shared" si="232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6"/>
        <v>0</v>
      </c>
      <c r="AP704" s="15"/>
      <c r="AR704" s="14"/>
      <c r="AS704" s="18"/>
      <c r="AT704" s="16">
        <v>0</v>
      </c>
      <c r="AU704" s="18">
        <f t="shared" si="227"/>
        <v>0</v>
      </c>
      <c r="AV704" s="15"/>
      <c r="AX704" s="14"/>
      <c r="AY704" s="18"/>
      <c r="AZ704" s="16">
        <v>0</v>
      </c>
      <c r="BA704" s="18">
        <f t="shared" si="228"/>
        <v>0</v>
      </c>
      <c r="BB704" s="15"/>
      <c r="BD704" s="14"/>
      <c r="BE704" s="18"/>
      <c r="BF704" s="16">
        <v>0</v>
      </c>
      <c r="BG704" s="18">
        <f t="shared" si="229"/>
        <v>0</v>
      </c>
      <c r="BH704" s="15"/>
      <c r="BJ704" s="86"/>
      <c r="BK704" s="86"/>
      <c r="BL704" s="24"/>
      <c r="BM704" s="24"/>
      <c r="BN704" s="24"/>
      <c r="BO704" s="24"/>
      <c r="BP704" s="24"/>
      <c r="BQ704" s="124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4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5"/>
        <v>59270.84</v>
      </c>
      <c r="AA705" s="15"/>
      <c r="AB705" s="24"/>
      <c r="AC705" s="15" t="str">
        <f t="shared" si="237"/>
        <v>Pag. Bolletta Telecom</v>
      </c>
      <c r="AD705" s="25"/>
      <c r="AE705" s="62">
        <f t="shared" si="236"/>
        <v>0</v>
      </c>
      <c r="AF705" s="63">
        <f t="shared" si="232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6"/>
        <v>0</v>
      </c>
      <c r="AP705" s="15"/>
      <c r="AR705" s="14"/>
      <c r="AS705" s="18"/>
      <c r="AT705" s="16">
        <v>0</v>
      </c>
      <c r="AU705" s="18">
        <f t="shared" si="227"/>
        <v>0</v>
      </c>
      <c r="AV705" s="15"/>
      <c r="AX705" s="14"/>
      <c r="AY705" s="18"/>
      <c r="AZ705" s="16">
        <v>0</v>
      </c>
      <c r="BA705" s="18">
        <f t="shared" si="228"/>
        <v>0</v>
      </c>
      <c r="BB705" s="15"/>
      <c r="BD705" s="14"/>
      <c r="BE705" s="18"/>
      <c r="BF705" s="16">
        <v>0</v>
      </c>
      <c r="BG705" s="18">
        <f t="shared" si="229"/>
        <v>0</v>
      </c>
      <c r="BH705" s="15"/>
      <c r="BJ705" s="86"/>
      <c r="BK705" s="86"/>
      <c r="BL705" s="24"/>
      <c r="BM705" s="24"/>
      <c r="BN705" s="24"/>
      <c r="BO705" s="24"/>
      <c r="BP705" s="24"/>
      <c r="BQ705" s="124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7" si="238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7" si="239">(X706-Y706)+Z705</f>
        <v>59270.84</v>
      </c>
      <c r="AA706" s="15"/>
      <c r="AB706" s="24"/>
      <c r="AC706" s="15" t="str">
        <f t="shared" si="237"/>
        <v xml:space="preserve">PAG. BOLLETTA ENEL  </v>
      </c>
      <c r="AD706" s="25"/>
      <c r="AE706" s="62">
        <f t="shared" si="236"/>
        <v>0</v>
      </c>
      <c r="AF706" s="63">
        <f t="shared" si="232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7" si="240">(AM706-AN706)+AO705</f>
        <v>0</v>
      </c>
      <c r="AP706" s="15"/>
      <c r="AR706" s="14"/>
      <c r="AS706" s="18"/>
      <c r="AT706" s="16">
        <v>0</v>
      </c>
      <c r="AU706" s="18">
        <f t="shared" ref="AU706:AU737" si="241">(AS706-AT706)+AU705</f>
        <v>0</v>
      </c>
      <c r="AV706" s="15"/>
      <c r="AX706" s="14"/>
      <c r="AY706" s="18"/>
      <c r="AZ706" s="16">
        <v>0</v>
      </c>
      <c r="BA706" s="18">
        <f t="shared" ref="BA706:BA737" si="242">(AY706-AZ706)+BA705</f>
        <v>0</v>
      </c>
      <c r="BB706" s="15"/>
      <c r="BD706" s="14"/>
      <c r="BE706" s="18"/>
      <c r="BF706" s="16">
        <v>0</v>
      </c>
      <c r="BG706" s="18">
        <f t="shared" ref="BG706:BG737" si="243">(BE706-BF706)+BG705</f>
        <v>0</v>
      </c>
      <c r="BH706" s="15"/>
      <c r="BJ706" s="86"/>
      <c r="BK706" s="86"/>
      <c r="BL706" s="24"/>
      <c r="BM706" s="24"/>
      <c r="BN706" s="24"/>
      <c r="BO706" s="24"/>
      <c r="BP706" s="24"/>
      <c r="BQ706" s="124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>
        <f>T730+Z730+AO730+AU730</f>
        <v>140614.84999999998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8"/>
        <v>54319.619999999988</v>
      </c>
      <c r="U707" s="15"/>
      <c r="W707" s="14"/>
      <c r="X707" s="18"/>
      <c r="Y707" s="16">
        <v>0</v>
      </c>
      <c r="Z707" s="18">
        <f t="shared" si="239"/>
        <v>59270.84</v>
      </c>
      <c r="AA707" s="15"/>
      <c r="AB707" s="24"/>
      <c r="AC707" s="15" t="str">
        <f t="shared" si="237"/>
        <v>Locazione immobili</v>
      </c>
      <c r="AD707" s="25"/>
      <c r="AE707" s="62">
        <f t="shared" si="236"/>
        <v>0</v>
      </c>
      <c r="AF707" s="63">
        <f t="shared" si="232"/>
        <v>4056.6499999999996</v>
      </c>
      <c r="AG707" s="25"/>
      <c r="AH707" s="24"/>
      <c r="AI707" s="26">
        <v>0</v>
      </c>
      <c r="AJ707" s="25"/>
      <c r="AL707" s="14"/>
      <c r="AM707" s="18"/>
      <c r="AN707" s="16">
        <v>0</v>
      </c>
      <c r="AO707" s="18">
        <f t="shared" si="240"/>
        <v>0</v>
      </c>
      <c r="AP707" s="15"/>
      <c r="AR707" s="14"/>
      <c r="AS707" s="18"/>
      <c r="AT707" s="16">
        <v>0</v>
      </c>
      <c r="AU707" s="18">
        <f t="shared" si="241"/>
        <v>0</v>
      </c>
      <c r="AV707" s="15"/>
      <c r="AX707" s="14"/>
      <c r="AY707" s="18"/>
      <c r="AZ707" s="16">
        <v>0</v>
      </c>
      <c r="BA707" s="18">
        <f t="shared" si="242"/>
        <v>0</v>
      </c>
      <c r="BB707" s="15"/>
      <c r="BD707" s="14"/>
      <c r="BE707" s="18"/>
      <c r="BF707" s="16">
        <v>0</v>
      </c>
      <c r="BG707" s="18">
        <f t="shared" si="243"/>
        <v>0</v>
      </c>
      <c r="BH707" s="15"/>
      <c r="BJ707" s="86"/>
      <c r="BK707" s="86"/>
      <c r="BL707" s="24"/>
      <c r="BM707" s="24"/>
      <c r="BN707" s="24"/>
      <c r="BO707" s="24"/>
      <c r="BP707" s="24"/>
      <c r="BQ707" s="124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238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39"/>
        <v>59270.84</v>
      </c>
      <c r="AA708" s="15"/>
      <c r="AB708" s="24"/>
      <c r="AC708" s="15" t="str">
        <f t="shared" si="237"/>
        <v>Spese condominiali</v>
      </c>
      <c r="AD708" s="25"/>
      <c r="AE708" s="62">
        <f t="shared" si="236"/>
        <v>0</v>
      </c>
      <c r="AF708" s="63">
        <f t="shared" si="232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0"/>
        <v>0</v>
      </c>
      <c r="AP708" s="15"/>
      <c r="AR708" s="14"/>
      <c r="AS708" s="18"/>
      <c r="AT708" s="16">
        <v>0</v>
      </c>
      <c r="AU708" s="18">
        <f t="shared" si="241"/>
        <v>0</v>
      </c>
      <c r="AV708" s="15"/>
      <c r="AX708" s="14"/>
      <c r="AY708" s="18"/>
      <c r="AZ708" s="16">
        <v>0</v>
      </c>
      <c r="BA708" s="18">
        <f t="shared" si="242"/>
        <v>0</v>
      </c>
      <c r="BB708" s="15"/>
      <c r="BD708" s="14"/>
      <c r="BE708" s="18"/>
      <c r="BF708" s="16">
        <v>0</v>
      </c>
      <c r="BG708" s="18">
        <f t="shared" si="243"/>
        <v>0</v>
      </c>
      <c r="BH708" s="15"/>
      <c r="BJ708" s="86"/>
      <c r="BK708" s="86"/>
      <c r="BL708" s="24"/>
      <c r="BM708" s="24"/>
      <c r="BN708" s="24"/>
      <c r="BO708" s="24"/>
      <c r="BP708" s="24"/>
      <c r="BQ708" s="124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144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8"/>
        <v>54319.619999999988</v>
      </c>
      <c r="U709" s="15"/>
      <c r="W709" s="14"/>
      <c r="X709" s="18"/>
      <c r="Y709" s="16"/>
      <c r="Z709" s="18">
        <f t="shared" si="239"/>
        <v>59270.84</v>
      </c>
      <c r="AA709" s="15"/>
      <c r="AB709" s="24"/>
      <c r="AC709" s="15" t="str">
        <f t="shared" si="237"/>
        <v>TOT. SPESE AFFITTO  TEL. LUCE</v>
      </c>
      <c r="AD709" s="25"/>
      <c r="AE709" s="62">
        <f t="shared" si="236"/>
        <v>0</v>
      </c>
      <c r="AF709" s="63">
        <f t="shared" si="232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0"/>
        <v>0</v>
      </c>
      <c r="AP709" s="15"/>
      <c r="AR709" s="14"/>
      <c r="AS709" s="18"/>
      <c r="AT709" s="16"/>
      <c r="AU709" s="18">
        <f t="shared" si="241"/>
        <v>0</v>
      </c>
      <c r="AV709" s="15"/>
      <c r="AX709" s="14"/>
      <c r="AY709" s="18"/>
      <c r="AZ709" s="16"/>
      <c r="BA709" s="18">
        <f t="shared" si="242"/>
        <v>0</v>
      </c>
      <c r="BB709" s="15"/>
      <c r="BD709" s="14"/>
      <c r="BE709" s="18"/>
      <c r="BF709" s="16"/>
      <c r="BG709" s="18">
        <f t="shared" si="243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4"/>
    </row>
    <row r="710" spans="1:69" ht="16.8" customHeight="1" x14ac:dyDescent="0.35">
      <c r="A710" s="15"/>
      <c r="B710" s="15"/>
      <c r="C710" s="15" t="s">
        <v>95</v>
      </c>
      <c r="D710" s="16"/>
      <c r="E710" s="16"/>
      <c r="F710" s="16"/>
      <c r="G710" s="16">
        <v>0</v>
      </c>
      <c r="H710" s="16"/>
      <c r="I710" s="4"/>
      <c r="J710" s="14"/>
      <c r="K710" s="16" t="s">
        <v>251</v>
      </c>
      <c r="L710" s="16">
        <v>-0.02</v>
      </c>
      <c r="M710" s="30" t="s">
        <v>145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238"/>
        <v>54319.619999999988</v>
      </c>
      <c r="U710" s="15"/>
      <c r="W710" s="14"/>
      <c r="X710" s="18">
        <v>0</v>
      </c>
      <c r="Y710" s="16">
        <v>0</v>
      </c>
      <c r="Z710" s="18">
        <f t="shared" si="239"/>
        <v>59270.84</v>
      </c>
      <c r="AA710" s="15"/>
      <c r="AB710" s="24"/>
      <c r="AC710" s="15" t="str">
        <f t="shared" si="237"/>
        <v xml:space="preserve">RIVALSA </v>
      </c>
      <c r="AD710" s="25"/>
      <c r="AE710" s="62">
        <f t="shared" si="236"/>
        <v>0</v>
      </c>
      <c r="AF710" s="63">
        <f t="shared" si="232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0"/>
        <v>0</v>
      </c>
      <c r="AP710" s="15"/>
      <c r="AR710" s="14"/>
      <c r="AS710" s="18"/>
      <c r="AT710" s="16"/>
      <c r="AU710" s="18">
        <f t="shared" si="241"/>
        <v>0</v>
      </c>
      <c r="AV710" s="15"/>
      <c r="AX710" s="14"/>
      <c r="AY710" s="18"/>
      <c r="AZ710" s="16"/>
      <c r="BA710" s="18">
        <f t="shared" si="242"/>
        <v>0</v>
      </c>
      <c r="BB710" s="15"/>
      <c r="BD710" s="14"/>
      <c r="BE710" s="18"/>
      <c r="BF710" s="16"/>
      <c r="BG710" s="18">
        <f t="shared" si="243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4"/>
    </row>
    <row r="711" spans="1:69" ht="16.8" customHeight="1" x14ac:dyDescent="0.35">
      <c r="A711" s="15"/>
      <c r="B711" s="15"/>
      <c r="C711" s="15" t="s">
        <v>96</v>
      </c>
      <c r="D711" s="16"/>
      <c r="E711" s="16"/>
      <c r="F711" s="16"/>
      <c r="G711" s="16">
        <v>0</v>
      </c>
      <c r="H711" s="16"/>
      <c r="I711" s="4"/>
      <c r="J711" s="14"/>
      <c r="K711" s="25" t="s">
        <v>264</v>
      </c>
      <c r="L711" s="83">
        <v>23</v>
      </c>
      <c r="M711" s="16" t="s">
        <v>254</v>
      </c>
      <c r="N711" s="16">
        <v>338</v>
      </c>
      <c r="O711" s="16"/>
      <c r="P711" s="18"/>
      <c r="Q711" s="14"/>
      <c r="R711" s="18"/>
      <c r="S711" s="16">
        <f>G711</f>
        <v>0</v>
      </c>
      <c r="T711" s="18">
        <f t="shared" si="238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39"/>
        <v>59270.84</v>
      </c>
      <c r="AA711" s="15"/>
      <c r="AB711" s="24"/>
      <c r="AC711" s="15" t="str">
        <f t="shared" si="237"/>
        <v>COMMERCIALISTA</v>
      </c>
      <c r="AD711" s="25"/>
      <c r="AE711" s="62">
        <f t="shared" si="236"/>
        <v>0</v>
      </c>
      <c r="AF711" s="63">
        <f t="shared" si="232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0"/>
        <v>0</v>
      </c>
      <c r="AP711" s="15"/>
      <c r="AR711" s="14"/>
      <c r="AS711" s="18"/>
      <c r="AT711" s="16">
        <v>0</v>
      </c>
      <c r="AU711" s="18">
        <f t="shared" si="241"/>
        <v>0</v>
      </c>
      <c r="AV711" s="15"/>
      <c r="AX711" s="14"/>
      <c r="AY711" s="18"/>
      <c r="AZ711" s="16">
        <v>0</v>
      </c>
      <c r="BA711" s="18">
        <f t="shared" si="242"/>
        <v>0</v>
      </c>
      <c r="BB711" s="15"/>
      <c r="BD711" s="14"/>
      <c r="BE711" s="18"/>
      <c r="BF711" s="16">
        <v>0</v>
      </c>
      <c r="BG711" s="18">
        <f t="shared" si="243"/>
        <v>0</v>
      </c>
      <c r="BH711" s="15"/>
      <c r="BJ711" s="86"/>
      <c r="BK711" s="86"/>
      <c r="BL711" s="24"/>
      <c r="BM711" s="24"/>
      <c r="BN711" s="24"/>
      <c r="BO711" s="24"/>
      <c r="BP711" s="24"/>
      <c r="BQ711" s="124"/>
    </row>
    <row r="712" spans="1:69" ht="16.8" customHeight="1" x14ac:dyDescent="0.35">
      <c r="A712" s="15"/>
      <c r="B712" s="15"/>
      <c r="C712" s="64" t="s">
        <v>147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265</v>
      </c>
      <c r="L712" s="73">
        <v>654</v>
      </c>
      <c r="M712" s="16" t="s">
        <v>245</v>
      </c>
      <c r="N712" s="16">
        <v>658</v>
      </c>
      <c r="O712" s="16"/>
      <c r="P712" s="18"/>
      <c r="Q712" s="14"/>
      <c r="R712" s="18"/>
      <c r="S712" s="16">
        <f>G712</f>
        <v>0</v>
      </c>
      <c r="T712" s="18">
        <f t="shared" si="238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39"/>
        <v>59270.84</v>
      </c>
      <c r="AA712" s="15"/>
      <c r="AB712" s="24"/>
      <c r="AC712" s="15" t="str">
        <f t="shared" si="237"/>
        <v>CASSA PREVIDENZA  AGENTI  + QUOTA GAA</v>
      </c>
      <c r="AD712" s="25"/>
      <c r="AE712" s="62">
        <f t="shared" si="236"/>
        <v>0</v>
      </c>
      <c r="AF712" s="63">
        <f t="shared" si="232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0"/>
        <v>0</v>
      </c>
      <c r="AP712" s="15"/>
      <c r="AR712" s="14"/>
      <c r="AS712" s="18"/>
      <c r="AT712" s="16">
        <v>0</v>
      </c>
      <c r="AU712" s="18">
        <f t="shared" si="241"/>
        <v>0</v>
      </c>
      <c r="AV712" s="15"/>
      <c r="AX712" s="14"/>
      <c r="AY712" s="18"/>
      <c r="AZ712" s="16">
        <v>0</v>
      </c>
      <c r="BA712" s="18">
        <f t="shared" si="242"/>
        <v>0</v>
      </c>
      <c r="BB712" s="15"/>
      <c r="BD712" s="14"/>
      <c r="BE712" s="18"/>
      <c r="BF712" s="16">
        <v>0</v>
      </c>
      <c r="BG712" s="18">
        <f t="shared" si="243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4"/>
    </row>
    <row r="713" spans="1:69" ht="16.8" customHeight="1" x14ac:dyDescent="0.35">
      <c r="A713" s="15"/>
      <c r="B713" s="15"/>
      <c r="C713" s="15" t="s">
        <v>98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206</v>
      </c>
      <c r="L713" s="73">
        <v>204</v>
      </c>
      <c r="M713" s="16" t="s">
        <v>253</v>
      </c>
      <c r="N713" s="16">
        <v>1002.5</v>
      </c>
      <c r="O713" s="16"/>
      <c r="P713" s="18"/>
      <c r="Q713" s="14"/>
      <c r="R713" s="18">
        <f>F713</f>
        <v>0</v>
      </c>
      <c r="S713" s="16">
        <v>0</v>
      </c>
      <c r="T713" s="18">
        <f t="shared" si="238"/>
        <v>54319.619999999988</v>
      </c>
      <c r="U713" s="15"/>
      <c r="W713" s="14" t="s">
        <v>186</v>
      </c>
      <c r="X713" s="18">
        <v>0</v>
      </c>
      <c r="Y713" s="16"/>
      <c r="Z713" s="18">
        <f t="shared" si="239"/>
        <v>59270.84</v>
      </c>
      <c r="AA713" s="15"/>
      <c r="AB713" s="24"/>
      <c r="AC713" s="15" t="str">
        <f t="shared" si="237"/>
        <v>GIROCONTO PROVV. GENERALI</v>
      </c>
      <c r="AD713" s="25"/>
      <c r="AE713" s="62">
        <f t="shared" si="236"/>
        <v>0</v>
      </c>
      <c r="AF713" s="63">
        <f t="shared" si="232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0"/>
        <v>0</v>
      </c>
      <c r="AP713" s="15"/>
      <c r="AR713" s="14"/>
      <c r="AS713" s="18"/>
      <c r="AT713" s="16"/>
      <c r="AU713" s="18">
        <f t="shared" si="241"/>
        <v>0</v>
      </c>
      <c r="AV713" s="15"/>
      <c r="AX713" s="14"/>
      <c r="AY713" s="18"/>
      <c r="AZ713" s="16"/>
      <c r="BA713" s="18">
        <f t="shared" si="242"/>
        <v>0</v>
      </c>
      <c r="BB713" s="15"/>
      <c r="BD713" s="14"/>
      <c r="BE713" s="18">
        <f>H713</f>
        <v>0</v>
      </c>
      <c r="BF713" s="16"/>
      <c r="BG713" s="18">
        <f t="shared" si="243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4"/>
    </row>
    <row r="714" spans="1:69" ht="16.8" customHeight="1" x14ac:dyDescent="0.35">
      <c r="A714" s="15"/>
      <c r="B714" s="15"/>
      <c r="C714" s="47" t="s">
        <v>149</v>
      </c>
      <c r="D714" s="16"/>
      <c r="E714" s="16"/>
      <c r="F714" s="1">
        <v>0</v>
      </c>
      <c r="G714" s="16">
        <v>0</v>
      </c>
      <c r="H714" s="16"/>
      <c r="I714" s="4"/>
      <c r="J714" s="14"/>
      <c r="K714" s="30" t="s">
        <v>266</v>
      </c>
      <c r="L714" s="30">
        <v>220</v>
      </c>
      <c r="M714" s="50" t="s">
        <v>252</v>
      </c>
      <c r="N714" s="50">
        <v>265</v>
      </c>
      <c r="O714" s="16"/>
      <c r="P714" s="18"/>
      <c r="Q714" s="14"/>
      <c r="R714" s="49">
        <f>F714</f>
        <v>0</v>
      </c>
      <c r="S714" s="16">
        <v>0</v>
      </c>
      <c r="T714" s="18">
        <f t="shared" si="238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39"/>
        <v>59270.84</v>
      </c>
      <c r="AA714" s="15"/>
      <c r="AB714" s="24"/>
      <c r="AC714" s="64" t="s">
        <v>150</v>
      </c>
      <c r="AD714" s="65"/>
      <c r="AE714" s="65">
        <f t="shared" si="236"/>
        <v>0</v>
      </c>
      <c r="AF714" s="63">
        <f t="shared" si="232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0"/>
        <v>0</v>
      </c>
      <c r="AP714" s="15"/>
      <c r="AR714" s="14"/>
      <c r="AS714" s="18"/>
      <c r="AT714" s="16">
        <v>0</v>
      </c>
      <c r="AU714" s="18">
        <f t="shared" si="241"/>
        <v>0</v>
      </c>
      <c r="AV714" s="15"/>
      <c r="AX714" s="14"/>
      <c r="AY714" s="18"/>
      <c r="AZ714" s="16">
        <v>0</v>
      </c>
      <c r="BA714" s="18">
        <f t="shared" si="242"/>
        <v>0</v>
      </c>
      <c r="BB714" s="15"/>
      <c r="BD714" s="14"/>
      <c r="BE714" s="18"/>
      <c r="BF714" s="16">
        <v>0</v>
      </c>
      <c r="BG714" s="18">
        <f t="shared" si="243"/>
        <v>0</v>
      </c>
      <c r="BH714" s="15"/>
      <c r="BJ714" s="86"/>
      <c r="BK714" s="86"/>
      <c r="BL714" s="24"/>
      <c r="BM714" s="24"/>
      <c r="BN714" s="24"/>
      <c r="BO714" s="24"/>
      <c r="BP714" s="24"/>
      <c r="BQ714" s="124"/>
    </row>
    <row r="715" spans="1:69" ht="16.8" customHeight="1" x14ac:dyDescent="0.35">
      <c r="A715" s="15"/>
      <c r="B715" s="15"/>
      <c r="C715" s="15" t="s">
        <v>100</v>
      </c>
      <c r="D715" s="16"/>
      <c r="E715" s="16"/>
      <c r="F715" s="16"/>
      <c r="G715" s="16">
        <v>0</v>
      </c>
      <c r="H715" s="16"/>
      <c r="I715" s="4"/>
      <c r="J715" s="14"/>
      <c r="K715" s="30" t="s">
        <v>267</v>
      </c>
      <c r="L715" s="73">
        <v>709.04</v>
      </c>
      <c r="M715" s="50" t="s">
        <v>276</v>
      </c>
      <c r="N715" s="50">
        <v>1058.99</v>
      </c>
      <c r="O715" s="16"/>
      <c r="P715" s="18"/>
      <c r="Q715" s="14"/>
      <c r="R715" s="18"/>
      <c r="S715" s="16">
        <f>G715</f>
        <v>0</v>
      </c>
      <c r="T715" s="18">
        <f t="shared" si="238"/>
        <v>54319.619999999988</v>
      </c>
      <c r="U715" s="15" t="s">
        <v>102</v>
      </c>
      <c r="W715" s="14"/>
      <c r="X715" s="18"/>
      <c r="Y715" s="16">
        <v>0</v>
      </c>
      <c r="Z715" s="18">
        <f t="shared" si="239"/>
        <v>59270.84</v>
      </c>
      <c r="AA715" s="15"/>
      <c r="AB715" s="24"/>
      <c r="AC715" s="15" t="str">
        <f>C715</f>
        <v>TASSE</v>
      </c>
      <c r="AD715" s="25"/>
      <c r="AE715" s="62">
        <f t="shared" si="236"/>
        <v>0</v>
      </c>
      <c r="AF715" s="63">
        <f t="shared" si="232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0"/>
        <v>0</v>
      </c>
      <c r="AP715" s="15"/>
      <c r="AR715" s="14"/>
      <c r="AS715" s="18">
        <v>0</v>
      </c>
      <c r="AT715" s="16">
        <v>0</v>
      </c>
      <c r="AU715" s="18">
        <f t="shared" si="241"/>
        <v>0</v>
      </c>
      <c r="AV715" s="15"/>
      <c r="AX715" s="14"/>
      <c r="AY715" s="18">
        <v>0</v>
      </c>
      <c r="AZ715" s="16">
        <v>0</v>
      </c>
      <c r="BA715" s="18">
        <f t="shared" si="242"/>
        <v>0</v>
      </c>
      <c r="BB715" s="15"/>
      <c r="BD715" s="14"/>
      <c r="BE715" s="18">
        <v>0</v>
      </c>
      <c r="BF715" s="16">
        <v>0</v>
      </c>
      <c r="BG715" s="18">
        <f t="shared" si="243"/>
        <v>0</v>
      </c>
      <c r="BH715" s="15"/>
      <c r="BJ715" s="86"/>
      <c r="BK715" s="86"/>
      <c r="BL715" s="24"/>
      <c r="BM715" s="24"/>
      <c r="BN715" s="24"/>
      <c r="BO715" s="24"/>
      <c r="BP715" s="24"/>
      <c r="BQ715" s="124"/>
    </row>
    <row r="716" spans="1:69" ht="16.8" customHeight="1" x14ac:dyDescent="0.35">
      <c r="A716" s="15"/>
      <c r="B716" s="15"/>
      <c r="C716" s="15" t="s">
        <v>103</v>
      </c>
      <c r="D716" s="16"/>
      <c r="E716" s="16"/>
      <c r="F716" s="16">
        <v>0</v>
      </c>
      <c r="G716" s="16">
        <v>0</v>
      </c>
      <c r="H716" s="16"/>
      <c r="I716" s="4"/>
      <c r="J716" s="14"/>
      <c r="K716" s="16" t="s">
        <v>277</v>
      </c>
      <c r="L716" s="16">
        <v>0.01</v>
      </c>
      <c r="M716" s="16" t="s">
        <v>278</v>
      </c>
      <c r="N716" s="16">
        <v>10068.39</v>
      </c>
      <c r="O716" s="16"/>
      <c r="P716" s="18"/>
      <c r="Q716" s="14"/>
      <c r="R716" s="18"/>
      <c r="S716" s="16">
        <f>G716</f>
        <v>0</v>
      </c>
      <c r="T716" s="18">
        <f t="shared" si="238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39"/>
        <v>59270.84</v>
      </c>
      <c r="AA716" s="15"/>
      <c r="AB716" s="24"/>
      <c r="AC716" s="15" t="str">
        <f>C716</f>
        <v>PREL.  ACC. PER AMM-  GIGI</v>
      </c>
      <c r="AD716" s="25"/>
      <c r="AE716" s="62">
        <f t="shared" si="236"/>
        <v>0</v>
      </c>
      <c r="AF716" s="63">
        <f t="shared" si="232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0"/>
        <v>0</v>
      </c>
      <c r="AP716" s="15"/>
      <c r="AR716" s="14"/>
      <c r="AS716" s="18">
        <v>0</v>
      </c>
      <c r="AT716" s="16">
        <v>0</v>
      </c>
      <c r="AU716" s="18">
        <f t="shared" si="241"/>
        <v>0</v>
      </c>
      <c r="AV716" s="15"/>
      <c r="AX716" s="14"/>
      <c r="AY716" s="18">
        <v>0</v>
      </c>
      <c r="AZ716" s="16">
        <v>0</v>
      </c>
      <c r="BA716" s="18">
        <f t="shared" si="242"/>
        <v>0</v>
      </c>
      <c r="BB716" s="15"/>
      <c r="BD716" s="14"/>
      <c r="BE716" s="18">
        <v>0</v>
      </c>
      <c r="BF716" s="16">
        <v>0</v>
      </c>
      <c r="BG716" s="18">
        <f t="shared" si="243"/>
        <v>0</v>
      </c>
      <c r="BH716" s="15"/>
      <c r="BJ716" s="86"/>
      <c r="BK716" s="86"/>
      <c r="BL716" s="24"/>
      <c r="BM716" s="24"/>
      <c r="BN716" s="24"/>
      <c r="BO716" s="24"/>
      <c r="BP716" s="24"/>
      <c r="BQ716" s="124"/>
    </row>
    <row r="717" spans="1:69" ht="16.8" customHeight="1" x14ac:dyDescent="0.35">
      <c r="A717" s="15"/>
      <c r="B717" s="15"/>
      <c r="C717" s="15" t="s">
        <v>105</v>
      </c>
      <c r="D717" s="16"/>
      <c r="E717" s="16"/>
      <c r="F717" s="16">
        <v>0</v>
      </c>
      <c r="G717" s="16">
        <v>0</v>
      </c>
      <c r="H717" s="16"/>
      <c r="I717" s="4"/>
      <c r="J717" s="14"/>
      <c r="K717" s="16" t="s">
        <v>271</v>
      </c>
      <c r="L717" s="16">
        <v>300</v>
      </c>
      <c r="M717" s="16" t="s">
        <v>279</v>
      </c>
      <c r="N717" s="16">
        <v>2418</v>
      </c>
      <c r="O717" s="16"/>
      <c r="P717" s="18"/>
      <c r="Q717" s="14"/>
      <c r="R717" s="18">
        <v>0</v>
      </c>
      <c r="S717" s="16">
        <f>G717</f>
        <v>0</v>
      </c>
      <c r="T717" s="18">
        <f t="shared" si="238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39"/>
        <v>59270.84</v>
      </c>
      <c r="AA717" s="15"/>
      <c r="AB717" s="24"/>
      <c r="AC717" s="15" t="str">
        <f>C717</f>
        <v>PREL.  ACC. PER AMM-. RENZO</v>
      </c>
      <c r="AD717" s="25"/>
      <c r="AE717" s="62">
        <f t="shared" si="236"/>
        <v>0</v>
      </c>
      <c r="AF717" s="63">
        <f t="shared" si="232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0"/>
        <v>0</v>
      </c>
      <c r="AP717" s="15"/>
      <c r="AR717" s="14"/>
      <c r="AS717" s="18">
        <v>0</v>
      </c>
      <c r="AT717" s="16"/>
      <c r="AU717" s="18">
        <f t="shared" si="241"/>
        <v>0</v>
      </c>
      <c r="AV717" s="15"/>
      <c r="AX717" s="14"/>
      <c r="AY717" s="18">
        <v>0</v>
      </c>
      <c r="AZ717" s="16"/>
      <c r="BA717" s="18">
        <f t="shared" si="242"/>
        <v>0</v>
      </c>
      <c r="BB717" s="15"/>
      <c r="BD717" s="14"/>
      <c r="BE717" s="18">
        <v>0</v>
      </c>
      <c r="BF717" s="16"/>
      <c r="BG717" s="18">
        <f t="shared" si="243"/>
        <v>0</v>
      </c>
      <c r="BH717" s="15"/>
      <c r="BJ717" s="86"/>
      <c r="BK717" s="86"/>
      <c r="BL717" s="24"/>
      <c r="BM717" s="24"/>
      <c r="BN717" s="24"/>
      <c r="BO717" s="24"/>
      <c r="BP717" s="24"/>
      <c r="BQ717" s="124"/>
    </row>
    <row r="718" spans="1:69" ht="16.8" customHeight="1" x14ac:dyDescent="0.35">
      <c r="A718" s="15"/>
      <c r="B718" s="15"/>
      <c r="C718" s="15" t="s">
        <v>288</v>
      </c>
      <c r="D718" s="16"/>
      <c r="E718" s="16"/>
      <c r="F718" s="16">
        <v>80.44</v>
      </c>
      <c r="G718" s="16"/>
      <c r="H718" s="16"/>
      <c r="I718" s="4"/>
      <c r="J718" s="14"/>
      <c r="K718" s="16" t="s">
        <v>289</v>
      </c>
      <c r="L718" s="16">
        <v>339</v>
      </c>
      <c r="M718" s="16" t="s">
        <v>281</v>
      </c>
      <c r="N718" s="16">
        <v>1926.14</v>
      </c>
      <c r="O718" s="16"/>
      <c r="P718" s="18"/>
      <c r="Q718" s="14"/>
      <c r="R718" s="18">
        <v>0</v>
      </c>
      <c r="S718" s="16">
        <v>0</v>
      </c>
      <c r="T718" s="18">
        <f t="shared" si="238"/>
        <v>54319.619999999988</v>
      </c>
      <c r="U718" s="15"/>
      <c r="W718" s="14"/>
      <c r="X718" s="18">
        <f>F718</f>
        <v>80.44</v>
      </c>
      <c r="Y718" s="16">
        <v>0</v>
      </c>
      <c r="Z718" s="18">
        <f t="shared" si="239"/>
        <v>59351.28</v>
      </c>
      <c r="AA718" s="15" t="str">
        <f>C718</f>
        <v>VERS. COMMISSIONI DA A3T  DA 10223 A 10226</v>
      </c>
      <c r="AB718" s="24"/>
      <c r="AC718" s="15"/>
      <c r="AD718" s="25"/>
      <c r="AE718" s="62"/>
      <c r="AF718" s="63"/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0"/>
        <v>0</v>
      </c>
      <c r="AP718" s="15"/>
      <c r="AR718" s="14"/>
      <c r="AS718" s="18">
        <v>0</v>
      </c>
      <c r="AT718" s="16"/>
      <c r="AU718" s="18">
        <f t="shared" si="241"/>
        <v>0</v>
      </c>
      <c r="AV718" s="15"/>
      <c r="AX718" s="14"/>
      <c r="AY718" s="18">
        <v>0</v>
      </c>
      <c r="AZ718" s="16"/>
      <c r="BA718" s="18">
        <f t="shared" si="242"/>
        <v>0</v>
      </c>
      <c r="BB718" s="15"/>
      <c r="BD718" s="14"/>
      <c r="BE718" s="18">
        <v>0</v>
      </c>
      <c r="BF718" s="16"/>
      <c r="BG718" s="18">
        <f t="shared" si="243"/>
        <v>0</v>
      </c>
      <c r="BH718" s="15"/>
      <c r="BJ718" s="86"/>
      <c r="BK718" s="86"/>
      <c r="BL718" s="24"/>
      <c r="BM718" s="24"/>
      <c r="BN718" s="24"/>
      <c r="BO718" s="24"/>
      <c r="BP718" s="24"/>
      <c r="BQ718" s="124"/>
    </row>
    <row r="719" spans="1:69" ht="16.8" customHeight="1" x14ac:dyDescent="0.35">
      <c r="A719" s="15"/>
      <c r="B719" s="15"/>
      <c r="C719" s="15" t="s">
        <v>107</v>
      </c>
      <c r="D719" s="16"/>
      <c r="E719" s="16"/>
      <c r="F719" s="16">
        <v>0</v>
      </c>
      <c r="G719" s="16"/>
      <c r="H719" s="16">
        <v>0</v>
      </c>
      <c r="I719" s="4"/>
      <c r="J719" s="14"/>
      <c r="K719" s="16" t="s">
        <v>290</v>
      </c>
      <c r="L719" s="16">
        <v>206.18</v>
      </c>
      <c r="M719" s="16" t="s">
        <v>291</v>
      </c>
      <c r="N719" s="16">
        <v>1163</v>
      </c>
      <c r="O719" s="16"/>
      <c r="P719" s="18"/>
      <c r="Q719" s="14"/>
      <c r="R719" s="18">
        <v>0</v>
      </c>
      <c r="S719" s="16">
        <v>0</v>
      </c>
      <c r="T719" s="18">
        <f t="shared" si="238"/>
        <v>54319.619999999988</v>
      </c>
      <c r="U719" s="15"/>
      <c r="W719" s="14"/>
      <c r="X719" s="18">
        <f>F719</f>
        <v>0</v>
      </c>
      <c r="Y719" s="16"/>
      <c r="Z719" s="18">
        <f t="shared" si="239"/>
        <v>59351.28</v>
      </c>
      <c r="AA719" s="15"/>
      <c r="AB719" s="24"/>
      <c r="AC719" s="15"/>
      <c r="AD719" s="25"/>
      <c r="AE719" s="62"/>
      <c r="AF719" s="63"/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0"/>
        <v>0</v>
      </c>
      <c r="AP719" s="15"/>
      <c r="AR719" s="14"/>
      <c r="AS719" s="18">
        <v>0</v>
      </c>
      <c r="AT719" s="16"/>
      <c r="AU719" s="18">
        <f t="shared" si="241"/>
        <v>0</v>
      </c>
      <c r="AV719" s="15"/>
      <c r="AX719" s="14"/>
      <c r="AY719" s="18">
        <v>0</v>
      </c>
      <c r="AZ719" s="16"/>
      <c r="BA719" s="18">
        <f t="shared" si="242"/>
        <v>0</v>
      </c>
      <c r="BB719" s="15"/>
      <c r="BD719" s="14"/>
      <c r="BE719" s="18">
        <v>0</v>
      </c>
      <c r="BF719" s="16"/>
      <c r="BG719" s="18">
        <f t="shared" si="243"/>
        <v>0</v>
      </c>
      <c r="BH719" s="15"/>
      <c r="BJ719" s="86"/>
      <c r="BK719" s="86"/>
      <c r="BL719" s="24"/>
      <c r="BM719" s="24"/>
      <c r="BN719" s="24"/>
      <c r="BO719" s="24"/>
      <c r="BP719" s="24"/>
      <c r="BQ719" s="124"/>
    </row>
    <row r="720" spans="1:69" ht="16.8" customHeight="1" x14ac:dyDescent="0.35">
      <c r="A720" s="15"/>
      <c r="B720" s="15"/>
      <c r="C720" s="15" t="s">
        <v>292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283</v>
      </c>
      <c r="L720" s="16">
        <v>40</v>
      </c>
      <c r="M720" s="30" t="s">
        <v>106</v>
      </c>
      <c r="N720" s="16">
        <v>100</v>
      </c>
      <c r="O720" s="16"/>
      <c r="P720" s="18"/>
      <c r="Q720" s="14"/>
      <c r="R720" s="18">
        <f>F720</f>
        <v>811.69</v>
      </c>
      <c r="S720" s="16">
        <v>0</v>
      </c>
      <c r="T720" s="18">
        <f t="shared" si="238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239"/>
        <v>59351.28</v>
      </c>
      <c r="AA720" s="15"/>
      <c r="AB720" s="24"/>
      <c r="AC720" s="15"/>
      <c r="AD720" s="25"/>
      <c r="AE720" s="62"/>
      <c r="AF720" s="63"/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0"/>
        <v>0</v>
      </c>
      <c r="AP720" s="15"/>
      <c r="AR720" s="14"/>
      <c r="AS720" s="18">
        <v>0</v>
      </c>
      <c r="AT720" s="16"/>
      <c r="AU720" s="18">
        <f t="shared" si="241"/>
        <v>0</v>
      </c>
      <c r="AV720" s="15"/>
      <c r="AX720" s="14"/>
      <c r="AY720" s="18">
        <v>0</v>
      </c>
      <c r="AZ720" s="16"/>
      <c r="BA720" s="18">
        <f t="shared" si="242"/>
        <v>0</v>
      </c>
      <c r="BB720" s="15"/>
      <c r="BD720" s="14"/>
      <c r="BE720" s="18">
        <v>0</v>
      </c>
      <c r="BF720" s="16"/>
      <c r="BG720" s="18">
        <f t="shared" si="243"/>
        <v>0</v>
      </c>
      <c r="BH720" s="15"/>
      <c r="BJ720" s="86"/>
      <c r="BK720" s="86"/>
      <c r="BL720" s="24"/>
      <c r="BM720" s="24"/>
      <c r="BN720" s="24"/>
      <c r="BO720" s="24"/>
      <c r="BP720" s="24"/>
      <c r="BQ720" s="124"/>
    </row>
    <row r="721" spans="1:69" ht="16.8" customHeight="1" x14ac:dyDescent="0.35">
      <c r="A721" s="15"/>
      <c r="B721" s="15"/>
      <c r="C721" s="15" t="s">
        <v>292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108</v>
      </c>
      <c r="N721" s="16">
        <v>100</v>
      </c>
      <c r="O721" s="16"/>
      <c r="P721" s="18"/>
      <c r="Q721" s="14"/>
      <c r="R721" s="18">
        <v>0</v>
      </c>
      <c r="S721" s="16">
        <v>0</v>
      </c>
      <c r="T721" s="18">
        <f t="shared" si="238"/>
        <v>55131.30999999999</v>
      </c>
      <c r="U721" s="15"/>
      <c r="W721" s="14"/>
      <c r="X721" s="18">
        <f>F721</f>
        <v>0</v>
      </c>
      <c r="Y721" s="16">
        <f>G721</f>
        <v>811.69</v>
      </c>
      <c r="Z721" s="18">
        <f t="shared" si="239"/>
        <v>58539.59</v>
      </c>
      <c r="AA721" s="15" t="str">
        <f>C721</f>
        <v>GIRO INTERESSI ATTIVI DA 10226 A 10223</v>
      </c>
      <c r="AB721" s="24"/>
      <c r="AC721" s="15"/>
      <c r="AD721" s="25"/>
      <c r="AE721" s="62"/>
      <c r="AF721" s="63"/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0"/>
        <v>0</v>
      </c>
      <c r="AP721" s="15"/>
      <c r="AR721" s="14"/>
      <c r="AS721" s="18">
        <v>0</v>
      </c>
      <c r="AT721" s="16"/>
      <c r="AU721" s="18">
        <f t="shared" si="241"/>
        <v>0</v>
      </c>
      <c r="AV721" s="15"/>
      <c r="AX721" s="14"/>
      <c r="AY721" s="18">
        <v>0</v>
      </c>
      <c r="AZ721" s="16"/>
      <c r="BA721" s="18">
        <f t="shared" si="242"/>
        <v>0</v>
      </c>
      <c r="BB721" s="15"/>
      <c r="BD721" s="14"/>
      <c r="BE721" s="18">
        <v>0</v>
      </c>
      <c r="BF721" s="16"/>
      <c r="BG721" s="18">
        <f t="shared" si="243"/>
        <v>0</v>
      </c>
      <c r="BH721" s="15"/>
      <c r="BJ721" s="86"/>
      <c r="BK721" s="86"/>
      <c r="BL721" s="24"/>
      <c r="BM721" s="24"/>
      <c r="BN721" s="24"/>
      <c r="BO721" s="24"/>
      <c r="BP721" s="24"/>
      <c r="BQ721" s="124"/>
    </row>
    <row r="722" spans="1:69" ht="16.8" customHeight="1" x14ac:dyDescent="0.35">
      <c r="A722" s="15"/>
      <c r="B722" s="15"/>
      <c r="C722" s="68" t="s">
        <v>107</v>
      </c>
      <c r="D722" s="16"/>
      <c r="E722" s="16"/>
      <c r="F722" s="16">
        <v>0</v>
      </c>
      <c r="G722" s="16"/>
      <c r="H722" s="16"/>
      <c r="I722" s="4"/>
      <c r="J722" s="14"/>
      <c r="K722" s="17" t="s">
        <v>111</v>
      </c>
      <c r="L722" s="16">
        <f>SUM(L709:L721)</f>
        <v>2809.7099999999996</v>
      </c>
      <c r="M722" s="16" t="s">
        <v>293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8"/>
        <v>55131.30999999999</v>
      </c>
      <c r="U722" s="15"/>
      <c r="W722" s="14"/>
      <c r="X722" s="18">
        <v>0</v>
      </c>
      <c r="Y722" s="16"/>
      <c r="Z722" s="18">
        <f t="shared" si="239"/>
        <v>58539.59</v>
      </c>
      <c r="AA722" s="15" t="str">
        <f>C722</f>
        <v>VERSAMENTO</v>
      </c>
      <c r="AB722" s="24"/>
      <c r="AC722" s="15"/>
      <c r="AD722" s="25"/>
      <c r="AE722" s="62"/>
      <c r="AF722" s="63"/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0"/>
        <v>0</v>
      </c>
      <c r="AP722" s="15"/>
      <c r="AR722" s="14"/>
      <c r="AS722" s="18">
        <v>0</v>
      </c>
      <c r="AT722" s="16"/>
      <c r="AU722" s="18">
        <f t="shared" si="241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242"/>
        <v>0</v>
      </c>
      <c r="BB722" s="15"/>
      <c r="BD722" s="14"/>
      <c r="BE722" s="18">
        <v>0</v>
      </c>
      <c r="BF722" s="16"/>
      <c r="BG722" s="18">
        <f t="shared" si="243"/>
        <v>0</v>
      </c>
      <c r="BH722" s="15"/>
      <c r="BJ722" s="86"/>
      <c r="BK722" s="86"/>
      <c r="BL722" s="24"/>
      <c r="BM722" s="24"/>
      <c r="BN722" s="24"/>
      <c r="BO722" s="24"/>
      <c r="BP722" s="24"/>
      <c r="BQ722" s="124"/>
    </row>
    <row r="723" spans="1:69" ht="16.8" customHeight="1" x14ac:dyDescent="0.35">
      <c r="A723" s="15"/>
      <c r="B723" s="15"/>
      <c r="C723" s="15" t="s">
        <v>169</v>
      </c>
      <c r="D723" s="16"/>
      <c r="E723" s="16"/>
      <c r="F723" s="16">
        <v>26943.95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8"/>
        <v>55131.30999999999</v>
      </c>
      <c r="U723" s="15"/>
      <c r="W723" s="14"/>
      <c r="X723" s="18">
        <f>F723</f>
        <v>26943.95</v>
      </c>
      <c r="Y723" s="16">
        <f>G723</f>
        <v>0</v>
      </c>
      <c r="Z723" s="18">
        <f t="shared" si="239"/>
        <v>85483.54</v>
      </c>
      <c r="AA723" s="15" t="str">
        <f>C723</f>
        <v>BONIFICI</v>
      </c>
      <c r="AB723" s="24"/>
      <c r="AC723" s="15"/>
      <c r="AD723" s="25"/>
      <c r="AE723" s="62"/>
      <c r="AF723" s="63"/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0"/>
        <v>0</v>
      </c>
      <c r="AP723" s="15"/>
      <c r="AR723" s="14"/>
      <c r="AS723" s="18">
        <v>0</v>
      </c>
      <c r="AT723" s="16"/>
      <c r="AU723" s="18">
        <f t="shared" si="241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2"/>
        <v>0</v>
      </c>
      <c r="BB723" s="15"/>
      <c r="BD723" s="14"/>
      <c r="BE723" s="18">
        <v>0</v>
      </c>
      <c r="BF723" s="16"/>
      <c r="BG723" s="18">
        <f t="shared" si="243"/>
        <v>0</v>
      </c>
      <c r="BH723" s="15"/>
      <c r="BJ723" s="86"/>
      <c r="BK723" s="86"/>
      <c r="BL723" s="24"/>
      <c r="BM723" s="24"/>
      <c r="BN723" s="24"/>
      <c r="BO723" s="24"/>
      <c r="BP723" s="24"/>
      <c r="BQ723" s="124"/>
    </row>
    <row r="724" spans="1:69" ht="16.8" customHeight="1" x14ac:dyDescent="0.35">
      <c r="A724" s="15"/>
      <c r="B724" s="15"/>
      <c r="C724" s="47" t="s">
        <v>112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/>
      <c r="N724" s="3"/>
      <c r="O724" s="16"/>
      <c r="P724" s="18"/>
      <c r="Q724" s="14"/>
      <c r="R724" s="18"/>
      <c r="S724" s="16"/>
      <c r="T724" s="18">
        <f t="shared" si="238"/>
        <v>55131.30999999999</v>
      </c>
      <c r="U724" s="15"/>
      <c r="W724" s="14"/>
      <c r="X724" s="18"/>
      <c r="Y724" s="1">
        <f>G724</f>
        <v>0</v>
      </c>
      <c r="Z724" s="18">
        <f t="shared" si="239"/>
        <v>85483.54</v>
      </c>
      <c r="AA724" s="15" t="str">
        <f>C724</f>
        <v>PREL .PROVVIGIONI MATURATE</v>
      </c>
      <c r="AB724" s="24"/>
      <c r="AC724" s="15" t="s">
        <v>157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0"/>
        <v>0</v>
      </c>
      <c r="AP724" s="15"/>
      <c r="AR724" s="14"/>
      <c r="AS724" s="18"/>
      <c r="AT724" s="25">
        <v>0</v>
      </c>
      <c r="AU724" s="18">
        <f t="shared" si="241"/>
        <v>0</v>
      </c>
      <c r="AV724" s="15"/>
      <c r="AX724" s="14"/>
      <c r="AY724" s="18"/>
      <c r="AZ724" s="25">
        <v>0</v>
      </c>
      <c r="BA724" s="18">
        <f t="shared" si="242"/>
        <v>0</v>
      </c>
      <c r="BB724" s="15"/>
      <c r="BD724" s="14"/>
      <c r="BE724" s="18"/>
      <c r="BF724" s="25">
        <v>0</v>
      </c>
      <c r="BG724" s="18">
        <f t="shared" si="243"/>
        <v>0</v>
      </c>
      <c r="BH724" s="15"/>
      <c r="BJ724" s="86"/>
      <c r="BK724" s="86"/>
      <c r="BL724" s="24"/>
      <c r="BM724" s="24"/>
      <c r="BN724" s="24"/>
      <c r="BO724" s="24"/>
      <c r="BP724" s="24"/>
      <c r="BQ724" s="124"/>
    </row>
    <row r="725" spans="1:69" ht="16.8" customHeight="1" x14ac:dyDescent="0.35">
      <c r="A725" s="15"/>
      <c r="B725" s="15"/>
      <c r="C725" s="15" t="s">
        <v>113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/>
      <c r="N725" s="16"/>
      <c r="O725" s="16"/>
      <c r="P725" s="18"/>
      <c r="Q725" s="14"/>
      <c r="R725" s="18"/>
      <c r="S725" s="16">
        <f>G725</f>
        <v>0</v>
      </c>
      <c r="T725" s="18">
        <f t="shared" si="238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39"/>
        <v>85483.54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0"/>
        <v>0</v>
      </c>
      <c r="AP725" s="15"/>
      <c r="AR725" s="14"/>
      <c r="AS725" s="18"/>
      <c r="AT725" s="16"/>
      <c r="AU725" s="18">
        <f t="shared" si="241"/>
        <v>0</v>
      </c>
      <c r="AV725" s="15"/>
      <c r="AX725" s="14"/>
      <c r="AY725" s="18"/>
      <c r="AZ725" s="16"/>
      <c r="BA725" s="18">
        <f t="shared" si="242"/>
        <v>0</v>
      </c>
      <c r="BB725" s="15"/>
      <c r="BD725" s="14"/>
      <c r="BE725" s="18"/>
      <c r="BF725" s="16"/>
      <c r="BG725" s="18">
        <f t="shared" si="243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4"/>
    </row>
    <row r="726" spans="1:69" ht="16.8" customHeight="1" x14ac:dyDescent="0.35">
      <c r="A726" s="15"/>
      <c r="B726" s="15"/>
      <c r="C726" s="15" t="s">
        <v>114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8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39"/>
        <v>85483.54</v>
      </c>
      <c r="AA726" s="15"/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0"/>
        <v>0</v>
      </c>
      <c r="AP726" s="15"/>
      <c r="AR726" s="14"/>
      <c r="AS726" s="18"/>
      <c r="AT726" s="16">
        <v>0</v>
      </c>
      <c r="AU726" s="18">
        <f t="shared" si="241"/>
        <v>0</v>
      </c>
      <c r="AV726" s="15"/>
      <c r="AX726" s="14"/>
      <c r="AY726" s="18"/>
      <c r="AZ726" s="16">
        <v>0</v>
      </c>
      <c r="BA726" s="18">
        <f t="shared" si="242"/>
        <v>0</v>
      </c>
      <c r="BB726" s="15"/>
      <c r="BD726" s="14"/>
      <c r="BE726" s="18"/>
      <c r="BF726" s="16">
        <v>0</v>
      </c>
      <c r="BG726" s="18">
        <f t="shared" si="243"/>
        <v>0</v>
      </c>
      <c r="BH726" s="15"/>
      <c r="BJ726" s="86"/>
      <c r="BK726" s="86"/>
      <c r="BL726" s="24"/>
      <c r="BM726" s="24"/>
      <c r="BN726" s="24"/>
      <c r="BO726" s="24"/>
      <c r="BP726" s="24"/>
      <c r="BQ726" s="124"/>
    </row>
    <row r="727" spans="1:69" ht="16.8" customHeight="1" x14ac:dyDescent="0.35">
      <c r="A727" s="15"/>
      <c r="B727" s="15"/>
      <c r="C727" s="15"/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115</v>
      </c>
      <c r="L727" s="3">
        <f>SUM(L707:L721)+N706+L723+L724</f>
        <v>227533.28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238"/>
        <v>55131.30999999999</v>
      </c>
      <c r="U727" s="15"/>
      <c r="W727" s="14"/>
      <c r="X727" s="18">
        <v>0</v>
      </c>
      <c r="Y727" s="16">
        <v>0</v>
      </c>
      <c r="Z727" s="18">
        <f t="shared" si="239"/>
        <v>85483.54</v>
      </c>
      <c r="AA727" s="15"/>
      <c r="AB727" s="24"/>
      <c r="AC727" s="15">
        <f>C727</f>
        <v>0</v>
      </c>
      <c r="AD727" s="25"/>
      <c r="AE727" s="62">
        <f>G727</f>
        <v>0</v>
      </c>
      <c r="AF727" s="63">
        <f>AE727+AF666</f>
        <v>0</v>
      </c>
      <c r="AG727" s="25"/>
      <c r="AH727" s="24" t="s">
        <v>111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0"/>
        <v>0</v>
      </c>
      <c r="AP727" s="15"/>
      <c r="AR727" s="14"/>
      <c r="AS727" s="18"/>
      <c r="AT727" s="16">
        <v>0</v>
      </c>
      <c r="AU727" s="18">
        <f t="shared" si="241"/>
        <v>0</v>
      </c>
      <c r="AV727" s="16"/>
      <c r="AX727" s="14"/>
      <c r="AY727" s="18"/>
      <c r="AZ727" s="16">
        <v>0</v>
      </c>
      <c r="BA727" s="18">
        <f t="shared" si="242"/>
        <v>0</v>
      </c>
      <c r="BB727" s="15"/>
      <c r="BD727" s="14"/>
      <c r="BE727" s="18"/>
      <c r="BF727" s="16">
        <v>0</v>
      </c>
      <c r="BG727" s="18">
        <f t="shared" si="243"/>
        <v>0</v>
      </c>
      <c r="BH727" s="15"/>
      <c r="BJ727" s="86"/>
      <c r="BK727" s="86"/>
      <c r="BL727" s="24"/>
      <c r="BM727" s="24"/>
      <c r="BN727" s="24"/>
      <c r="BO727" s="24"/>
      <c r="BP727" s="24"/>
      <c r="BQ727" s="124"/>
    </row>
    <row r="728" spans="1:69" ht="16.8" customHeight="1" x14ac:dyDescent="0.35">
      <c r="A728" s="15"/>
      <c r="B728" s="15"/>
      <c r="C728" s="64" t="s">
        <v>138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/>
      <c r="K728" s="6" t="s">
        <v>116</v>
      </c>
      <c r="L728" s="3">
        <f>L727-M727</f>
        <v>149054.63</v>
      </c>
      <c r="M728" s="16"/>
      <c r="N728" s="16"/>
      <c r="O728" s="16"/>
      <c r="P728" s="18"/>
      <c r="Q728" s="14"/>
      <c r="R728" s="18"/>
      <c r="S728" s="16">
        <v>0</v>
      </c>
      <c r="T728" s="18">
        <f t="shared" si="238"/>
        <v>55131.30999999999</v>
      </c>
      <c r="U728" s="15"/>
      <c r="W728" s="14"/>
      <c r="X728" s="18">
        <v>0</v>
      </c>
      <c r="Y728" s="16">
        <v>0</v>
      </c>
      <c r="Z728" s="18">
        <f t="shared" si="239"/>
        <v>85483.54</v>
      </c>
      <c r="AA728" s="15"/>
      <c r="AB728" s="24"/>
      <c r="AC728" s="71" t="s">
        <v>190</v>
      </c>
      <c r="AD728" s="65"/>
      <c r="AE728" s="65">
        <v>0</v>
      </c>
      <c r="AF728" s="63">
        <f>SUM(AF680:AF727)</f>
        <v>31878.3</v>
      </c>
      <c r="AG728" s="25"/>
      <c r="AH728" s="24" t="s">
        <v>117</v>
      </c>
      <c r="AI728" s="26"/>
      <c r="AJ728" s="25">
        <f>SUM(AJ674:AJ727)</f>
        <v>0</v>
      </c>
      <c r="AL728" s="14"/>
      <c r="AM728" s="18"/>
      <c r="AN728" s="16"/>
      <c r="AO728" s="18">
        <f t="shared" si="240"/>
        <v>0</v>
      </c>
      <c r="AP728" s="15"/>
      <c r="AR728" s="14"/>
      <c r="AS728" s="18"/>
      <c r="AT728" s="16">
        <v>0</v>
      </c>
      <c r="AU728" s="18">
        <f t="shared" si="241"/>
        <v>0</v>
      </c>
      <c r="AV728" s="15"/>
      <c r="AX728" s="14"/>
      <c r="AY728" s="18"/>
      <c r="AZ728" s="16"/>
      <c r="BA728" s="18">
        <f t="shared" si="242"/>
        <v>0</v>
      </c>
      <c r="BB728" s="15"/>
      <c r="BD728" s="14"/>
      <c r="BE728" s="18"/>
      <c r="BF728" s="16"/>
      <c r="BG728" s="18">
        <f t="shared" si="243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4"/>
    </row>
    <row r="729" spans="1:69" ht="16.8" customHeight="1" x14ac:dyDescent="0.35">
      <c r="A729" s="15"/>
      <c r="B729" s="15"/>
      <c r="C729" s="64" t="s">
        <v>140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/>
      <c r="P729" s="18"/>
      <c r="Q729" s="14"/>
      <c r="R729" s="18"/>
      <c r="S729" s="16">
        <v>0</v>
      </c>
      <c r="T729" s="18">
        <f t="shared" si="238"/>
        <v>55131.30999999999</v>
      </c>
      <c r="U729" s="15"/>
      <c r="W729" s="14"/>
      <c r="X729" s="18"/>
      <c r="Y729" s="16">
        <v>0</v>
      </c>
      <c r="Z729" s="18">
        <f t="shared" si="239"/>
        <v>85483.54</v>
      </c>
      <c r="AA729" s="15"/>
      <c r="AB729" s="24"/>
      <c r="AC729" s="71" t="s">
        <v>161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240"/>
        <v>0</v>
      </c>
      <c r="AP729" s="15"/>
      <c r="AR729" s="14"/>
      <c r="AS729" s="18"/>
      <c r="AT729" s="16"/>
      <c r="AU729" s="18">
        <f t="shared" si="241"/>
        <v>0</v>
      </c>
      <c r="AV729" s="15"/>
      <c r="AX729" s="14"/>
      <c r="AY729" s="18"/>
      <c r="AZ729" s="16"/>
      <c r="BA729" s="18">
        <f t="shared" si="242"/>
        <v>0</v>
      </c>
      <c r="BB729" s="15"/>
      <c r="BD729" s="14"/>
      <c r="BE729" s="18"/>
      <c r="BF729" s="16"/>
      <c r="BG729" s="18">
        <f t="shared" si="243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4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119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120</v>
      </c>
      <c r="L730" s="3">
        <f>L728-L729</f>
        <v>0</v>
      </c>
      <c r="M730" s="27" t="s">
        <v>162</v>
      </c>
      <c r="N730" s="27">
        <f>O730-L729</f>
        <v>392.70000000001164</v>
      </c>
      <c r="O730" s="44">
        <f>Z730+AU730+N706+SUM(L709:L720)+SUM(N710:N720)+L724-D676-D679-D675+E677</f>
        <v>149447.32999999999</v>
      </c>
      <c r="P730" s="18"/>
      <c r="Q730" s="58"/>
      <c r="R730" s="59"/>
      <c r="S730" s="44"/>
      <c r="T730" s="59">
        <f t="shared" si="238"/>
        <v>55131.30999999999</v>
      </c>
      <c r="U730" s="57"/>
      <c r="W730" s="58"/>
      <c r="X730" s="59"/>
      <c r="Y730" s="44"/>
      <c r="Z730" s="59">
        <f t="shared" si="239"/>
        <v>85483.54</v>
      </c>
      <c r="AA730" s="57"/>
      <c r="AB730" s="60"/>
      <c r="AC730" s="60" t="s">
        <v>121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163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0"/>
        <v>0</v>
      </c>
      <c r="AP730" s="57"/>
      <c r="AR730" s="58"/>
      <c r="AS730" s="59"/>
      <c r="AT730" s="44"/>
      <c r="AU730" s="59">
        <f t="shared" si="241"/>
        <v>0</v>
      </c>
      <c r="AV730" s="57"/>
      <c r="AX730" s="58"/>
      <c r="AY730" s="59"/>
      <c r="AZ730" s="44"/>
      <c r="BA730" s="59">
        <f t="shared" si="242"/>
        <v>0</v>
      </c>
      <c r="BB730" s="57"/>
      <c r="BD730" s="58"/>
      <c r="BE730" s="59"/>
      <c r="BF730" s="44"/>
      <c r="BG730" s="59">
        <f t="shared" si="243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191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K731" s="137"/>
      <c r="L731" s="138"/>
      <c r="M731" s="138"/>
    </row>
    <row r="732" spans="1:69" ht="16.8" customHeight="1" x14ac:dyDescent="0.25">
      <c r="A732" s="50"/>
    </row>
    <row r="733" spans="1:69" ht="16.8" customHeight="1" x14ac:dyDescent="0.35">
      <c r="A733" s="2" t="s">
        <v>0</v>
      </c>
      <c r="B733" s="2"/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122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164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165</v>
      </c>
      <c r="BP733" s="8" t="s">
        <v>0</v>
      </c>
      <c r="BQ733" s="9" t="s">
        <v>166</v>
      </c>
    </row>
    <row r="734" spans="1:69" ht="16.8" customHeight="1" x14ac:dyDescent="0.35">
      <c r="A734" s="14">
        <v>45308</v>
      </c>
      <c r="B734" s="15" t="s">
        <v>167</v>
      </c>
      <c r="C734" s="15" t="s">
        <v>168</v>
      </c>
      <c r="D734" s="16">
        <v>13444.68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>
        <f>D737+D740+D738-E738-E737+O673</f>
        <v>44714.140000000007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169</v>
      </c>
      <c r="BM734" s="88">
        <f>BK734</f>
        <v>45308</v>
      </c>
      <c r="BN734" s="24" t="s">
        <v>169</v>
      </c>
      <c r="BO734" s="24"/>
      <c r="BP734" s="88">
        <f>BK734</f>
        <v>45308</v>
      </c>
      <c r="BQ734" s="124"/>
    </row>
    <row r="735" spans="1:69" ht="16.8" customHeight="1" x14ac:dyDescent="0.35">
      <c r="A735" s="15"/>
      <c r="B735" s="15"/>
      <c r="C735" s="15" t="s">
        <v>170</v>
      </c>
      <c r="D735" s="16">
        <v>0</v>
      </c>
      <c r="E735" s="16"/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4">(R735-S735)+T734</f>
        <v>55131.30999999999</v>
      </c>
      <c r="U735" s="15"/>
      <c r="W735" s="14"/>
      <c r="X735" s="18"/>
      <c r="Y735" s="16"/>
      <c r="Z735" s="18">
        <f t="shared" ref="Z735:Z766" si="245">(X735-Y735)+Z734</f>
        <v>85483.54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6">(AM735-AN735)+AO734</f>
        <v>0</v>
      </c>
      <c r="AP735" s="15"/>
      <c r="AR735" s="14"/>
      <c r="AS735" s="18"/>
      <c r="AT735" s="16"/>
      <c r="AU735" s="18">
        <f t="shared" ref="AU735:AU766" si="247">(AS735-AT735)+AU734</f>
        <v>0</v>
      </c>
      <c r="AV735" s="15"/>
      <c r="AX735" s="14"/>
      <c r="AY735" s="18"/>
      <c r="AZ735" s="16"/>
      <c r="BA735" s="18">
        <f t="shared" ref="BA735:BA766" si="248">(AY735-AZ735)+BA734</f>
        <v>0</v>
      </c>
      <c r="BB735" s="15"/>
      <c r="BD735" s="14"/>
      <c r="BE735" s="18"/>
      <c r="BF735" s="16"/>
      <c r="BG735" s="18">
        <f t="shared" ref="BG735:BG766" si="249">(BE735-BF735)+BG734</f>
        <v>0</v>
      </c>
      <c r="BH735" s="15"/>
      <c r="BJ735" s="86">
        <v>0</v>
      </c>
      <c r="BK735" s="90"/>
      <c r="BL735" s="24">
        <v>0</v>
      </c>
      <c r="BM735" s="91"/>
      <c r="BN735" s="24">
        <v>0</v>
      </c>
      <c r="BO735" s="24">
        <v>0</v>
      </c>
      <c r="BP735" s="91"/>
      <c r="BQ735" s="124"/>
    </row>
    <row r="736" spans="1:69" ht="16.8" customHeight="1" x14ac:dyDescent="0.35">
      <c r="A736" s="15"/>
      <c r="B736" s="15"/>
      <c r="C736" s="15" t="s">
        <v>171</v>
      </c>
      <c r="D736" s="16">
        <v>9437.49</v>
      </c>
      <c r="E736" s="16">
        <v>2163.5</v>
      </c>
      <c r="F736" s="16"/>
      <c r="G736" s="16"/>
      <c r="H736" s="103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4"/>
        <v>55131.30999999999</v>
      </c>
      <c r="U736" s="15"/>
      <c r="W736" s="14"/>
      <c r="X736" s="18"/>
      <c r="Y736" s="16"/>
      <c r="Z736" s="18">
        <f t="shared" si="245"/>
        <v>85483.54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6"/>
        <v>0</v>
      </c>
      <c r="AP736" s="15"/>
      <c r="AR736" s="14"/>
      <c r="AS736" s="18"/>
      <c r="AT736" s="16"/>
      <c r="AU736" s="18">
        <f t="shared" si="247"/>
        <v>0</v>
      </c>
      <c r="AV736" s="15"/>
      <c r="AX736" s="14"/>
      <c r="AY736" s="18"/>
      <c r="AZ736" s="16"/>
      <c r="BA736" s="18">
        <f t="shared" si="248"/>
        <v>0</v>
      </c>
      <c r="BB736" s="15"/>
      <c r="BD736" s="14"/>
      <c r="BE736" s="18"/>
      <c r="BF736" s="16"/>
      <c r="BG736" s="18">
        <f t="shared" si="249"/>
        <v>0</v>
      </c>
      <c r="BH736" s="15"/>
      <c r="BJ736" s="86">
        <v>0</v>
      </c>
      <c r="BK736" s="90"/>
      <c r="BL736" s="24">
        <v>0</v>
      </c>
      <c r="BM736" s="91"/>
      <c r="BN736" s="24">
        <v>0</v>
      </c>
      <c r="BO736" s="24">
        <v>0</v>
      </c>
      <c r="BP736" s="91"/>
      <c r="BQ736" s="124"/>
    </row>
    <row r="737" spans="1:69" ht="16.8" customHeight="1" x14ac:dyDescent="0.35">
      <c r="A737" s="15"/>
      <c r="B737" s="15">
        <v>0</v>
      </c>
      <c r="C737" s="15" t="s">
        <v>172</v>
      </c>
      <c r="D737" s="16">
        <v>918.07</v>
      </c>
      <c r="E737" s="16"/>
      <c r="F737" s="16"/>
      <c r="G737" s="16"/>
      <c r="H737" s="103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 t="shared" ref="O737:O756" si="250">O676+M737-N737</f>
        <v>23541.250000000007</v>
      </c>
      <c r="P737" s="18">
        <f t="shared" ref="P737:P756" si="251">P676+M737</f>
        <v>4672.3499999999995</v>
      </c>
      <c r="Q737" s="14"/>
      <c r="R737" s="18"/>
      <c r="S737" s="16"/>
      <c r="T737" s="18">
        <f t="shared" si="244"/>
        <v>55131.30999999999</v>
      </c>
      <c r="U737" s="15"/>
      <c r="W737" s="14"/>
      <c r="X737" s="18"/>
      <c r="Y737" s="16"/>
      <c r="Z737" s="18">
        <f t="shared" si="245"/>
        <v>85483.54</v>
      </c>
      <c r="AA737" s="15"/>
      <c r="AB737" s="24"/>
      <c r="AC737" s="24"/>
      <c r="AD737" s="25"/>
      <c r="AE737" s="25"/>
      <c r="AF737" s="25"/>
      <c r="AG737" s="25"/>
      <c r="AH737" s="17"/>
      <c r="AI737" s="16">
        <v>0</v>
      </c>
      <c r="AJ737" s="25"/>
      <c r="AL737" s="14"/>
      <c r="AM737" s="18"/>
      <c r="AN737" s="16"/>
      <c r="AO737" s="18">
        <f t="shared" si="246"/>
        <v>0</v>
      </c>
      <c r="AP737" s="15"/>
      <c r="AR737" s="14"/>
      <c r="AS737" s="18"/>
      <c r="AT737" s="16"/>
      <c r="AU737" s="18">
        <f t="shared" si="247"/>
        <v>0</v>
      </c>
      <c r="AV737" s="15"/>
      <c r="AX737" s="14"/>
      <c r="AY737" s="18"/>
      <c r="AZ737" s="16"/>
      <c r="BA737" s="18">
        <f t="shared" si="248"/>
        <v>0</v>
      </c>
      <c r="BB737" s="15"/>
      <c r="BD737" s="14"/>
      <c r="BE737" s="18"/>
      <c r="BF737" s="16"/>
      <c r="BG737" s="18">
        <f t="shared" si="249"/>
        <v>0</v>
      </c>
      <c r="BH737" s="15"/>
      <c r="BJ737" s="86">
        <v>0</v>
      </c>
      <c r="BK737" s="90"/>
      <c r="BL737" s="24">
        <v>0</v>
      </c>
      <c r="BM737" s="91"/>
      <c r="BN737" s="24">
        <v>0</v>
      </c>
      <c r="BO737" s="24">
        <v>0</v>
      </c>
      <c r="BP737" s="91"/>
      <c r="BQ737" s="124"/>
    </row>
    <row r="738" spans="1:69" ht="16.8" customHeight="1" x14ac:dyDescent="0.35">
      <c r="A738" s="15"/>
      <c r="B738" s="16">
        <f>B737+B677</f>
        <v>811.27</v>
      </c>
      <c r="C738" s="15" t="s">
        <v>173</v>
      </c>
      <c r="D738" s="16">
        <v>1239.51</v>
      </c>
      <c r="E738" s="16">
        <v>0</v>
      </c>
      <c r="F738" s="16"/>
      <c r="G738" s="16"/>
      <c r="H738" s="103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si="250"/>
        <v>-24239.063050000004</v>
      </c>
      <c r="P738" s="18">
        <f t="shared" si="251"/>
        <v>3910.75695</v>
      </c>
      <c r="Q738" s="14"/>
      <c r="R738" s="18"/>
      <c r="S738" s="16"/>
      <c r="T738" s="18">
        <f t="shared" si="244"/>
        <v>55131.30999999999</v>
      </c>
      <c r="U738" s="15"/>
      <c r="W738" s="14"/>
      <c r="X738" s="18"/>
      <c r="Y738" s="16"/>
      <c r="Z738" s="18">
        <f t="shared" si="245"/>
        <v>85483.54</v>
      </c>
      <c r="AA738" s="15"/>
      <c r="AB738" s="24"/>
      <c r="AC738" s="17"/>
      <c r="AD738" s="25"/>
      <c r="AE738" s="25"/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6"/>
        <v>0</v>
      </c>
      <c r="AP738" s="15"/>
      <c r="AR738" s="14"/>
      <c r="AS738" s="18"/>
      <c r="AT738" s="16"/>
      <c r="AU738" s="18">
        <f t="shared" si="247"/>
        <v>0</v>
      </c>
      <c r="AV738" s="15"/>
      <c r="AX738" s="14"/>
      <c r="AY738" s="18"/>
      <c r="AZ738" s="16"/>
      <c r="BA738" s="18">
        <f t="shared" si="248"/>
        <v>0</v>
      </c>
      <c r="BB738" s="15"/>
      <c r="BD738" s="14"/>
      <c r="BE738" s="18"/>
      <c r="BF738" s="16"/>
      <c r="BG738" s="18">
        <f t="shared" si="249"/>
        <v>0</v>
      </c>
      <c r="BH738" s="15"/>
      <c r="BJ738" s="86">
        <v>0</v>
      </c>
      <c r="BK738" s="90"/>
      <c r="BL738" s="24">
        <v>0</v>
      </c>
      <c r="BM738" s="91"/>
      <c r="BN738" s="24">
        <v>0</v>
      </c>
      <c r="BO738" s="24"/>
      <c r="BP738" s="24"/>
      <c r="BQ738" s="124"/>
    </row>
    <row r="739" spans="1:69" ht="16.8" customHeight="1" x14ac:dyDescent="0.35">
      <c r="A739" s="15"/>
      <c r="B739" s="15"/>
      <c r="C739" s="15" t="s">
        <v>174</v>
      </c>
      <c r="D739" s="16">
        <v>0</v>
      </c>
      <c r="E739" s="16">
        <v>0</v>
      </c>
      <c r="F739" s="16"/>
      <c r="G739" s="16"/>
      <c r="H739" s="103" t="s">
        <v>44</v>
      </c>
      <c r="I739" s="77" t="s">
        <v>175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250"/>
        <v>-13010.642749999999</v>
      </c>
      <c r="P739" s="18">
        <f t="shared" si="251"/>
        <v>7172.0572500000007</v>
      </c>
      <c r="Q739" s="14"/>
      <c r="R739" s="18"/>
      <c r="S739" s="16"/>
      <c r="T739" s="18">
        <f t="shared" si="244"/>
        <v>55131.30999999999</v>
      </c>
      <c r="U739" s="15"/>
      <c r="W739" s="14"/>
      <c r="X739" s="18"/>
      <c r="Y739" s="16"/>
      <c r="Z739" s="18">
        <f t="shared" si="245"/>
        <v>85483.54</v>
      </c>
      <c r="AA739" s="15"/>
      <c r="AB739" s="24"/>
      <c r="AC739" s="17"/>
      <c r="AD739" s="25"/>
      <c r="AE739" s="25"/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6"/>
        <v>0</v>
      </c>
      <c r="AP739" s="15"/>
      <c r="AR739" s="14"/>
      <c r="AS739" s="18"/>
      <c r="AT739" s="16"/>
      <c r="AU739" s="18">
        <f t="shared" si="247"/>
        <v>0</v>
      </c>
      <c r="AV739" s="15"/>
      <c r="AX739" s="14"/>
      <c r="AY739" s="18"/>
      <c r="AZ739" s="16"/>
      <c r="BA739" s="18">
        <f t="shared" si="248"/>
        <v>0</v>
      </c>
      <c r="BB739" s="15"/>
      <c r="BD739" s="14"/>
      <c r="BE739" s="18"/>
      <c r="BF739" s="16"/>
      <c r="BG739" s="18">
        <f t="shared" si="249"/>
        <v>0</v>
      </c>
      <c r="BH739" s="15"/>
      <c r="BJ739" s="86">
        <v>0</v>
      </c>
      <c r="BK739" s="90"/>
      <c r="BL739" s="24">
        <v>0</v>
      </c>
      <c r="BM739" s="91"/>
      <c r="BN739" s="24">
        <v>0</v>
      </c>
      <c r="BO739" s="24"/>
      <c r="BP739" s="24"/>
      <c r="BQ739" s="124"/>
    </row>
    <row r="740" spans="1:69" ht="16.8" customHeight="1" x14ac:dyDescent="0.35">
      <c r="A740" s="15"/>
      <c r="B740" s="15" t="s">
        <v>42</v>
      </c>
      <c r="C740" s="15" t="s">
        <v>176</v>
      </c>
      <c r="D740" s="16">
        <v>0</v>
      </c>
      <c r="E740" s="16"/>
      <c r="F740" s="16"/>
      <c r="G740" s="16"/>
      <c r="H740" s="103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250"/>
        <v>6206.0109999999995</v>
      </c>
      <c r="P740" s="18">
        <f t="shared" si="251"/>
        <v>1214.8110000000001</v>
      </c>
      <c r="Q740" s="14"/>
      <c r="R740" s="18"/>
      <c r="S740" s="16"/>
      <c r="T740" s="18">
        <f t="shared" si="244"/>
        <v>55131.30999999999</v>
      </c>
      <c r="U740" s="15"/>
      <c r="W740" s="14"/>
      <c r="X740" s="18"/>
      <c r="Y740" s="16"/>
      <c r="Z740" s="18">
        <f t="shared" si="245"/>
        <v>85483.54</v>
      </c>
      <c r="AA740" s="15"/>
      <c r="AB740" s="24"/>
      <c r="AC740" s="17"/>
      <c r="AD740" s="25"/>
      <c r="AE740" s="25"/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6"/>
        <v>0</v>
      </c>
      <c r="AP740" s="15"/>
      <c r="AR740" s="14"/>
      <c r="AS740" s="18"/>
      <c r="AT740" s="16"/>
      <c r="AU740" s="18">
        <f t="shared" si="247"/>
        <v>0</v>
      </c>
      <c r="AV740" s="15"/>
      <c r="AX740" s="14"/>
      <c r="AY740" s="18"/>
      <c r="AZ740" s="16"/>
      <c r="BA740" s="18">
        <f t="shared" si="248"/>
        <v>0</v>
      </c>
      <c r="BB740" s="15"/>
      <c r="BD740" s="14"/>
      <c r="BE740" s="18"/>
      <c r="BF740" s="16"/>
      <c r="BG740" s="18">
        <f t="shared" si="249"/>
        <v>0</v>
      </c>
      <c r="BH740" s="15"/>
      <c r="BJ740" s="86">
        <v>0</v>
      </c>
      <c r="BK740" s="90"/>
      <c r="BL740" s="24">
        <v>0</v>
      </c>
      <c r="BM740" s="91"/>
      <c r="BN740" s="24">
        <v>0</v>
      </c>
      <c r="BO740" s="24"/>
      <c r="BP740" s="24"/>
      <c r="BQ740" s="124"/>
    </row>
    <row r="741" spans="1:69" ht="16.8" customHeight="1" x14ac:dyDescent="0.35">
      <c r="A741" s="15"/>
      <c r="B741" s="15"/>
      <c r="C741" s="15" t="s">
        <v>177</v>
      </c>
      <c r="D741" s="16">
        <v>0</v>
      </c>
      <c r="E741" s="16"/>
      <c r="F741" s="16"/>
      <c r="G741" s="16">
        <v>0</v>
      </c>
      <c r="H741" s="103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250"/>
        <v>5945.3010000000004</v>
      </c>
      <c r="P741" s="18">
        <f t="shared" si="251"/>
        <v>1214.8110000000001</v>
      </c>
      <c r="Q741" s="14"/>
      <c r="R741" s="18"/>
      <c r="S741" s="16">
        <f>G741</f>
        <v>0</v>
      </c>
      <c r="T741" s="18">
        <f t="shared" si="244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245"/>
        <v>85483.54</v>
      </c>
      <c r="AA741" s="15"/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/>
      <c r="AI741" s="16">
        <v>0</v>
      </c>
      <c r="AJ741" s="25"/>
      <c r="AL741" s="14"/>
      <c r="AM741" s="18"/>
      <c r="AN741" s="16">
        <v>0</v>
      </c>
      <c r="AO741" s="18">
        <f t="shared" si="246"/>
        <v>0</v>
      </c>
      <c r="AP741" s="15"/>
      <c r="AR741" s="14"/>
      <c r="AS741" s="18"/>
      <c r="AT741" s="16">
        <v>0</v>
      </c>
      <c r="AU741" s="18">
        <f t="shared" si="247"/>
        <v>0</v>
      </c>
      <c r="AV741" s="15"/>
      <c r="AX741" s="14"/>
      <c r="AY741" s="18"/>
      <c r="AZ741" s="16">
        <v>0</v>
      </c>
      <c r="BA741" s="18">
        <f t="shared" si="248"/>
        <v>0</v>
      </c>
      <c r="BB741" s="15"/>
      <c r="BD741" s="14"/>
      <c r="BE741" s="18"/>
      <c r="BF741" s="16">
        <v>0</v>
      </c>
      <c r="BG741" s="18">
        <f t="shared" si="249"/>
        <v>0</v>
      </c>
      <c r="BH741" s="15"/>
      <c r="BJ741" s="86">
        <v>0</v>
      </c>
      <c r="BK741" s="90"/>
      <c r="BL741" s="24">
        <v>0</v>
      </c>
      <c r="BM741" s="91"/>
      <c r="BN741" s="24">
        <v>0</v>
      </c>
      <c r="BO741" s="24"/>
      <c r="BP741" s="24"/>
      <c r="BQ741" s="124"/>
    </row>
    <row r="742" spans="1:69" ht="16.8" customHeight="1" x14ac:dyDescent="0.35">
      <c r="A742" s="15"/>
      <c r="B742" s="15"/>
      <c r="C742" s="15" t="s">
        <v>294</v>
      </c>
      <c r="D742" s="16"/>
      <c r="E742" s="16"/>
      <c r="F742" s="16"/>
      <c r="G742" s="16">
        <v>611.16</v>
      </c>
      <c r="H742" s="103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250"/>
        <v>1097.9881</v>
      </c>
      <c r="P742" s="18">
        <f t="shared" si="251"/>
        <v>214.9281</v>
      </c>
      <c r="Q742" s="14"/>
      <c r="R742" s="18"/>
      <c r="S742" s="16">
        <f>G742</f>
        <v>611.16</v>
      </c>
      <c r="T742" s="18">
        <f t="shared" si="244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5"/>
        <v>85483.54</v>
      </c>
      <c r="AA742" s="15"/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/>
      <c r="AI742" s="16">
        <v>0</v>
      </c>
      <c r="AJ742" s="25"/>
      <c r="AL742" s="14"/>
      <c r="AM742" s="18">
        <v>0</v>
      </c>
      <c r="AN742" s="16">
        <v>0</v>
      </c>
      <c r="AO742" s="18">
        <f t="shared" si="246"/>
        <v>0</v>
      </c>
      <c r="AP742" s="15"/>
      <c r="AR742" s="14"/>
      <c r="AS742" s="18">
        <v>0</v>
      </c>
      <c r="AT742" s="16">
        <v>0</v>
      </c>
      <c r="AU742" s="18">
        <f t="shared" si="247"/>
        <v>0</v>
      </c>
      <c r="AV742" s="15"/>
      <c r="AX742" s="14"/>
      <c r="AY742" s="18">
        <v>0</v>
      </c>
      <c r="AZ742" s="16">
        <v>0</v>
      </c>
      <c r="BA742" s="18">
        <f t="shared" si="248"/>
        <v>0</v>
      </c>
      <c r="BB742" s="15"/>
      <c r="BD742" s="14"/>
      <c r="BE742" s="18">
        <v>0</v>
      </c>
      <c r="BF742" s="16">
        <v>0</v>
      </c>
      <c r="BG742" s="18">
        <f t="shared" si="249"/>
        <v>0</v>
      </c>
      <c r="BH742" s="15"/>
      <c r="BJ742" s="86">
        <v>0</v>
      </c>
      <c r="BK742" s="90"/>
      <c r="BL742" s="24">
        <v>0</v>
      </c>
      <c r="BM742" s="91"/>
      <c r="BN742" s="24">
        <v>0</v>
      </c>
      <c r="BO742" s="24"/>
      <c r="BP742" s="24"/>
      <c r="BQ742" s="124"/>
    </row>
    <row r="743" spans="1:69" ht="16.8" customHeight="1" x14ac:dyDescent="0.35">
      <c r="A743" s="15"/>
      <c r="B743" s="15"/>
      <c r="C743" s="15" t="s">
        <v>179</v>
      </c>
      <c r="D743" s="16"/>
      <c r="E743" s="16"/>
      <c r="F743" s="16"/>
      <c r="G743" s="16">
        <v>0</v>
      </c>
      <c r="H743" s="103"/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250"/>
        <v>668.33579999999995</v>
      </c>
      <c r="P743" s="18">
        <f t="shared" si="251"/>
        <v>130.82580000000002</v>
      </c>
      <c r="Q743" s="14"/>
      <c r="R743" s="18"/>
      <c r="S743" s="16">
        <f>G743</f>
        <v>0</v>
      </c>
      <c r="T743" s="18">
        <f t="shared" si="244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5"/>
        <v>85483.54</v>
      </c>
      <c r="AA743" s="15"/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6"/>
        <v>0</v>
      </c>
      <c r="AP743" s="15"/>
      <c r="AR743" s="14"/>
      <c r="AS743" s="18"/>
      <c r="AT743" s="16">
        <v>0</v>
      </c>
      <c r="AU743" s="18">
        <f t="shared" si="247"/>
        <v>0</v>
      </c>
      <c r="AV743" s="15"/>
      <c r="AX743" s="14"/>
      <c r="AY743" s="18"/>
      <c r="AZ743" s="16">
        <v>0</v>
      </c>
      <c r="BA743" s="18">
        <f t="shared" si="248"/>
        <v>0</v>
      </c>
      <c r="BB743" s="15"/>
      <c r="BD743" s="14"/>
      <c r="BE743" s="18"/>
      <c r="BF743" s="16">
        <v>0</v>
      </c>
      <c r="BG743" s="18">
        <f t="shared" si="249"/>
        <v>0</v>
      </c>
      <c r="BH743" s="15"/>
      <c r="BJ743" s="86">
        <v>0</v>
      </c>
      <c r="BK743" s="90"/>
      <c r="BL743" s="24">
        <v>0</v>
      </c>
      <c r="BM743" s="24"/>
      <c r="BN743" s="24"/>
      <c r="BO743" s="24"/>
      <c r="BP743" s="24"/>
      <c r="BQ743" s="124"/>
    </row>
    <row r="744" spans="1:69" ht="16.8" customHeight="1" x14ac:dyDescent="0.35">
      <c r="A744" s="15"/>
      <c r="B744" s="15"/>
      <c r="C744" s="15" t="s">
        <v>180</v>
      </c>
      <c r="D744" s="16"/>
      <c r="E744" s="16"/>
      <c r="F744" s="16"/>
      <c r="G744" s="16">
        <v>0</v>
      </c>
      <c r="H744" s="103"/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250"/>
        <v>668.33579999999995</v>
      </c>
      <c r="P744" s="18">
        <f t="shared" si="251"/>
        <v>130.82580000000002</v>
      </c>
      <c r="Q744" s="14"/>
      <c r="R744" s="18"/>
      <c r="S744" s="16">
        <f>G744</f>
        <v>0</v>
      </c>
      <c r="T744" s="18">
        <f t="shared" si="244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5"/>
        <v>85483.54</v>
      </c>
      <c r="AA744" s="15"/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6"/>
        <v>0</v>
      </c>
      <c r="AP744" s="15"/>
      <c r="AR744" s="14"/>
      <c r="AS744" s="18"/>
      <c r="AT744" s="16">
        <v>0</v>
      </c>
      <c r="AU744" s="18">
        <f t="shared" si="247"/>
        <v>0</v>
      </c>
      <c r="AV744" s="15"/>
      <c r="AX744" s="14"/>
      <c r="AY744" s="18"/>
      <c r="AZ744" s="16">
        <v>0</v>
      </c>
      <c r="BA744" s="18">
        <f t="shared" si="248"/>
        <v>0</v>
      </c>
      <c r="BB744" s="15"/>
      <c r="BD744" s="14"/>
      <c r="BE744" s="18"/>
      <c r="BF744" s="16">
        <v>0</v>
      </c>
      <c r="BG744" s="18">
        <f t="shared" si="249"/>
        <v>0</v>
      </c>
      <c r="BH744" s="15"/>
      <c r="BJ744" s="86">
        <v>0</v>
      </c>
      <c r="BK744" s="90"/>
      <c r="BL744" s="24"/>
      <c r="BM744" s="24"/>
      <c r="BN744" s="24"/>
      <c r="BO744" s="24"/>
      <c r="BP744" s="24"/>
      <c r="BQ744" s="124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/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250"/>
        <v>668.33579999999995</v>
      </c>
      <c r="P745" s="18">
        <f t="shared" si="251"/>
        <v>130.82580000000002</v>
      </c>
      <c r="Q745" s="14"/>
      <c r="R745" s="18"/>
      <c r="S745" s="16">
        <f>G745</f>
        <v>946.49</v>
      </c>
      <c r="T745" s="18">
        <f t="shared" si="244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5"/>
        <v>85483.54</v>
      </c>
      <c r="AA745" s="15"/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6"/>
        <v>0</v>
      </c>
      <c r="AP745" s="15"/>
      <c r="AR745" s="14"/>
      <c r="AS745" s="18"/>
      <c r="AT745" s="16">
        <v>0</v>
      </c>
      <c r="AU745" s="18">
        <f t="shared" si="247"/>
        <v>0</v>
      </c>
      <c r="AV745" s="15"/>
      <c r="AX745" s="14"/>
      <c r="AY745" s="18"/>
      <c r="AZ745" s="16">
        <v>0</v>
      </c>
      <c r="BA745" s="18">
        <f t="shared" si="248"/>
        <v>0</v>
      </c>
      <c r="BB745" s="15"/>
      <c r="BD745" s="14"/>
      <c r="BE745" s="18"/>
      <c r="BF745" s="16">
        <v>0</v>
      </c>
      <c r="BG745" s="18">
        <f t="shared" si="249"/>
        <v>0</v>
      </c>
      <c r="BH745" s="15"/>
      <c r="BJ745" s="86">
        <v>0</v>
      </c>
      <c r="BK745" s="90"/>
      <c r="BL745" s="24"/>
      <c r="BM745" s="24"/>
      <c r="BN745" s="24"/>
      <c r="BO745" s="24"/>
      <c r="BP745" s="24"/>
      <c r="BQ745" s="124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/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250"/>
        <v>1097.9881</v>
      </c>
      <c r="P746" s="18">
        <f t="shared" si="251"/>
        <v>214.9281</v>
      </c>
      <c r="Q746" s="14"/>
      <c r="R746" s="18"/>
      <c r="S746" s="16">
        <v>0</v>
      </c>
      <c r="T746" s="18">
        <f t="shared" si="244"/>
        <v>53573.659999999989</v>
      </c>
      <c r="U746" s="15"/>
      <c r="W746" s="14"/>
      <c r="X746" s="18"/>
      <c r="Y746" s="16">
        <v>0</v>
      </c>
      <c r="Z746" s="18">
        <f t="shared" si="245"/>
        <v>85483.54</v>
      </c>
      <c r="AA746" s="15"/>
      <c r="AB746" s="24"/>
      <c r="AC746" s="15"/>
      <c r="AD746" s="25"/>
      <c r="AE746" s="62"/>
      <c r="AF746" s="63"/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6"/>
        <v>0</v>
      </c>
      <c r="AP746" s="15"/>
      <c r="AR746" s="14"/>
      <c r="AS746" s="18"/>
      <c r="AT746" s="16">
        <v>0</v>
      </c>
      <c r="AU746" s="18">
        <f t="shared" si="247"/>
        <v>0</v>
      </c>
      <c r="AV746" s="15"/>
      <c r="AX746" s="14"/>
      <c r="AY746" s="18"/>
      <c r="AZ746" s="16">
        <v>0</v>
      </c>
      <c r="BA746" s="18">
        <f t="shared" si="248"/>
        <v>0</v>
      </c>
      <c r="BB746" s="15"/>
      <c r="BD746" s="14"/>
      <c r="BE746" s="18"/>
      <c r="BF746" s="16">
        <v>0</v>
      </c>
      <c r="BG746" s="18">
        <f t="shared" si="249"/>
        <v>0</v>
      </c>
      <c r="BH746" s="15"/>
      <c r="BJ746" s="86">
        <v>0</v>
      </c>
      <c r="BK746" s="90"/>
      <c r="BL746" s="24"/>
      <c r="BM746" s="24"/>
      <c r="BN746" s="24"/>
      <c r="BO746" s="24"/>
      <c r="BP746" s="24"/>
      <c r="BQ746" s="124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182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250"/>
        <v>11383.083999999999</v>
      </c>
      <c r="P747" s="18">
        <f t="shared" si="251"/>
        <v>6728.1840000000002</v>
      </c>
      <c r="Q747" s="14"/>
      <c r="R747" s="18"/>
      <c r="S747" s="16">
        <v>0</v>
      </c>
      <c r="T747" s="18">
        <f t="shared" si="244"/>
        <v>53573.659999999989</v>
      </c>
      <c r="U747" s="15"/>
      <c r="W747" s="14"/>
      <c r="X747" s="18"/>
      <c r="Y747" s="16">
        <v>0</v>
      </c>
      <c r="Z747" s="18">
        <f t="shared" si="245"/>
        <v>85483.54</v>
      </c>
      <c r="AA747" s="15" t="str">
        <f>C747</f>
        <v>Sinistro</v>
      </c>
      <c r="AB747" s="24"/>
      <c r="AC747" s="15"/>
      <c r="AD747" s="25"/>
      <c r="AE747" s="62"/>
      <c r="AF747" s="63"/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6"/>
        <v>0</v>
      </c>
      <c r="AP747" s="15"/>
      <c r="AR747" s="14"/>
      <c r="AS747" s="18"/>
      <c r="AT747" s="16">
        <v>0</v>
      </c>
      <c r="AU747" s="18">
        <f t="shared" si="247"/>
        <v>0</v>
      </c>
      <c r="AV747" s="15"/>
      <c r="AX747" s="14"/>
      <c r="AY747" s="18"/>
      <c r="AZ747" s="16">
        <v>0</v>
      </c>
      <c r="BA747" s="18">
        <f t="shared" si="248"/>
        <v>0</v>
      </c>
      <c r="BB747" s="15"/>
      <c r="BD747" s="14"/>
      <c r="BE747" s="18"/>
      <c r="BF747" s="16">
        <v>0</v>
      </c>
      <c r="BG747" s="18">
        <f t="shared" si="249"/>
        <v>0</v>
      </c>
      <c r="BH747" s="15"/>
      <c r="BJ747" s="86">
        <v>0</v>
      </c>
      <c r="BK747" s="90"/>
      <c r="BL747" s="24"/>
      <c r="BM747" s="24"/>
      <c r="BN747" s="24"/>
      <c r="BO747" s="24"/>
      <c r="BP747" s="24"/>
      <c r="BQ747" s="124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/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250"/>
        <v>2769.5190000000002</v>
      </c>
      <c r="P748" s="18">
        <f t="shared" si="251"/>
        <v>654.12899999999979</v>
      </c>
      <c r="Q748" s="14"/>
      <c r="R748" s="18"/>
      <c r="S748" s="16">
        <v>0</v>
      </c>
      <c r="T748" s="18">
        <f t="shared" si="244"/>
        <v>53573.659999999989</v>
      </c>
      <c r="U748" s="15"/>
      <c r="W748" s="14"/>
      <c r="X748" s="18"/>
      <c r="Y748" s="16">
        <v>0</v>
      </c>
      <c r="Z748" s="18">
        <f t="shared" si="245"/>
        <v>85483.54</v>
      </c>
      <c r="AA748" s="15"/>
      <c r="AB748" s="24"/>
      <c r="AC748" s="64" t="s">
        <v>134</v>
      </c>
      <c r="AD748" s="65"/>
      <c r="AE748" s="65">
        <f>H752</f>
        <v>0</v>
      </c>
      <c r="AF748" s="63">
        <f t="shared" ref="AF748:AF778" si="252">AE748+AF687</f>
        <v>0</v>
      </c>
      <c r="AG748" s="25"/>
      <c r="AH748" s="24"/>
      <c r="AI748" s="26"/>
      <c r="AJ748" s="25">
        <v>0</v>
      </c>
      <c r="AL748" s="14"/>
      <c r="AM748" s="18"/>
      <c r="AN748" s="16">
        <v>0</v>
      </c>
      <c r="AO748" s="18">
        <f t="shared" si="246"/>
        <v>0</v>
      </c>
      <c r="AP748" s="15"/>
      <c r="AR748" s="14"/>
      <c r="AS748" s="18"/>
      <c r="AT748" s="16">
        <v>0</v>
      </c>
      <c r="AU748" s="18">
        <f t="shared" si="247"/>
        <v>0</v>
      </c>
      <c r="AV748" s="15"/>
      <c r="AX748" s="14"/>
      <c r="AY748" s="18"/>
      <c r="AZ748" s="16">
        <v>0</v>
      </c>
      <c r="BA748" s="18">
        <f t="shared" si="248"/>
        <v>0</v>
      </c>
      <c r="BB748" s="15"/>
      <c r="BD748" s="14"/>
      <c r="BE748" s="18"/>
      <c r="BF748" s="16">
        <v>0</v>
      </c>
      <c r="BG748" s="18">
        <f t="shared" si="249"/>
        <v>0</v>
      </c>
      <c r="BH748" s="15"/>
      <c r="BJ748" s="86"/>
      <c r="BK748" s="86"/>
      <c r="BL748" s="24"/>
      <c r="BM748" s="24"/>
      <c r="BN748" s="24"/>
      <c r="BO748" s="24"/>
      <c r="BP748" s="24"/>
      <c r="BQ748" s="124"/>
    </row>
    <row r="749" spans="1:69" ht="16.8" customHeight="1" x14ac:dyDescent="0.35">
      <c r="A749" s="15"/>
      <c r="B749" s="15"/>
      <c r="C749" s="15" t="s">
        <v>58</v>
      </c>
      <c r="D749" s="16"/>
      <c r="E749" s="16"/>
      <c r="F749" s="16"/>
      <c r="G749" s="16">
        <v>0</v>
      </c>
      <c r="H749" s="16"/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0"/>
        <v>0</v>
      </c>
      <c r="P749" s="18">
        <f t="shared" si="251"/>
        <v>0</v>
      </c>
      <c r="Q749" s="14"/>
      <c r="R749" s="18"/>
      <c r="S749" s="16">
        <f>G749</f>
        <v>0</v>
      </c>
      <c r="T749" s="18">
        <f t="shared" si="244"/>
        <v>53573.659999999989</v>
      </c>
      <c r="U749" s="15" t="str">
        <f t="shared" ref="U749:U759" si="253">C749</f>
        <v xml:space="preserve">Francobolli    </v>
      </c>
      <c r="W749" s="14"/>
      <c r="X749" s="18"/>
      <c r="Y749" s="16"/>
      <c r="Z749" s="18">
        <f t="shared" si="245"/>
        <v>85483.54</v>
      </c>
      <c r="AA749" s="15"/>
      <c r="AB749" s="24"/>
      <c r="AC749" s="15" t="str">
        <f t="shared" ref="AC749:AC762" si="254">C749</f>
        <v xml:space="preserve">Francobolli    </v>
      </c>
      <c r="AD749" s="25"/>
      <c r="AE749" s="62">
        <f>G749</f>
        <v>0</v>
      </c>
      <c r="AF749" s="63">
        <f t="shared" si="252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6"/>
        <v>0</v>
      </c>
      <c r="AP749" s="15"/>
      <c r="AR749" s="14"/>
      <c r="AS749" s="18"/>
      <c r="AT749" s="16"/>
      <c r="AU749" s="18">
        <f t="shared" si="247"/>
        <v>0</v>
      </c>
      <c r="AV749" s="15"/>
      <c r="AX749" s="14"/>
      <c r="AY749" s="18"/>
      <c r="AZ749" s="16"/>
      <c r="BA749" s="18">
        <f t="shared" si="248"/>
        <v>0</v>
      </c>
      <c r="BB749" s="15"/>
      <c r="BD749" s="14"/>
      <c r="BE749" s="18"/>
      <c r="BF749" s="16"/>
      <c r="BG749" s="18">
        <f t="shared" si="249"/>
        <v>0</v>
      </c>
      <c r="BH749" s="15"/>
      <c r="BJ749" s="86"/>
      <c r="BK749" s="86"/>
      <c r="BL749" s="24"/>
      <c r="BM749" s="24"/>
      <c r="BN749" s="24"/>
      <c r="BO749" s="24"/>
      <c r="BP749" s="24"/>
      <c r="BQ749" s="124"/>
    </row>
    <row r="750" spans="1:69" ht="16.8" customHeight="1" x14ac:dyDescent="0.35">
      <c r="A750" s="15"/>
      <c r="B750" s="15"/>
      <c r="C750" s="15" t="s">
        <v>135</v>
      </c>
      <c r="D750" s="16"/>
      <c r="E750" s="16"/>
      <c r="F750" s="16"/>
      <c r="G750" s="16">
        <v>0</v>
      </c>
      <c r="H750" s="16"/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250"/>
        <v>2039.9071000000004</v>
      </c>
      <c r="P750" s="18">
        <f t="shared" si="251"/>
        <v>869.05709999999999</v>
      </c>
      <c r="Q750" s="14"/>
      <c r="R750" s="18"/>
      <c r="S750" s="16">
        <f>G750</f>
        <v>0</v>
      </c>
      <c r="T750" s="18">
        <f t="shared" si="244"/>
        <v>53573.659999999989</v>
      </c>
      <c r="U750" s="15" t="str">
        <f t="shared" si="253"/>
        <v xml:space="preserve">PAG. FATT. SOMMESE PETROLI </v>
      </c>
      <c r="W750" s="14"/>
      <c r="X750" s="18"/>
      <c r="Y750" s="16">
        <v>0</v>
      </c>
      <c r="Z750" s="18">
        <f t="shared" si="245"/>
        <v>85483.54</v>
      </c>
      <c r="AA750" s="15"/>
      <c r="AB750" s="24"/>
      <c r="AC750" s="15" t="str">
        <f t="shared" si="254"/>
        <v xml:space="preserve">PAG. FATT. SOMMESE PETROLI </v>
      </c>
      <c r="AD750" s="25"/>
      <c r="AE750" s="62">
        <f>G750</f>
        <v>0</v>
      </c>
      <c r="AF750" s="63">
        <f t="shared" si="252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6"/>
        <v>0</v>
      </c>
      <c r="AP750" s="15"/>
      <c r="AR750" s="14"/>
      <c r="AS750" s="18"/>
      <c r="AT750" s="16">
        <v>0</v>
      </c>
      <c r="AU750" s="18">
        <f t="shared" si="247"/>
        <v>0</v>
      </c>
      <c r="AV750" s="15"/>
      <c r="AX750" s="14"/>
      <c r="AY750" s="18"/>
      <c r="AZ750" s="16">
        <v>0</v>
      </c>
      <c r="BA750" s="18">
        <f t="shared" si="248"/>
        <v>0</v>
      </c>
      <c r="BB750" s="15"/>
      <c r="BD750" s="14"/>
      <c r="BE750" s="18"/>
      <c r="BF750" s="16">
        <v>0</v>
      </c>
      <c r="BG750" s="18">
        <f t="shared" si="249"/>
        <v>0</v>
      </c>
      <c r="BH750" s="15"/>
      <c r="BJ750" s="86"/>
      <c r="BK750" s="86"/>
      <c r="BL750" s="24"/>
      <c r="BM750" s="24"/>
      <c r="BN750" s="24"/>
      <c r="BO750" s="24"/>
      <c r="BP750" s="24"/>
      <c r="BQ750" s="124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/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250"/>
        <v>1670.8445000000002</v>
      </c>
      <c r="P751" s="18">
        <f t="shared" si="251"/>
        <v>327.0644999999999</v>
      </c>
      <c r="Q751" s="14"/>
      <c r="R751" s="18"/>
      <c r="S751" s="16">
        <f>G751</f>
        <v>0</v>
      </c>
      <c r="T751" s="18">
        <f t="shared" si="244"/>
        <v>53573.659999999989</v>
      </c>
      <c r="U751" s="15" t="str">
        <f t="shared" si="253"/>
        <v>Benzina auto papa'</v>
      </c>
      <c r="W751" s="14"/>
      <c r="X751" s="18"/>
      <c r="Y751" s="16">
        <v>0</v>
      </c>
      <c r="Z751" s="18">
        <f t="shared" si="245"/>
        <v>85483.54</v>
      </c>
      <c r="AA751" s="15"/>
      <c r="AB751" s="24"/>
      <c r="AC751" s="15" t="str">
        <f t="shared" si="254"/>
        <v>Benzina auto papa'</v>
      </c>
      <c r="AD751" s="25"/>
      <c r="AE751" s="62">
        <f>G751</f>
        <v>0</v>
      </c>
      <c r="AF751" s="63">
        <f t="shared" si="252"/>
        <v>0</v>
      </c>
      <c r="AG751" s="25"/>
      <c r="AH751" s="24"/>
      <c r="AI751" s="26">
        <v>0</v>
      </c>
      <c r="AJ751" s="25"/>
      <c r="AL751" s="14"/>
      <c r="AM751" s="18"/>
      <c r="AN751" s="16">
        <v>0</v>
      </c>
      <c r="AO751" s="18">
        <f t="shared" si="246"/>
        <v>0</v>
      </c>
      <c r="AP751" s="15"/>
      <c r="AR751" s="14"/>
      <c r="AS751" s="18"/>
      <c r="AT751" s="16">
        <v>0</v>
      </c>
      <c r="AU751" s="18">
        <f t="shared" si="247"/>
        <v>0</v>
      </c>
      <c r="AV751" s="15"/>
      <c r="AX751" s="14"/>
      <c r="AY751" s="18"/>
      <c r="AZ751" s="16">
        <v>0</v>
      </c>
      <c r="BA751" s="18">
        <f t="shared" si="248"/>
        <v>0</v>
      </c>
      <c r="BB751" s="15"/>
      <c r="BD751" s="14"/>
      <c r="BE751" s="18"/>
      <c r="BF751" s="16">
        <v>0</v>
      </c>
      <c r="BG751" s="18">
        <f t="shared" si="249"/>
        <v>0</v>
      </c>
      <c r="BH751" s="15"/>
      <c r="BJ751" s="86"/>
      <c r="BK751" s="86"/>
      <c r="BL751" s="24"/>
      <c r="BM751" s="24"/>
      <c r="BN751" s="24"/>
      <c r="BO751" s="24"/>
      <c r="BP751" s="24"/>
      <c r="BQ751" s="124"/>
    </row>
    <row r="752" spans="1:69" ht="16.8" customHeight="1" x14ac:dyDescent="0.35">
      <c r="A752" s="15"/>
      <c r="B752" s="15"/>
      <c r="C752" s="28" t="s">
        <v>295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250"/>
        <v>15755.912700000001</v>
      </c>
      <c r="P752" s="18">
        <f t="shared" si="251"/>
        <v>8793.3626999999997</v>
      </c>
      <c r="Q752" s="14"/>
      <c r="R752" s="18"/>
      <c r="S752" s="16">
        <v>0</v>
      </c>
      <c r="T752" s="18">
        <f t="shared" si="244"/>
        <v>53573.659999999989</v>
      </c>
      <c r="U752" s="15" t="str">
        <f t="shared" si="253"/>
        <v>COM.  BPM 10226</v>
      </c>
      <c r="W752" s="14"/>
      <c r="X752" s="18"/>
      <c r="Y752" s="69">
        <f>G752</f>
        <v>2.5</v>
      </c>
      <c r="Z752" s="18">
        <f t="shared" si="245"/>
        <v>85481.04</v>
      </c>
      <c r="AA752" s="15" t="str">
        <f>C752</f>
        <v>COM.  BPM 10226</v>
      </c>
      <c r="AB752" s="24"/>
      <c r="AC752" s="15" t="str">
        <f t="shared" si="254"/>
        <v>COM.  BPM 10226</v>
      </c>
      <c r="AD752" s="25"/>
      <c r="AE752" s="62">
        <v>0</v>
      </c>
      <c r="AF752" s="63">
        <f t="shared" si="252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6"/>
        <v>0</v>
      </c>
      <c r="AP752" s="15"/>
      <c r="AR752" s="14"/>
      <c r="AS752" s="18"/>
      <c r="AT752" s="16">
        <v>0</v>
      </c>
      <c r="AU752" s="18">
        <f t="shared" si="247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8"/>
        <v>0</v>
      </c>
      <c r="BB752" s="15"/>
      <c r="BD752" s="14"/>
      <c r="BE752" s="18"/>
      <c r="BF752" s="16">
        <v>0</v>
      </c>
      <c r="BG752" s="18">
        <f t="shared" si="249"/>
        <v>0</v>
      </c>
      <c r="BH752" s="15"/>
      <c r="BJ752" s="86"/>
      <c r="BK752" s="86"/>
      <c r="BL752" s="24"/>
      <c r="BM752" s="24"/>
      <c r="BN752" s="24"/>
      <c r="BO752" s="24"/>
      <c r="BP752" s="24"/>
      <c r="BQ752" s="124"/>
    </row>
    <row r="753" spans="1:69" ht="16.8" customHeight="1" x14ac:dyDescent="0.35">
      <c r="A753" s="15"/>
      <c r="B753" s="15"/>
      <c r="C753" s="15"/>
      <c r="D753" s="16"/>
      <c r="E753" s="16"/>
      <c r="F753" s="16"/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250"/>
        <v>29461.882699999998</v>
      </c>
      <c r="P753" s="18">
        <f t="shared" si="251"/>
        <v>8793.3626999999997</v>
      </c>
      <c r="Q753" s="14"/>
      <c r="R753" s="18"/>
      <c r="S753" s="16">
        <f>G753</f>
        <v>0</v>
      </c>
      <c r="T753" s="18">
        <f t="shared" si="244"/>
        <v>53573.659999999989</v>
      </c>
      <c r="U753" s="15">
        <f t="shared" si="253"/>
        <v>0</v>
      </c>
      <c r="W753" s="14"/>
      <c r="X753" s="18"/>
      <c r="Y753" s="16">
        <v>0</v>
      </c>
      <c r="Z753" s="18">
        <f t="shared" si="245"/>
        <v>85481.04</v>
      </c>
      <c r="AA753" s="15"/>
      <c r="AB753" s="24"/>
      <c r="AC753" s="15">
        <f t="shared" si="254"/>
        <v>0</v>
      </c>
      <c r="AD753" s="25"/>
      <c r="AE753" s="62">
        <f t="shared" ref="AE753:AE778" si="255">G753</f>
        <v>0</v>
      </c>
      <c r="AF753" s="63">
        <f t="shared" si="252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6"/>
        <v>0</v>
      </c>
      <c r="AP753" s="15"/>
      <c r="AR753" s="14"/>
      <c r="AS753" s="18"/>
      <c r="AT753" s="16">
        <v>0</v>
      </c>
      <c r="AU753" s="18">
        <f t="shared" si="247"/>
        <v>0</v>
      </c>
      <c r="AV753" s="15"/>
      <c r="AX753" s="14"/>
      <c r="AY753" s="18"/>
      <c r="AZ753" s="16">
        <v>0</v>
      </c>
      <c r="BA753" s="18">
        <f t="shared" si="248"/>
        <v>0</v>
      </c>
      <c r="BB753" s="15"/>
      <c r="BD753" s="14"/>
      <c r="BE753" s="18"/>
      <c r="BF753" s="16">
        <v>0</v>
      </c>
      <c r="BG753" s="18">
        <f t="shared" si="249"/>
        <v>0</v>
      </c>
      <c r="BH753" s="15"/>
      <c r="BJ753" s="86"/>
      <c r="BK753" s="86"/>
      <c r="BL753" s="24"/>
      <c r="BM753" s="24"/>
      <c r="BN753" s="24"/>
      <c r="BO753" s="24"/>
      <c r="BP753" s="24"/>
      <c r="BQ753" s="124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250"/>
        <v>1193.4675000000002</v>
      </c>
      <c r="P754" s="18">
        <f t="shared" si="251"/>
        <v>233.61750000000001</v>
      </c>
      <c r="Q754" s="14"/>
      <c r="R754" s="18"/>
      <c r="S754" s="16">
        <f>G754</f>
        <v>0</v>
      </c>
      <c r="T754" s="18">
        <f t="shared" si="244"/>
        <v>53573.659999999989</v>
      </c>
      <c r="U754" s="15" t="str">
        <f t="shared" si="253"/>
        <v>Materiale pulizia</v>
      </c>
      <c r="W754" s="14"/>
      <c r="X754" s="18"/>
      <c r="Y754" s="16">
        <v>0</v>
      </c>
      <c r="Z754" s="18">
        <f t="shared" si="245"/>
        <v>85481.04</v>
      </c>
      <c r="AA754" s="15"/>
      <c r="AB754" s="24"/>
      <c r="AC754" s="15" t="str">
        <f t="shared" si="254"/>
        <v>Materiale pulizia</v>
      </c>
      <c r="AD754" s="25"/>
      <c r="AE754" s="62">
        <f t="shared" si="255"/>
        <v>0</v>
      </c>
      <c r="AF754" s="63">
        <f t="shared" si="252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6"/>
        <v>0</v>
      </c>
      <c r="AP754" s="15"/>
      <c r="AR754" s="14"/>
      <c r="AS754" s="18"/>
      <c r="AT754" s="16">
        <v>0</v>
      </c>
      <c r="AU754" s="18">
        <f t="shared" si="247"/>
        <v>0</v>
      </c>
      <c r="AV754" s="15"/>
      <c r="AX754" s="14"/>
      <c r="AY754" s="18"/>
      <c r="AZ754" s="16">
        <v>0</v>
      </c>
      <c r="BA754" s="18">
        <f t="shared" si="248"/>
        <v>0</v>
      </c>
      <c r="BB754" s="15"/>
      <c r="BD754" s="14"/>
      <c r="BE754" s="18"/>
      <c r="BF754" s="16">
        <v>0</v>
      </c>
      <c r="BG754" s="18">
        <f t="shared" si="249"/>
        <v>0</v>
      </c>
      <c r="BH754" s="15"/>
      <c r="BJ754" s="86"/>
      <c r="BK754" s="86"/>
      <c r="BL754" s="24"/>
      <c r="BM754" s="24"/>
      <c r="BN754" s="24"/>
      <c r="BO754" s="24"/>
      <c r="BP754" s="24"/>
      <c r="BQ754" s="124"/>
    </row>
    <row r="755" spans="1:69" ht="16.8" customHeight="1" x14ac:dyDescent="0.35">
      <c r="A755" s="15"/>
      <c r="B755" s="15"/>
      <c r="C755" s="15" t="s">
        <v>296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250"/>
        <v>-121.84249999999975</v>
      </c>
      <c r="P755" s="18">
        <f t="shared" si="251"/>
        <v>233.61750000000001</v>
      </c>
      <c r="Q755" s="14"/>
      <c r="R755" s="18"/>
      <c r="S755" s="16">
        <f>G755</f>
        <v>1315.31</v>
      </c>
      <c r="T755" s="18">
        <f t="shared" si="244"/>
        <v>52258.349999999991</v>
      </c>
      <c r="U755" s="15" t="str">
        <f t="shared" si="253"/>
        <v>PAGATA POLIZZA RC PROFESSIONALE MARSH</v>
      </c>
      <c r="W755" s="14"/>
      <c r="X755" s="18"/>
      <c r="Y755" s="16">
        <v>0</v>
      </c>
      <c r="Z755" s="18">
        <f t="shared" si="245"/>
        <v>85481.04</v>
      </c>
      <c r="AA755" s="15"/>
      <c r="AB755" s="24"/>
      <c r="AC755" s="15" t="str">
        <f t="shared" si="254"/>
        <v>PAGATA POLIZZA RC PROFESSIONALE MARSH</v>
      </c>
      <c r="AD755" s="25"/>
      <c r="AE755" s="62">
        <f t="shared" si="255"/>
        <v>1315.31</v>
      </c>
      <c r="AF755" s="63">
        <f t="shared" si="252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6"/>
        <v>0</v>
      </c>
      <c r="AP755" s="15"/>
      <c r="AR755" s="14"/>
      <c r="AS755" s="18"/>
      <c r="AT755" s="16">
        <v>0</v>
      </c>
      <c r="AU755" s="18">
        <f t="shared" si="247"/>
        <v>0</v>
      </c>
      <c r="AV755" s="15"/>
      <c r="AX755" s="14"/>
      <c r="AY755" s="18"/>
      <c r="AZ755" s="16">
        <v>0</v>
      </c>
      <c r="BA755" s="18">
        <f t="shared" si="248"/>
        <v>0</v>
      </c>
      <c r="BB755" s="15"/>
      <c r="BD755" s="14"/>
      <c r="BE755" s="18"/>
      <c r="BF755" s="16">
        <v>0</v>
      </c>
      <c r="BG755" s="18">
        <f t="shared" si="249"/>
        <v>0</v>
      </c>
      <c r="BH755" s="15"/>
      <c r="BJ755" s="86"/>
      <c r="BK755" s="86"/>
      <c r="BL755" s="24"/>
      <c r="BM755" s="24"/>
      <c r="BN755" s="24"/>
      <c r="BO755" s="24"/>
      <c r="BP755" s="24"/>
      <c r="BQ755" s="124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250"/>
        <v>420.9951999999999</v>
      </c>
      <c r="P756" s="18">
        <f t="shared" si="251"/>
        <v>1083.9851999999998</v>
      </c>
      <c r="Q756" s="14"/>
      <c r="R756" s="18"/>
      <c r="S756" s="16">
        <f>G756</f>
        <v>0</v>
      </c>
      <c r="T756" s="18">
        <f t="shared" si="244"/>
        <v>52258.349999999991</v>
      </c>
      <c r="U756" s="15" t="str">
        <f t="shared" si="253"/>
        <v>Telepass</v>
      </c>
      <c r="W756" s="14"/>
      <c r="X756" s="18"/>
      <c r="Y756" s="16">
        <v>0</v>
      </c>
      <c r="Z756" s="18">
        <f t="shared" si="245"/>
        <v>85481.04</v>
      </c>
      <c r="AA756" s="15"/>
      <c r="AB756" s="24"/>
      <c r="AC756" s="15" t="str">
        <f t="shared" si="254"/>
        <v>Telepass</v>
      </c>
      <c r="AD756" s="25"/>
      <c r="AE756" s="62">
        <f t="shared" si="255"/>
        <v>0</v>
      </c>
      <c r="AF756" s="63">
        <f t="shared" si="252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6"/>
        <v>0</v>
      </c>
      <c r="AP756" s="15"/>
      <c r="AR756" s="14"/>
      <c r="AS756" s="18"/>
      <c r="AT756" s="16">
        <v>0</v>
      </c>
      <c r="AU756" s="18">
        <f t="shared" si="247"/>
        <v>0</v>
      </c>
      <c r="AV756" s="15"/>
      <c r="AX756" s="14"/>
      <c r="AY756" s="18"/>
      <c r="AZ756" s="16">
        <v>0</v>
      </c>
      <c r="BA756" s="18">
        <f t="shared" si="248"/>
        <v>0</v>
      </c>
      <c r="BB756" s="15"/>
      <c r="BD756" s="14"/>
      <c r="BE756" s="18"/>
      <c r="BF756" s="16">
        <v>0</v>
      </c>
      <c r="BG756" s="18">
        <f t="shared" si="249"/>
        <v>0</v>
      </c>
      <c r="BH756" s="15"/>
      <c r="BJ756" s="86"/>
      <c r="BK756" s="86"/>
      <c r="BL756" s="24"/>
      <c r="BM756" s="24"/>
      <c r="BN756" s="24"/>
      <c r="BO756" s="24"/>
      <c r="BP756" s="24"/>
      <c r="BQ756" s="124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/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244"/>
        <v>52258.349999999991</v>
      </c>
      <c r="U757" s="15" t="str">
        <f t="shared" si="253"/>
        <v>Pubblicità</v>
      </c>
      <c r="W757" s="14"/>
      <c r="X757" s="18"/>
      <c r="Y757" s="16">
        <v>0</v>
      </c>
      <c r="Z757" s="18">
        <f t="shared" si="245"/>
        <v>85481.04</v>
      </c>
      <c r="AA757" s="15"/>
      <c r="AB757" s="24"/>
      <c r="AC757" s="15" t="str">
        <f t="shared" si="254"/>
        <v>Pubblicità</v>
      </c>
      <c r="AD757" s="25"/>
      <c r="AE757" s="62">
        <f t="shared" si="255"/>
        <v>0</v>
      </c>
      <c r="AF757" s="63">
        <f t="shared" si="252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6"/>
        <v>0</v>
      </c>
      <c r="AP757" s="15"/>
      <c r="AR757" s="14"/>
      <c r="AS757" s="18"/>
      <c r="AT757" s="16"/>
      <c r="AU757" s="18">
        <f t="shared" si="247"/>
        <v>0</v>
      </c>
      <c r="AV757" s="15"/>
      <c r="AX757" s="14"/>
      <c r="AY757" s="18"/>
      <c r="AZ757" s="16"/>
      <c r="BA757" s="18">
        <f t="shared" si="248"/>
        <v>0</v>
      </c>
      <c r="BB757" s="15"/>
      <c r="BD757" s="14"/>
      <c r="BE757" s="18"/>
      <c r="BF757" s="16"/>
      <c r="BG757" s="18">
        <f t="shared" si="249"/>
        <v>0</v>
      </c>
      <c r="BH757" s="15"/>
      <c r="BJ757" s="86"/>
      <c r="BK757" s="86"/>
      <c r="BL757" s="24"/>
      <c r="BM757" s="24"/>
      <c r="BN757" s="24"/>
      <c r="BO757" s="24"/>
      <c r="BP757" s="24"/>
      <c r="BQ757" s="124"/>
    </row>
    <row r="758" spans="1:69" ht="16.8" customHeight="1" x14ac:dyDescent="0.35">
      <c r="A758" s="15"/>
      <c r="B758" s="66"/>
      <c r="C758" s="15" t="s">
        <v>137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/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244"/>
        <v>52258.349999999991</v>
      </c>
      <c r="U758" s="15" t="str">
        <f t="shared" si="253"/>
        <v xml:space="preserve">PAG. STIP.           MARZIA </v>
      </c>
      <c r="W758" s="14"/>
      <c r="X758" s="18"/>
      <c r="Y758" s="16">
        <v>0</v>
      </c>
      <c r="Z758" s="18">
        <f t="shared" si="245"/>
        <v>85481.04</v>
      </c>
      <c r="AA758" s="15"/>
      <c r="AB758" s="24"/>
      <c r="AC758" s="15" t="str">
        <f t="shared" si="254"/>
        <v xml:space="preserve">PAG. STIP.           MARZIA </v>
      </c>
      <c r="AD758" s="25"/>
      <c r="AE758" s="62">
        <f t="shared" si="255"/>
        <v>0</v>
      </c>
      <c r="AF758" s="63">
        <f t="shared" si="252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6"/>
        <v>0</v>
      </c>
      <c r="AP758" s="15"/>
      <c r="AR758" s="14"/>
      <c r="AS758" s="18"/>
      <c r="AT758" s="16">
        <v>0</v>
      </c>
      <c r="AU758" s="18">
        <f t="shared" si="247"/>
        <v>0</v>
      </c>
      <c r="AV758" s="15"/>
      <c r="AX758" s="14"/>
      <c r="AY758" s="18"/>
      <c r="AZ758" s="16">
        <v>0</v>
      </c>
      <c r="BA758" s="18">
        <f t="shared" si="248"/>
        <v>0</v>
      </c>
      <c r="BB758" s="15"/>
      <c r="BD758" s="14"/>
      <c r="BE758" s="18"/>
      <c r="BF758" s="16">
        <v>0</v>
      </c>
      <c r="BG758" s="18">
        <f t="shared" si="249"/>
        <v>0</v>
      </c>
      <c r="BH758" s="15"/>
      <c r="BJ758" s="86"/>
      <c r="BK758" s="86"/>
      <c r="BL758" s="24"/>
      <c r="BM758" s="24"/>
      <c r="BN758" s="24"/>
      <c r="BO758" s="24"/>
      <c r="BP758" s="24"/>
      <c r="BQ758" s="124"/>
    </row>
    <row r="759" spans="1:69" ht="16.8" customHeight="1" x14ac:dyDescent="0.35">
      <c r="A759" s="15"/>
      <c r="B759" s="15"/>
      <c r="C759" s="15" t="s">
        <v>139</v>
      </c>
      <c r="D759" s="16"/>
      <c r="E759" s="16">
        <v>0</v>
      </c>
      <c r="F759" s="16"/>
      <c r="G759" s="16">
        <v>0</v>
      </c>
      <c r="H759" s="16"/>
      <c r="I759" s="4"/>
      <c r="J759" s="14"/>
      <c r="K759" s="17"/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244"/>
        <v>52258.349999999991</v>
      </c>
      <c r="U759" s="15" t="str">
        <f t="shared" si="253"/>
        <v xml:space="preserve">PAG. STIP.           DEBORAH </v>
      </c>
      <c r="W759" s="14"/>
      <c r="X759" s="18"/>
      <c r="Y759" s="16">
        <v>0</v>
      </c>
      <c r="Z759" s="18">
        <f t="shared" si="245"/>
        <v>85481.04</v>
      </c>
      <c r="AA759" s="15"/>
      <c r="AB759" s="24"/>
      <c r="AC759" s="15" t="str">
        <f t="shared" si="254"/>
        <v xml:space="preserve">PAG. STIP.           DEBORAH </v>
      </c>
      <c r="AD759" s="25"/>
      <c r="AE759" s="62">
        <f t="shared" si="255"/>
        <v>0</v>
      </c>
      <c r="AF759" s="63">
        <f t="shared" si="252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6"/>
        <v>0</v>
      </c>
      <c r="AP759" s="15"/>
      <c r="AR759" s="14"/>
      <c r="AS759" s="18"/>
      <c r="AT759" s="16">
        <v>0</v>
      </c>
      <c r="AU759" s="18">
        <f t="shared" si="247"/>
        <v>0</v>
      </c>
      <c r="AV759" s="15"/>
      <c r="AX759" s="14"/>
      <c r="AY759" s="18"/>
      <c r="AZ759" s="16">
        <v>0</v>
      </c>
      <c r="BA759" s="18">
        <f t="shared" si="248"/>
        <v>0</v>
      </c>
      <c r="BB759" s="15"/>
      <c r="BD759" s="14"/>
      <c r="BE759" s="18"/>
      <c r="BF759" s="16">
        <v>0</v>
      </c>
      <c r="BG759" s="18">
        <f t="shared" si="249"/>
        <v>0</v>
      </c>
      <c r="BH759" s="15"/>
      <c r="BJ759" s="86"/>
      <c r="BK759" s="86"/>
      <c r="BL759" s="24"/>
      <c r="BM759" s="24"/>
      <c r="BN759" s="24"/>
      <c r="BO759" s="24"/>
      <c r="BP759" s="24"/>
      <c r="BQ759" s="124"/>
    </row>
    <row r="760" spans="1:69" ht="16.8" customHeight="1" x14ac:dyDescent="0.35">
      <c r="A760" s="15"/>
      <c r="B760" s="15"/>
      <c r="C760" s="15" t="s">
        <v>141</v>
      </c>
      <c r="D760" s="16"/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244"/>
        <v>52258.349999999991</v>
      </c>
      <c r="U760" s="15"/>
      <c r="W760" s="14"/>
      <c r="X760" s="18"/>
      <c r="Y760" s="16"/>
      <c r="Z760" s="18">
        <f t="shared" si="245"/>
        <v>85481.04</v>
      </c>
      <c r="AA760" s="15"/>
      <c r="AB760" s="24"/>
      <c r="AC760" s="15" t="str">
        <f t="shared" si="254"/>
        <v xml:space="preserve">PAG. STIP.           DORIANA BONIFICO </v>
      </c>
      <c r="AD760" s="25"/>
      <c r="AE760" s="62">
        <f t="shared" si="255"/>
        <v>0</v>
      </c>
      <c r="AF760" s="63">
        <f t="shared" si="252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6"/>
        <v>0</v>
      </c>
      <c r="AP760" s="15"/>
      <c r="AR760" s="14"/>
      <c r="AS760" s="18"/>
      <c r="AT760" s="16"/>
      <c r="AU760" s="18">
        <f t="shared" si="247"/>
        <v>0</v>
      </c>
      <c r="AV760" s="15"/>
      <c r="AX760" s="14"/>
      <c r="AY760" s="18"/>
      <c r="AZ760" s="16"/>
      <c r="BA760" s="18">
        <f t="shared" si="248"/>
        <v>0</v>
      </c>
      <c r="BB760" s="15"/>
      <c r="BD760" s="14"/>
      <c r="BE760" s="18"/>
      <c r="BF760" s="16"/>
      <c r="BG760" s="18">
        <f t="shared" si="249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4"/>
    </row>
    <row r="761" spans="1:69" ht="16.8" customHeight="1" x14ac:dyDescent="0.35">
      <c r="A761" s="15"/>
      <c r="B761" s="15"/>
      <c r="C761" s="15" t="s">
        <v>142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244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5"/>
        <v>85481.04</v>
      </c>
      <c r="AA761" s="15"/>
      <c r="AB761" s="24"/>
      <c r="AC761" s="15" t="str">
        <f t="shared" si="254"/>
        <v xml:space="preserve">PAG. STIP.           STEFANIA  BONIFICO </v>
      </c>
      <c r="AD761" s="25"/>
      <c r="AE761" s="62">
        <f t="shared" si="255"/>
        <v>0</v>
      </c>
      <c r="AF761" s="63">
        <f t="shared" si="252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6"/>
        <v>0</v>
      </c>
      <c r="AP761" s="15"/>
      <c r="AR761" s="14"/>
      <c r="AS761" s="18"/>
      <c r="AT761" s="16">
        <v>0</v>
      </c>
      <c r="AU761" s="18">
        <f t="shared" si="247"/>
        <v>0</v>
      </c>
      <c r="AV761" s="15"/>
      <c r="AX761" s="14"/>
      <c r="AY761" s="18"/>
      <c r="AZ761" s="16">
        <v>0</v>
      </c>
      <c r="BA761" s="18">
        <f t="shared" si="248"/>
        <v>0</v>
      </c>
      <c r="BB761" s="15"/>
      <c r="BD761" s="14"/>
      <c r="BE761" s="18"/>
      <c r="BF761" s="16">
        <v>0</v>
      </c>
      <c r="BG761" s="18">
        <f t="shared" si="249"/>
        <v>0</v>
      </c>
      <c r="BH761" s="15"/>
      <c r="BJ761" s="86"/>
      <c r="BK761" s="86"/>
      <c r="BL761" s="24"/>
      <c r="BM761" s="24"/>
      <c r="BN761" s="24"/>
      <c r="BO761" s="24"/>
      <c r="BP761" s="24"/>
      <c r="BQ761" s="124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244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5"/>
        <v>85481.04</v>
      </c>
      <c r="AA762" s="15"/>
      <c r="AB762" s="24"/>
      <c r="AC762" s="15" t="str">
        <f t="shared" si="254"/>
        <v>Pagamento contributi impiegate</v>
      </c>
      <c r="AD762" s="25"/>
      <c r="AE762" s="62">
        <f t="shared" si="255"/>
        <v>9265.7099999999991</v>
      </c>
      <c r="AF762" s="63">
        <f t="shared" si="252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6"/>
        <v>0</v>
      </c>
      <c r="AP762" s="15"/>
      <c r="AR762" s="14"/>
      <c r="AS762" s="18"/>
      <c r="AT762" s="16">
        <v>0</v>
      </c>
      <c r="AU762" s="18">
        <f t="shared" si="247"/>
        <v>0</v>
      </c>
      <c r="AV762" s="15"/>
      <c r="AX762" s="14"/>
      <c r="AY762" s="18"/>
      <c r="AZ762" s="16">
        <v>0</v>
      </c>
      <c r="BA762" s="18">
        <f t="shared" si="248"/>
        <v>0</v>
      </c>
      <c r="BB762" s="15"/>
      <c r="BD762" s="14"/>
      <c r="BE762" s="18"/>
      <c r="BF762" s="16">
        <v>0</v>
      </c>
      <c r="BG762" s="18">
        <f t="shared" si="249"/>
        <v>0</v>
      </c>
      <c r="BH762" s="15"/>
      <c r="BJ762" s="86"/>
      <c r="BK762" s="86"/>
      <c r="BL762" s="24"/>
      <c r="BM762" s="24"/>
      <c r="BN762" s="24"/>
      <c r="BO762" s="24"/>
      <c r="BP762" s="24"/>
      <c r="BQ762" s="124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244"/>
        <v>42992.639999999992</v>
      </c>
      <c r="U763" s="15"/>
      <c r="W763" s="14"/>
      <c r="X763" s="18"/>
      <c r="Y763" s="16"/>
      <c r="Z763" s="18">
        <f t="shared" si="245"/>
        <v>85481.04</v>
      </c>
      <c r="AA763" s="15"/>
      <c r="AB763" s="24"/>
      <c r="AC763" s="15"/>
      <c r="AD763" s="25"/>
      <c r="AE763" s="62">
        <f t="shared" si="255"/>
        <v>0</v>
      </c>
      <c r="AF763" s="63">
        <f t="shared" si="252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6"/>
        <v>0</v>
      </c>
      <c r="AP763" s="15"/>
      <c r="AR763" s="14"/>
      <c r="AS763" s="18"/>
      <c r="AT763" s="16"/>
      <c r="AU763" s="18">
        <f t="shared" si="247"/>
        <v>0</v>
      </c>
      <c r="AV763" s="15"/>
      <c r="AX763" s="14"/>
      <c r="AY763" s="18"/>
      <c r="AZ763" s="16"/>
      <c r="BA763" s="18">
        <f t="shared" si="248"/>
        <v>0</v>
      </c>
      <c r="BB763" s="15"/>
      <c r="BD763" s="14"/>
      <c r="BE763" s="18"/>
      <c r="BF763" s="16"/>
      <c r="BG763" s="18">
        <f t="shared" si="249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4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244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5"/>
        <v>85481.04</v>
      </c>
      <c r="AA764" s="15"/>
      <c r="AB764" s="24"/>
      <c r="AC764" s="15" t="str">
        <f t="shared" ref="AC764:AC774" si="256">C764</f>
        <v>Pag. Bolletta Telecom  780820</v>
      </c>
      <c r="AD764" s="25"/>
      <c r="AE764" s="62">
        <f t="shared" si="255"/>
        <v>0</v>
      </c>
      <c r="AF764" s="63">
        <f t="shared" si="252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6"/>
        <v>0</v>
      </c>
      <c r="AP764" s="15"/>
      <c r="AR764" s="14"/>
      <c r="AS764" s="18"/>
      <c r="AT764" s="16">
        <v>0</v>
      </c>
      <c r="AU764" s="18">
        <f t="shared" si="247"/>
        <v>0</v>
      </c>
      <c r="AV764" s="15"/>
      <c r="AX764" s="14"/>
      <c r="AY764" s="18"/>
      <c r="AZ764" s="16">
        <v>0</v>
      </c>
      <c r="BA764" s="18">
        <f t="shared" si="248"/>
        <v>0</v>
      </c>
      <c r="BB764" s="15"/>
      <c r="BD764" s="14"/>
      <c r="BE764" s="18"/>
      <c r="BF764" s="16">
        <v>0</v>
      </c>
      <c r="BG764" s="18">
        <f t="shared" si="249"/>
        <v>0</v>
      </c>
      <c r="BH764" s="15"/>
      <c r="BJ764" s="86"/>
      <c r="BK764" s="86"/>
      <c r="BL764" s="24"/>
      <c r="BM764" s="24"/>
      <c r="BN764" s="24"/>
      <c r="BO764" s="24"/>
      <c r="BP764" s="24"/>
      <c r="BQ764" s="124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244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5"/>
        <v>85481.04</v>
      </c>
      <c r="AA765" s="15"/>
      <c r="AB765" s="24"/>
      <c r="AC765" s="15" t="str">
        <f t="shared" si="256"/>
        <v>Pag. Bolletta Telecom 780344</v>
      </c>
      <c r="AD765" s="25"/>
      <c r="AE765" s="62">
        <f t="shared" si="255"/>
        <v>0</v>
      </c>
      <c r="AF765" s="63">
        <f t="shared" si="252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6"/>
        <v>0</v>
      </c>
      <c r="AP765" s="15"/>
      <c r="AR765" s="14"/>
      <c r="AS765" s="18"/>
      <c r="AT765" s="16">
        <v>0</v>
      </c>
      <c r="AU765" s="18">
        <f t="shared" si="247"/>
        <v>0</v>
      </c>
      <c r="AV765" s="15"/>
      <c r="AX765" s="14"/>
      <c r="AY765" s="18"/>
      <c r="AZ765" s="16">
        <v>0</v>
      </c>
      <c r="BA765" s="18">
        <f t="shared" si="248"/>
        <v>0</v>
      </c>
      <c r="BB765" s="15"/>
      <c r="BD765" s="14"/>
      <c r="BE765" s="18"/>
      <c r="BF765" s="16">
        <v>0</v>
      </c>
      <c r="BG765" s="18">
        <f t="shared" si="249"/>
        <v>0</v>
      </c>
      <c r="BH765" s="15"/>
      <c r="BJ765" s="86"/>
      <c r="BK765" s="86"/>
      <c r="BL765" s="24"/>
      <c r="BM765" s="24"/>
      <c r="BN765" s="24"/>
      <c r="BO765" s="24"/>
      <c r="BP765" s="24"/>
      <c r="BQ765" s="124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4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5"/>
        <v>85481.04</v>
      </c>
      <c r="AA766" s="15"/>
      <c r="AB766" s="24"/>
      <c r="AC766" s="15" t="str">
        <f t="shared" si="256"/>
        <v>Pag. Bolletta Telecom</v>
      </c>
      <c r="AD766" s="25"/>
      <c r="AE766" s="62">
        <f t="shared" si="255"/>
        <v>0</v>
      </c>
      <c r="AF766" s="63">
        <f t="shared" si="252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6"/>
        <v>0</v>
      </c>
      <c r="AP766" s="15"/>
      <c r="AR766" s="14"/>
      <c r="AS766" s="18"/>
      <c r="AT766" s="16">
        <v>0</v>
      </c>
      <c r="AU766" s="18">
        <f t="shared" si="247"/>
        <v>0</v>
      </c>
      <c r="AV766" s="15"/>
      <c r="AX766" s="14"/>
      <c r="AY766" s="18"/>
      <c r="AZ766" s="16">
        <v>0</v>
      </c>
      <c r="BA766" s="18">
        <f t="shared" si="248"/>
        <v>0</v>
      </c>
      <c r="BB766" s="15"/>
      <c r="BD766" s="14"/>
      <c r="BE766" s="18"/>
      <c r="BF766" s="16">
        <v>0</v>
      </c>
      <c r="BG766" s="18">
        <f t="shared" si="249"/>
        <v>0</v>
      </c>
      <c r="BH766" s="15"/>
      <c r="BJ766" s="86"/>
      <c r="BK766" s="86"/>
      <c r="BL766" s="24"/>
      <c r="BM766" s="24"/>
      <c r="BN766" s="24"/>
      <c r="BO766" s="24"/>
      <c r="BP766" s="24"/>
      <c r="BQ766" s="124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8" si="257">(R767-S767)+T766</f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8" si="258">(X767-Y767)+Z766</f>
        <v>85481.04</v>
      </c>
      <c r="AA767" s="15"/>
      <c r="AB767" s="24"/>
      <c r="AC767" s="15" t="str">
        <f t="shared" si="256"/>
        <v xml:space="preserve">PAG. BOLLETTA ENEL  </v>
      </c>
      <c r="AD767" s="25"/>
      <c r="AE767" s="62">
        <f t="shared" si="255"/>
        <v>0</v>
      </c>
      <c r="AF767" s="63">
        <f t="shared" si="252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8" si="259">(AM767-AN767)+AO766</f>
        <v>0</v>
      </c>
      <c r="AP767" s="15"/>
      <c r="AR767" s="14"/>
      <c r="AS767" s="18"/>
      <c r="AT767" s="16">
        <v>0</v>
      </c>
      <c r="AU767" s="18">
        <f t="shared" ref="AU767:AU798" si="260">(AS767-AT767)+AU766</f>
        <v>0</v>
      </c>
      <c r="AV767" s="15"/>
      <c r="AX767" s="14"/>
      <c r="AY767" s="18"/>
      <c r="AZ767" s="16">
        <v>0</v>
      </c>
      <c r="BA767" s="18">
        <f t="shared" ref="BA767:BA798" si="261">(AY767-AZ767)+BA766</f>
        <v>0</v>
      </c>
      <c r="BB767" s="15"/>
      <c r="BD767" s="14"/>
      <c r="BE767" s="18"/>
      <c r="BF767" s="16">
        <v>0</v>
      </c>
      <c r="BG767" s="18">
        <f t="shared" ref="BG767:BG798" si="262">(BE767-BF767)+BG766</f>
        <v>0</v>
      </c>
      <c r="BH767" s="15"/>
      <c r="BJ767" s="86"/>
      <c r="BK767" s="86"/>
      <c r="BL767" s="24"/>
      <c r="BM767" s="24"/>
      <c r="BN767" s="24"/>
      <c r="BO767" s="24"/>
      <c r="BP767" s="24"/>
      <c r="BQ767" s="124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>
        <f>T791+Z791+AO791+AU791</f>
        <v>191845.41999999998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7"/>
        <v>42992.639999999992</v>
      </c>
      <c r="U768" s="15"/>
      <c r="W768" s="14"/>
      <c r="X768" s="18"/>
      <c r="Y768" s="16">
        <v>0</v>
      </c>
      <c r="Z768" s="18">
        <f t="shared" si="258"/>
        <v>85481.04</v>
      </c>
      <c r="AA768" s="15"/>
      <c r="AB768" s="24"/>
      <c r="AC768" s="15" t="str">
        <f t="shared" si="256"/>
        <v>Locazione immobili</v>
      </c>
      <c r="AD768" s="25"/>
      <c r="AE768" s="62">
        <f t="shared" si="255"/>
        <v>0</v>
      </c>
      <c r="AF768" s="63">
        <f t="shared" si="252"/>
        <v>4056.6499999999996</v>
      </c>
      <c r="AG768" s="25"/>
      <c r="AH768" s="24"/>
      <c r="AI768" s="26">
        <v>0</v>
      </c>
      <c r="AJ768" s="25"/>
      <c r="AL768" s="14"/>
      <c r="AM768" s="18"/>
      <c r="AN768" s="16">
        <v>0</v>
      </c>
      <c r="AO768" s="18">
        <f t="shared" si="259"/>
        <v>0</v>
      </c>
      <c r="AP768" s="15"/>
      <c r="AR768" s="14"/>
      <c r="AS768" s="18"/>
      <c r="AT768" s="16">
        <v>0</v>
      </c>
      <c r="AU768" s="18">
        <f t="shared" si="260"/>
        <v>0</v>
      </c>
      <c r="AV768" s="15"/>
      <c r="AX768" s="14"/>
      <c r="AY768" s="18"/>
      <c r="AZ768" s="16">
        <v>0</v>
      </c>
      <c r="BA768" s="18">
        <f t="shared" si="261"/>
        <v>0</v>
      </c>
      <c r="BB768" s="15"/>
      <c r="BD768" s="14"/>
      <c r="BE768" s="18"/>
      <c r="BF768" s="16">
        <v>0</v>
      </c>
      <c r="BG768" s="18">
        <f t="shared" si="262"/>
        <v>0</v>
      </c>
      <c r="BH768" s="15"/>
      <c r="BJ768" s="86"/>
      <c r="BK768" s="86"/>
      <c r="BL768" s="24"/>
      <c r="BM768" s="24"/>
      <c r="BN768" s="24"/>
      <c r="BO768" s="24"/>
      <c r="BP768" s="24"/>
      <c r="BQ768" s="124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257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258"/>
        <v>85481.04</v>
      </c>
      <c r="AA769" s="15"/>
      <c r="AB769" s="24"/>
      <c r="AC769" s="15" t="str">
        <f t="shared" si="256"/>
        <v>Spese condominiali</v>
      </c>
      <c r="AD769" s="25"/>
      <c r="AE769" s="62">
        <f t="shared" si="255"/>
        <v>0</v>
      </c>
      <c r="AF769" s="63">
        <f t="shared" si="252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59"/>
        <v>0</v>
      </c>
      <c r="AP769" s="15"/>
      <c r="AR769" s="14"/>
      <c r="AS769" s="18"/>
      <c r="AT769" s="16">
        <v>0</v>
      </c>
      <c r="AU769" s="18">
        <f t="shared" si="260"/>
        <v>0</v>
      </c>
      <c r="AV769" s="15"/>
      <c r="AX769" s="14"/>
      <c r="AY769" s="18"/>
      <c r="AZ769" s="16">
        <v>0</v>
      </c>
      <c r="BA769" s="18">
        <f t="shared" si="261"/>
        <v>0</v>
      </c>
      <c r="BB769" s="15"/>
      <c r="BD769" s="14"/>
      <c r="BE769" s="18"/>
      <c r="BF769" s="16">
        <v>0</v>
      </c>
      <c r="BG769" s="18">
        <f t="shared" si="262"/>
        <v>0</v>
      </c>
      <c r="BH769" s="15"/>
      <c r="BJ769" s="86"/>
      <c r="BK769" s="86"/>
      <c r="BL769" s="24"/>
      <c r="BM769" s="24"/>
      <c r="BN769" s="24"/>
      <c r="BO769" s="24"/>
      <c r="BP769" s="24"/>
      <c r="BQ769" s="124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144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7"/>
        <v>42992.639999999992</v>
      </c>
      <c r="U770" s="15"/>
      <c r="W770" s="14"/>
      <c r="X770" s="18"/>
      <c r="Y770" s="16"/>
      <c r="Z770" s="18">
        <f t="shared" si="258"/>
        <v>85481.04</v>
      </c>
      <c r="AA770" s="15"/>
      <c r="AB770" s="24"/>
      <c r="AC770" s="15" t="str">
        <f t="shared" si="256"/>
        <v>TOT. SPESE AFFITTO  TEL. LUCE</v>
      </c>
      <c r="AD770" s="25"/>
      <c r="AE770" s="62">
        <f t="shared" si="255"/>
        <v>0</v>
      </c>
      <c r="AF770" s="63">
        <f t="shared" si="252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59"/>
        <v>0</v>
      </c>
      <c r="AP770" s="15"/>
      <c r="AR770" s="14"/>
      <c r="AS770" s="18"/>
      <c r="AT770" s="16"/>
      <c r="AU770" s="18">
        <f t="shared" si="260"/>
        <v>0</v>
      </c>
      <c r="AV770" s="15"/>
      <c r="AX770" s="14"/>
      <c r="AY770" s="18"/>
      <c r="AZ770" s="16"/>
      <c r="BA770" s="18">
        <f t="shared" si="261"/>
        <v>0</v>
      </c>
      <c r="BB770" s="15"/>
      <c r="BD770" s="14"/>
      <c r="BE770" s="18"/>
      <c r="BF770" s="16"/>
      <c r="BG770" s="18">
        <f t="shared" si="26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4"/>
    </row>
    <row r="771" spans="1:69" ht="16.8" customHeight="1" x14ac:dyDescent="0.35">
      <c r="A771" s="15"/>
      <c r="B771" s="15"/>
      <c r="C771" s="15" t="s">
        <v>95</v>
      </c>
      <c r="D771" s="16"/>
      <c r="E771" s="16"/>
      <c r="F771" s="16"/>
      <c r="G771" s="16">
        <v>0</v>
      </c>
      <c r="H771" s="16"/>
      <c r="I771" s="4"/>
      <c r="J771" s="14"/>
      <c r="K771" s="16" t="s">
        <v>251</v>
      </c>
      <c r="L771" s="16">
        <v>-0.02</v>
      </c>
      <c r="M771" s="30" t="s">
        <v>145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257"/>
        <v>42992.639999999992</v>
      </c>
      <c r="U771" s="15"/>
      <c r="W771" s="14"/>
      <c r="X771" s="18">
        <v>0</v>
      </c>
      <c r="Y771" s="16">
        <v>0</v>
      </c>
      <c r="Z771" s="18">
        <f t="shared" si="258"/>
        <v>85481.04</v>
      </c>
      <c r="AA771" s="15"/>
      <c r="AB771" s="24"/>
      <c r="AC771" s="15" t="str">
        <f t="shared" si="256"/>
        <v xml:space="preserve">RIVALSA </v>
      </c>
      <c r="AD771" s="25"/>
      <c r="AE771" s="62">
        <f t="shared" si="255"/>
        <v>0</v>
      </c>
      <c r="AF771" s="63">
        <f t="shared" si="252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59"/>
        <v>0</v>
      </c>
      <c r="AP771" s="15"/>
      <c r="AR771" s="14"/>
      <c r="AS771" s="18"/>
      <c r="AT771" s="16"/>
      <c r="AU771" s="18">
        <f t="shared" si="260"/>
        <v>0</v>
      </c>
      <c r="AV771" s="15"/>
      <c r="AX771" s="14"/>
      <c r="AY771" s="18"/>
      <c r="AZ771" s="16"/>
      <c r="BA771" s="18">
        <f t="shared" si="261"/>
        <v>0</v>
      </c>
      <c r="BB771" s="15"/>
      <c r="BD771" s="14"/>
      <c r="BE771" s="18"/>
      <c r="BF771" s="16"/>
      <c r="BG771" s="18">
        <f t="shared" si="26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4"/>
    </row>
    <row r="772" spans="1:69" ht="16.8" customHeight="1" x14ac:dyDescent="0.35">
      <c r="A772" s="15"/>
      <c r="B772" s="15"/>
      <c r="C772" s="15" t="s">
        <v>96</v>
      </c>
      <c r="D772" s="16"/>
      <c r="E772" s="16"/>
      <c r="F772" s="16"/>
      <c r="G772" s="16">
        <v>0</v>
      </c>
      <c r="H772" s="16"/>
      <c r="I772" s="4"/>
      <c r="J772" s="14"/>
      <c r="K772" s="25" t="s">
        <v>264</v>
      </c>
      <c r="L772" s="83">
        <v>23</v>
      </c>
      <c r="M772" s="16" t="s">
        <v>297</v>
      </c>
      <c r="N772" s="16">
        <v>908</v>
      </c>
      <c r="O772" s="16"/>
      <c r="P772" s="18"/>
      <c r="Q772" s="14"/>
      <c r="R772" s="18"/>
      <c r="S772" s="16">
        <f>G772</f>
        <v>0</v>
      </c>
      <c r="T772" s="18">
        <f t="shared" si="257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8"/>
        <v>85481.04</v>
      </c>
      <c r="AA772" s="15"/>
      <c r="AB772" s="24"/>
      <c r="AC772" s="15" t="str">
        <f t="shared" si="256"/>
        <v>COMMERCIALISTA</v>
      </c>
      <c r="AD772" s="25"/>
      <c r="AE772" s="62">
        <f t="shared" si="255"/>
        <v>0</v>
      </c>
      <c r="AF772" s="63">
        <f t="shared" si="252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59"/>
        <v>0</v>
      </c>
      <c r="AP772" s="15"/>
      <c r="AR772" s="14"/>
      <c r="AS772" s="18"/>
      <c r="AT772" s="16">
        <v>0</v>
      </c>
      <c r="AU772" s="18">
        <f t="shared" si="260"/>
        <v>0</v>
      </c>
      <c r="AV772" s="15"/>
      <c r="AX772" s="14"/>
      <c r="AY772" s="18"/>
      <c r="AZ772" s="16">
        <v>0</v>
      </c>
      <c r="BA772" s="18">
        <f t="shared" si="261"/>
        <v>0</v>
      </c>
      <c r="BB772" s="15"/>
      <c r="BD772" s="14"/>
      <c r="BE772" s="18"/>
      <c r="BF772" s="16">
        <v>0</v>
      </c>
      <c r="BG772" s="18">
        <f t="shared" si="262"/>
        <v>0</v>
      </c>
      <c r="BH772" s="15"/>
      <c r="BJ772" s="86"/>
      <c r="BK772" s="86"/>
      <c r="BL772" s="24"/>
      <c r="BM772" s="24"/>
      <c r="BN772" s="24"/>
      <c r="BO772" s="24"/>
      <c r="BP772" s="24"/>
      <c r="BQ772" s="124"/>
    </row>
    <row r="773" spans="1:69" ht="16.8" customHeight="1" x14ac:dyDescent="0.35">
      <c r="A773" s="15"/>
      <c r="B773" s="15"/>
      <c r="C773" s="64" t="s">
        <v>147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265</v>
      </c>
      <c r="L773" s="73">
        <v>654</v>
      </c>
      <c r="M773" s="16" t="s">
        <v>245</v>
      </c>
      <c r="N773" s="16">
        <v>658</v>
      </c>
      <c r="O773" s="16"/>
      <c r="P773" s="18"/>
      <c r="Q773" s="14"/>
      <c r="R773" s="18"/>
      <c r="S773" s="16">
        <f>G773</f>
        <v>0</v>
      </c>
      <c r="T773" s="18">
        <f t="shared" si="257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8"/>
        <v>85481.04</v>
      </c>
      <c r="AA773" s="15"/>
      <c r="AB773" s="24"/>
      <c r="AC773" s="15" t="str">
        <f t="shared" si="256"/>
        <v>CASSA PREVIDENZA  AGENTI  + QUOTA GAA</v>
      </c>
      <c r="AD773" s="25"/>
      <c r="AE773" s="62">
        <f t="shared" si="255"/>
        <v>0</v>
      </c>
      <c r="AF773" s="63">
        <f t="shared" si="252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59"/>
        <v>0</v>
      </c>
      <c r="AP773" s="15"/>
      <c r="AR773" s="14"/>
      <c r="AS773" s="18"/>
      <c r="AT773" s="16">
        <v>0</v>
      </c>
      <c r="AU773" s="18">
        <f t="shared" si="260"/>
        <v>0</v>
      </c>
      <c r="AV773" s="15"/>
      <c r="AX773" s="14"/>
      <c r="AY773" s="18"/>
      <c r="AZ773" s="16">
        <v>0</v>
      </c>
      <c r="BA773" s="18">
        <f t="shared" si="261"/>
        <v>0</v>
      </c>
      <c r="BB773" s="15"/>
      <c r="BD773" s="14"/>
      <c r="BE773" s="18"/>
      <c r="BF773" s="16">
        <v>0</v>
      </c>
      <c r="BG773" s="18">
        <f t="shared" si="26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4"/>
    </row>
    <row r="774" spans="1:69" ht="16.8" customHeight="1" x14ac:dyDescent="0.35">
      <c r="A774" s="15"/>
      <c r="B774" s="15"/>
      <c r="C774" s="15" t="s">
        <v>98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206</v>
      </c>
      <c r="L774" s="73">
        <v>204</v>
      </c>
      <c r="M774" s="16" t="s">
        <v>253</v>
      </c>
      <c r="N774" s="16">
        <v>1002.5</v>
      </c>
      <c r="O774" s="16"/>
      <c r="P774" s="18"/>
      <c r="Q774" s="14"/>
      <c r="R774" s="18">
        <f>F774</f>
        <v>0</v>
      </c>
      <c r="S774" s="16">
        <v>0</v>
      </c>
      <c r="T774" s="18">
        <f t="shared" si="257"/>
        <v>42992.639999999992</v>
      </c>
      <c r="U774" s="15"/>
      <c r="W774" s="14" t="s">
        <v>186</v>
      </c>
      <c r="X774" s="18">
        <v>0</v>
      </c>
      <c r="Y774" s="16"/>
      <c r="Z774" s="18">
        <f t="shared" si="258"/>
        <v>85481.04</v>
      </c>
      <c r="AA774" s="15"/>
      <c r="AB774" s="24"/>
      <c r="AC774" s="15" t="str">
        <f t="shared" si="256"/>
        <v>GIROCONTO PROVV. GENERALI</v>
      </c>
      <c r="AD774" s="25"/>
      <c r="AE774" s="62">
        <f t="shared" si="255"/>
        <v>0</v>
      </c>
      <c r="AF774" s="63">
        <f t="shared" si="252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59"/>
        <v>0</v>
      </c>
      <c r="AP774" s="15"/>
      <c r="AR774" s="14"/>
      <c r="AS774" s="18"/>
      <c r="AT774" s="16"/>
      <c r="AU774" s="18">
        <f t="shared" si="260"/>
        <v>0</v>
      </c>
      <c r="AV774" s="15"/>
      <c r="AX774" s="14"/>
      <c r="AY774" s="18"/>
      <c r="AZ774" s="16"/>
      <c r="BA774" s="18">
        <f t="shared" si="261"/>
        <v>0</v>
      </c>
      <c r="BB774" s="15"/>
      <c r="BD774" s="14"/>
      <c r="BE774" s="18">
        <f>H774</f>
        <v>0</v>
      </c>
      <c r="BF774" s="16"/>
      <c r="BG774" s="18">
        <f t="shared" si="26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4"/>
    </row>
    <row r="775" spans="1:69" ht="16.8" customHeight="1" x14ac:dyDescent="0.35">
      <c r="A775" s="15"/>
      <c r="B775" s="15"/>
      <c r="C775" s="47" t="s">
        <v>149</v>
      </c>
      <c r="D775" s="16"/>
      <c r="E775" s="16"/>
      <c r="F775" s="1">
        <v>0</v>
      </c>
      <c r="G775" s="16">
        <v>0</v>
      </c>
      <c r="H775" s="16"/>
      <c r="I775" s="4"/>
      <c r="J775" s="14"/>
      <c r="K775" s="30" t="s">
        <v>298</v>
      </c>
      <c r="L775" s="30">
        <v>1850</v>
      </c>
      <c r="M775" s="50" t="s">
        <v>252</v>
      </c>
      <c r="N775" s="50">
        <v>265</v>
      </c>
      <c r="O775" s="16"/>
      <c r="P775" s="18"/>
      <c r="Q775" s="14"/>
      <c r="R775" s="49">
        <f>F775</f>
        <v>0</v>
      </c>
      <c r="S775" s="16">
        <v>0</v>
      </c>
      <c r="T775" s="18">
        <f t="shared" si="257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8"/>
        <v>85481.04</v>
      </c>
      <c r="AA775" s="15"/>
      <c r="AB775" s="24"/>
      <c r="AC775" s="64" t="s">
        <v>150</v>
      </c>
      <c r="AD775" s="65"/>
      <c r="AE775" s="65">
        <f t="shared" si="255"/>
        <v>0</v>
      </c>
      <c r="AF775" s="63">
        <f t="shared" si="252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59"/>
        <v>0</v>
      </c>
      <c r="AP775" s="15"/>
      <c r="AR775" s="14"/>
      <c r="AS775" s="18"/>
      <c r="AT775" s="16">
        <v>0</v>
      </c>
      <c r="AU775" s="18">
        <f t="shared" si="260"/>
        <v>0</v>
      </c>
      <c r="AV775" s="15"/>
      <c r="AX775" s="14"/>
      <c r="AY775" s="18"/>
      <c r="AZ775" s="16">
        <v>0</v>
      </c>
      <c r="BA775" s="18">
        <f t="shared" si="261"/>
        <v>0</v>
      </c>
      <c r="BB775" s="15"/>
      <c r="BD775" s="14"/>
      <c r="BE775" s="18"/>
      <c r="BF775" s="16">
        <v>0</v>
      </c>
      <c r="BG775" s="18">
        <f t="shared" si="262"/>
        <v>0</v>
      </c>
      <c r="BH775" s="15"/>
      <c r="BJ775" s="86"/>
      <c r="BK775" s="86"/>
      <c r="BL775" s="24"/>
      <c r="BM775" s="24"/>
      <c r="BN775" s="24"/>
      <c r="BO775" s="24"/>
      <c r="BP775" s="24"/>
      <c r="BQ775" s="124"/>
    </row>
    <row r="776" spans="1:69" ht="16.8" customHeight="1" x14ac:dyDescent="0.35">
      <c r="A776" s="15"/>
      <c r="B776" s="15"/>
      <c r="C776" s="15" t="s">
        <v>100</v>
      </c>
      <c r="D776" s="16"/>
      <c r="E776" s="16"/>
      <c r="F776" s="16"/>
      <c r="G776" s="16">
        <v>0</v>
      </c>
      <c r="H776" s="16"/>
      <c r="I776" s="4"/>
      <c r="J776" s="14"/>
      <c r="K776" s="30" t="s">
        <v>267</v>
      </c>
      <c r="L776" s="73">
        <v>709.04</v>
      </c>
      <c r="M776" s="50" t="s">
        <v>299</v>
      </c>
      <c r="N776" s="50">
        <v>403</v>
      </c>
      <c r="O776" s="16"/>
      <c r="P776" s="18"/>
      <c r="Q776" s="14"/>
      <c r="R776" s="18"/>
      <c r="S776" s="16">
        <f>G776</f>
        <v>0</v>
      </c>
      <c r="T776" s="18">
        <f t="shared" si="257"/>
        <v>42992.639999999992</v>
      </c>
      <c r="U776" s="15" t="s">
        <v>102</v>
      </c>
      <c r="W776" s="14"/>
      <c r="X776" s="18"/>
      <c r="Y776" s="16">
        <v>0</v>
      </c>
      <c r="Z776" s="18">
        <f t="shared" si="258"/>
        <v>85481.04</v>
      </c>
      <c r="AA776" s="15"/>
      <c r="AB776" s="24"/>
      <c r="AC776" s="15" t="str">
        <f>C776</f>
        <v>TASSE</v>
      </c>
      <c r="AD776" s="25"/>
      <c r="AE776" s="62">
        <f t="shared" si="255"/>
        <v>0</v>
      </c>
      <c r="AF776" s="63">
        <f t="shared" si="252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59"/>
        <v>0</v>
      </c>
      <c r="AP776" s="15"/>
      <c r="AR776" s="14"/>
      <c r="AS776" s="18">
        <v>0</v>
      </c>
      <c r="AT776" s="16">
        <v>0</v>
      </c>
      <c r="AU776" s="18">
        <f t="shared" si="260"/>
        <v>0</v>
      </c>
      <c r="AV776" s="15"/>
      <c r="AX776" s="14"/>
      <c r="AY776" s="18">
        <v>0</v>
      </c>
      <c r="AZ776" s="16">
        <v>0</v>
      </c>
      <c r="BA776" s="18">
        <f t="shared" si="261"/>
        <v>0</v>
      </c>
      <c r="BB776" s="15"/>
      <c r="BD776" s="14"/>
      <c r="BE776" s="18">
        <v>0</v>
      </c>
      <c r="BF776" s="16">
        <v>0</v>
      </c>
      <c r="BG776" s="18">
        <f t="shared" si="262"/>
        <v>0</v>
      </c>
      <c r="BH776" s="15"/>
      <c r="BJ776" s="86"/>
      <c r="BK776" s="86"/>
      <c r="BL776" s="24"/>
      <c r="BM776" s="24"/>
      <c r="BN776" s="24"/>
      <c r="BO776" s="24"/>
      <c r="BP776" s="24"/>
      <c r="BQ776" s="124"/>
    </row>
    <row r="777" spans="1:69" ht="16.8" customHeight="1" x14ac:dyDescent="0.35">
      <c r="A777" s="15"/>
      <c r="B777" s="15"/>
      <c r="C777" s="15" t="s">
        <v>103</v>
      </c>
      <c r="D777" s="16"/>
      <c r="E777" s="16"/>
      <c r="F777" s="16">
        <v>0</v>
      </c>
      <c r="G777" s="16">
        <v>0</v>
      </c>
      <c r="H777" s="16"/>
      <c r="I777" s="4"/>
      <c r="J777" s="14"/>
      <c r="K777" s="16" t="s">
        <v>277</v>
      </c>
      <c r="L777" s="16">
        <v>0.01</v>
      </c>
      <c r="M777" s="16" t="s">
        <v>278</v>
      </c>
      <c r="N777" s="16">
        <v>10068.39</v>
      </c>
      <c r="O777" s="16"/>
      <c r="P777" s="18"/>
      <c r="Q777" s="14"/>
      <c r="R777" s="18"/>
      <c r="S777" s="16">
        <f>G777</f>
        <v>0</v>
      </c>
      <c r="T777" s="18">
        <f t="shared" si="257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8"/>
        <v>85481.04</v>
      </c>
      <c r="AA777" s="15"/>
      <c r="AB777" s="24"/>
      <c r="AC777" s="15" t="str">
        <f>C777</f>
        <v>PREL.  ACC. PER AMM-  GIGI</v>
      </c>
      <c r="AD777" s="25"/>
      <c r="AE777" s="62">
        <f t="shared" si="255"/>
        <v>0</v>
      </c>
      <c r="AF777" s="63">
        <f t="shared" si="252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59"/>
        <v>0</v>
      </c>
      <c r="AP777" s="15"/>
      <c r="AR777" s="14"/>
      <c r="AS777" s="18">
        <v>0</v>
      </c>
      <c r="AT777" s="16">
        <v>0</v>
      </c>
      <c r="AU777" s="18">
        <f t="shared" si="260"/>
        <v>0</v>
      </c>
      <c r="AV777" s="15"/>
      <c r="AX777" s="14"/>
      <c r="AY777" s="18">
        <v>0</v>
      </c>
      <c r="AZ777" s="16">
        <v>0</v>
      </c>
      <c r="BA777" s="18">
        <f t="shared" si="261"/>
        <v>0</v>
      </c>
      <c r="BB777" s="15"/>
      <c r="BD777" s="14"/>
      <c r="BE777" s="18">
        <v>0</v>
      </c>
      <c r="BF777" s="16">
        <v>0</v>
      </c>
      <c r="BG777" s="18">
        <f t="shared" si="262"/>
        <v>0</v>
      </c>
      <c r="BH777" s="15"/>
      <c r="BJ777" s="86"/>
      <c r="BK777" s="86"/>
      <c r="BL777" s="24"/>
      <c r="BM777" s="24"/>
      <c r="BN777" s="24"/>
      <c r="BO777" s="24"/>
      <c r="BP777" s="24"/>
      <c r="BQ777" s="124"/>
    </row>
    <row r="778" spans="1:69" ht="16.8" customHeight="1" x14ac:dyDescent="0.35">
      <c r="A778" s="15"/>
      <c r="B778" s="15"/>
      <c r="C778" s="15" t="s">
        <v>105</v>
      </c>
      <c r="D778" s="16"/>
      <c r="E778" s="16"/>
      <c r="F778" s="16">
        <v>0</v>
      </c>
      <c r="G778" s="16">
        <v>0</v>
      </c>
      <c r="H778" s="16"/>
      <c r="I778" s="4"/>
      <c r="J778" s="14"/>
      <c r="K778" s="16" t="s">
        <v>271</v>
      </c>
      <c r="L778" s="16">
        <v>300</v>
      </c>
      <c r="M778" s="16" t="s">
        <v>279</v>
      </c>
      <c r="N778" s="16">
        <v>2418</v>
      </c>
      <c r="O778" s="16"/>
      <c r="P778" s="18"/>
      <c r="Q778" s="14"/>
      <c r="R778" s="18">
        <v>0</v>
      </c>
      <c r="S778" s="16">
        <f>G778</f>
        <v>0</v>
      </c>
      <c r="T778" s="18">
        <f t="shared" si="257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8"/>
        <v>85481.04</v>
      </c>
      <c r="AA778" s="15"/>
      <c r="AB778" s="24"/>
      <c r="AC778" s="15" t="str">
        <f>C778</f>
        <v>PREL.  ACC. PER AMM-. RENZO</v>
      </c>
      <c r="AD778" s="25"/>
      <c r="AE778" s="62">
        <f t="shared" si="255"/>
        <v>0</v>
      </c>
      <c r="AF778" s="63">
        <f t="shared" si="252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59"/>
        <v>0</v>
      </c>
      <c r="AP778" s="15"/>
      <c r="AR778" s="14"/>
      <c r="AS778" s="18">
        <v>0</v>
      </c>
      <c r="AT778" s="16"/>
      <c r="AU778" s="18">
        <f t="shared" si="260"/>
        <v>0</v>
      </c>
      <c r="AV778" s="15"/>
      <c r="AX778" s="14"/>
      <c r="AY778" s="18">
        <v>0</v>
      </c>
      <c r="AZ778" s="16"/>
      <c r="BA778" s="18">
        <f t="shared" si="261"/>
        <v>0</v>
      </c>
      <c r="BB778" s="15"/>
      <c r="BD778" s="14"/>
      <c r="BE778" s="18">
        <v>0</v>
      </c>
      <c r="BF778" s="16"/>
      <c r="BG778" s="18">
        <f t="shared" si="262"/>
        <v>0</v>
      </c>
      <c r="BH778" s="15"/>
      <c r="BJ778" s="86"/>
      <c r="BK778" s="86"/>
      <c r="BL778" s="24"/>
      <c r="BM778" s="24"/>
      <c r="BN778" s="24"/>
      <c r="BO778" s="24"/>
      <c r="BP778" s="24"/>
      <c r="BQ778" s="124"/>
    </row>
    <row r="779" spans="1:69" ht="16.8" customHeight="1" x14ac:dyDescent="0.35">
      <c r="A779" s="15"/>
      <c r="B779" s="15"/>
      <c r="C779" s="15" t="s">
        <v>300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289</v>
      </c>
      <c r="L779" s="16">
        <v>339</v>
      </c>
      <c r="M779" s="16" t="s">
        <v>281</v>
      </c>
      <c r="N779" s="16">
        <v>1926.14</v>
      </c>
      <c r="O779" s="16"/>
      <c r="P779" s="18"/>
      <c r="Q779" s="14"/>
      <c r="R779" s="18">
        <v>0</v>
      </c>
      <c r="S779" s="16">
        <v>0</v>
      </c>
      <c r="T779" s="18">
        <f t="shared" si="257"/>
        <v>42992.639999999992</v>
      </c>
      <c r="U779" s="15"/>
      <c r="W779" s="14"/>
      <c r="X779" s="18">
        <f>F779</f>
        <v>2779.99</v>
      </c>
      <c r="Y779" s="16">
        <v>0</v>
      </c>
      <c r="Z779" s="18">
        <f t="shared" si="258"/>
        <v>88261.03</v>
      </c>
      <c r="AA779" s="15" t="str">
        <f>C779</f>
        <v>VERS.  SOMMA  338,00</v>
      </c>
      <c r="AB779" s="24"/>
      <c r="AC779" s="15"/>
      <c r="AD779" s="25"/>
      <c r="AE779" s="62"/>
      <c r="AF779" s="63"/>
      <c r="AG779" s="25"/>
      <c r="AH779" s="24"/>
      <c r="AI779" s="26"/>
      <c r="AJ779" s="25"/>
      <c r="AL779" s="14"/>
      <c r="AM779" s="18">
        <v>0</v>
      </c>
      <c r="AN779" s="16"/>
      <c r="AO779" s="18">
        <f t="shared" si="259"/>
        <v>0</v>
      </c>
      <c r="AP779" s="15"/>
      <c r="AR779" s="14"/>
      <c r="AS779" s="18">
        <v>0</v>
      </c>
      <c r="AT779" s="16"/>
      <c r="AU779" s="18">
        <f t="shared" si="260"/>
        <v>0</v>
      </c>
      <c r="AV779" s="15"/>
      <c r="AX779" s="14"/>
      <c r="AY779" s="18">
        <v>0</v>
      </c>
      <c r="AZ779" s="16"/>
      <c r="BA779" s="18">
        <f t="shared" si="261"/>
        <v>0</v>
      </c>
      <c r="BB779" s="15"/>
      <c r="BD779" s="14"/>
      <c r="BE779" s="18">
        <v>0</v>
      </c>
      <c r="BF779" s="16"/>
      <c r="BG779" s="18">
        <f t="shared" si="262"/>
        <v>0</v>
      </c>
      <c r="BH779" s="15"/>
      <c r="BJ779" s="86"/>
      <c r="BK779" s="86"/>
      <c r="BL779" s="24"/>
      <c r="BM779" s="24"/>
      <c r="BN779" s="24"/>
      <c r="BO779" s="24"/>
      <c r="BP779" s="24"/>
      <c r="BQ779" s="124"/>
    </row>
    <row r="780" spans="1:69" ht="16.8" customHeight="1" x14ac:dyDescent="0.35">
      <c r="A780" s="15"/>
      <c r="B780" s="15"/>
      <c r="C780" s="15" t="s">
        <v>301</v>
      </c>
      <c r="D780" s="16"/>
      <c r="E780" s="16"/>
      <c r="F780" s="16">
        <v>0</v>
      </c>
      <c r="G780" s="16"/>
      <c r="H780" s="16">
        <v>0</v>
      </c>
      <c r="I780" s="4"/>
      <c r="J780" s="14"/>
      <c r="K780" s="16" t="s">
        <v>290</v>
      </c>
      <c r="L780" s="16">
        <v>206.18</v>
      </c>
      <c r="M780" s="16" t="s">
        <v>302</v>
      </c>
      <c r="N780" s="16">
        <v>-0.02</v>
      </c>
      <c r="O780" s="16"/>
      <c r="P780" s="18"/>
      <c r="Q780" s="14"/>
      <c r="R780" s="18">
        <v>0</v>
      </c>
      <c r="S780" s="16">
        <v>0</v>
      </c>
      <c r="T780" s="18">
        <f t="shared" si="257"/>
        <v>42992.639999999992</v>
      </c>
      <c r="U780" s="15"/>
      <c r="W780" s="14"/>
      <c r="X780" s="18">
        <f>F780</f>
        <v>0</v>
      </c>
      <c r="Y780" s="16"/>
      <c r="Z780" s="18">
        <f t="shared" si="258"/>
        <v>88261.03</v>
      </c>
      <c r="AA780" s="15" t="str">
        <f>C780</f>
        <v xml:space="preserve">   "   ACC. 11/1 220+ 12/1  1058,99 + 15/1   1.163,00</v>
      </c>
      <c r="AB780" s="24"/>
      <c r="AC780" s="15"/>
      <c r="AD780" s="25"/>
      <c r="AE780" s="62"/>
      <c r="AF780" s="63"/>
      <c r="AG780" s="25"/>
      <c r="AH780" s="24"/>
      <c r="AI780" s="26"/>
      <c r="AJ780" s="25"/>
      <c r="AL780" s="14"/>
      <c r="AM780" s="18">
        <v>0</v>
      </c>
      <c r="AN780" s="16"/>
      <c r="AO780" s="18">
        <f t="shared" si="259"/>
        <v>0</v>
      </c>
      <c r="AP780" s="15"/>
      <c r="AR780" s="14"/>
      <c r="AS780" s="18">
        <v>0</v>
      </c>
      <c r="AT780" s="16"/>
      <c r="AU780" s="18">
        <f t="shared" si="260"/>
        <v>0</v>
      </c>
      <c r="AV780" s="15"/>
      <c r="AX780" s="14"/>
      <c r="AY780" s="18">
        <v>0</v>
      </c>
      <c r="AZ780" s="16"/>
      <c r="BA780" s="18">
        <f t="shared" si="261"/>
        <v>0</v>
      </c>
      <c r="BB780" s="15"/>
      <c r="BD780" s="14"/>
      <c r="BE780" s="18">
        <v>0</v>
      </c>
      <c r="BF780" s="16"/>
      <c r="BG780" s="18">
        <f t="shared" si="262"/>
        <v>0</v>
      </c>
      <c r="BH780" s="15"/>
      <c r="BJ780" s="86"/>
      <c r="BK780" s="86"/>
      <c r="BL780" s="24"/>
      <c r="BM780" s="24"/>
      <c r="BN780" s="24"/>
      <c r="BO780" s="24"/>
      <c r="BP780" s="24"/>
      <c r="BQ780" s="124"/>
    </row>
    <row r="781" spans="1:69" ht="16.8" customHeight="1" x14ac:dyDescent="0.35">
      <c r="A781" s="15"/>
      <c r="B781" s="15"/>
      <c r="C781" s="15"/>
      <c r="D781" s="16"/>
      <c r="E781" s="16"/>
      <c r="F781" s="16">
        <v>0</v>
      </c>
      <c r="G781" s="16"/>
      <c r="H781" s="16"/>
      <c r="I781" s="4"/>
      <c r="J781" s="14"/>
      <c r="K781" s="16" t="s">
        <v>283</v>
      </c>
      <c r="L781" s="16">
        <v>40</v>
      </c>
      <c r="M781" s="30" t="s">
        <v>106</v>
      </c>
      <c r="N781" s="16">
        <v>100</v>
      </c>
      <c r="O781" s="16"/>
      <c r="P781" s="18"/>
      <c r="Q781" s="14"/>
      <c r="R781" s="18">
        <v>0</v>
      </c>
      <c r="S781" s="16">
        <v>0</v>
      </c>
      <c r="T781" s="18">
        <f t="shared" si="257"/>
        <v>42992.639999999992</v>
      </c>
      <c r="U781" s="15"/>
      <c r="W781" s="14"/>
      <c r="X781" s="18">
        <f>F781</f>
        <v>0</v>
      </c>
      <c r="Y781" s="16"/>
      <c r="Z781" s="18">
        <f t="shared" si="258"/>
        <v>88261.03</v>
      </c>
      <c r="AA781" s="15"/>
      <c r="AB781" s="24"/>
      <c r="AC781" s="15"/>
      <c r="AD781" s="25"/>
      <c r="AE781" s="62"/>
      <c r="AF781" s="63"/>
      <c r="AG781" s="25"/>
      <c r="AH781" s="24"/>
      <c r="AI781" s="26"/>
      <c r="AJ781" s="25"/>
      <c r="AL781" s="14"/>
      <c r="AM781" s="18">
        <v>0</v>
      </c>
      <c r="AN781" s="16"/>
      <c r="AO781" s="18">
        <f t="shared" si="259"/>
        <v>0</v>
      </c>
      <c r="AP781" s="15"/>
      <c r="AR781" s="14"/>
      <c r="AS781" s="18">
        <v>0</v>
      </c>
      <c r="AT781" s="16"/>
      <c r="AU781" s="18">
        <f t="shared" si="260"/>
        <v>0</v>
      </c>
      <c r="AV781" s="15"/>
      <c r="AX781" s="14"/>
      <c r="AY781" s="18">
        <v>0</v>
      </c>
      <c r="AZ781" s="16"/>
      <c r="BA781" s="18">
        <f t="shared" si="261"/>
        <v>0</v>
      </c>
      <c r="BB781" s="15"/>
      <c r="BD781" s="14"/>
      <c r="BE781" s="18">
        <v>0</v>
      </c>
      <c r="BF781" s="16"/>
      <c r="BG781" s="18">
        <f t="shared" si="262"/>
        <v>0</v>
      </c>
      <c r="BH781" s="15"/>
      <c r="BJ781" s="86"/>
      <c r="BK781" s="86"/>
      <c r="BL781" s="24"/>
      <c r="BM781" s="24"/>
      <c r="BN781" s="24"/>
      <c r="BO781" s="24"/>
      <c r="BP781" s="24"/>
      <c r="BQ781" s="124"/>
    </row>
    <row r="782" spans="1:69" ht="16.8" customHeight="1" x14ac:dyDescent="0.35">
      <c r="A782" s="15"/>
      <c r="B782" s="15"/>
      <c r="C782" s="15"/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108</v>
      </c>
      <c r="N782" s="16">
        <v>100</v>
      </c>
      <c r="O782" s="16"/>
      <c r="P782" s="18"/>
      <c r="Q782" s="14"/>
      <c r="R782" s="18">
        <v>0</v>
      </c>
      <c r="S782" s="16">
        <v>0</v>
      </c>
      <c r="T782" s="18">
        <f t="shared" si="257"/>
        <v>42992.639999999992</v>
      </c>
      <c r="U782" s="15"/>
      <c r="W782" s="14"/>
      <c r="X782" s="18">
        <f>F782</f>
        <v>0</v>
      </c>
      <c r="Y782" s="16">
        <v>0</v>
      </c>
      <c r="Z782" s="18">
        <f t="shared" si="258"/>
        <v>88261.03</v>
      </c>
      <c r="AA782" s="15">
        <f>C782</f>
        <v>0</v>
      </c>
      <c r="AB782" s="24"/>
      <c r="AC782" s="15"/>
      <c r="AD782" s="25"/>
      <c r="AE782" s="62"/>
      <c r="AF782" s="63"/>
      <c r="AG782" s="25"/>
      <c r="AH782" s="24"/>
      <c r="AI782" s="26"/>
      <c r="AJ782" s="25"/>
      <c r="AL782" s="14"/>
      <c r="AM782" s="18">
        <v>0</v>
      </c>
      <c r="AN782" s="16"/>
      <c r="AO782" s="18">
        <f t="shared" si="259"/>
        <v>0</v>
      </c>
      <c r="AP782" s="15"/>
      <c r="AR782" s="14"/>
      <c r="AS782" s="18">
        <v>0</v>
      </c>
      <c r="AT782" s="16"/>
      <c r="AU782" s="18">
        <f t="shared" si="260"/>
        <v>0</v>
      </c>
      <c r="AV782" s="15"/>
      <c r="AX782" s="14"/>
      <c r="AY782" s="18">
        <v>0</v>
      </c>
      <c r="AZ782" s="16"/>
      <c r="BA782" s="18">
        <f t="shared" si="261"/>
        <v>0</v>
      </c>
      <c r="BB782" s="15"/>
      <c r="BD782" s="14"/>
      <c r="BE782" s="18">
        <v>0</v>
      </c>
      <c r="BF782" s="16"/>
      <c r="BG782" s="18">
        <f t="shared" si="262"/>
        <v>0</v>
      </c>
      <c r="BH782" s="15"/>
      <c r="BJ782" s="86"/>
      <c r="BK782" s="86"/>
      <c r="BL782" s="24"/>
      <c r="BM782" s="24"/>
      <c r="BN782" s="24"/>
      <c r="BO782" s="24"/>
      <c r="BP782" s="24"/>
      <c r="BQ782" s="124"/>
    </row>
    <row r="783" spans="1:69" ht="16.8" customHeight="1" x14ac:dyDescent="0.35">
      <c r="A783" s="15"/>
      <c r="B783" s="15"/>
      <c r="C783" s="68" t="s">
        <v>107</v>
      </c>
      <c r="D783" s="16"/>
      <c r="E783" s="16"/>
      <c r="F783" s="16">
        <v>0</v>
      </c>
      <c r="G783" s="16"/>
      <c r="H783" s="16"/>
      <c r="I783" s="4"/>
      <c r="J783" s="14"/>
      <c r="K783" s="17" t="s">
        <v>111</v>
      </c>
      <c r="L783" s="16">
        <f>SUM(L770:L782)</f>
        <v>4439.7100000000009</v>
      </c>
      <c r="M783" s="16" t="s">
        <v>303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7"/>
        <v>42992.639999999992</v>
      </c>
      <c r="U783" s="15"/>
      <c r="W783" s="14"/>
      <c r="X783" s="18">
        <v>0</v>
      </c>
      <c r="Y783" s="16"/>
      <c r="Z783" s="18">
        <f t="shared" si="258"/>
        <v>88261.03</v>
      </c>
      <c r="AA783" s="15" t="str">
        <f>C783</f>
        <v>VERSAMENTO</v>
      </c>
      <c r="AB783" s="24"/>
      <c r="AC783" s="15"/>
      <c r="AD783" s="25"/>
      <c r="AE783" s="62"/>
      <c r="AF783" s="63"/>
      <c r="AG783" s="25"/>
      <c r="AH783" s="24"/>
      <c r="AI783" s="26"/>
      <c r="AJ783" s="25"/>
      <c r="AL783" s="14"/>
      <c r="AM783" s="18">
        <v>0</v>
      </c>
      <c r="AN783" s="16"/>
      <c r="AO783" s="18">
        <f t="shared" si="259"/>
        <v>0</v>
      </c>
      <c r="AP783" s="15"/>
      <c r="AR783" s="14"/>
      <c r="AS783" s="18">
        <v>0</v>
      </c>
      <c r="AT783" s="16"/>
      <c r="AU783" s="18">
        <f t="shared" si="26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261"/>
        <v>0</v>
      </c>
      <c r="BB783" s="15"/>
      <c r="BD783" s="14"/>
      <c r="BE783" s="18">
        <v>0</v>
      </c>
      <c r="BF783" s="16"/>
      <c r="BG783" s="18">
        <f t="shared" si="262"/>
        <v>0</v>
      </c>
      <c r="BH783" s="15"/>
      <c r="BJ783" s="86"/>
      <c r="BK783" s="86"/>
      <c r="BL783" s="24"/>
      <c r="BM783" s="24"/>
      <c r="BN783" s="24"/>
      <c r="BO783" s="24"/>
      <c r="BP783" s="24"/>
      <c r="BQ783" s="124"/>
    </row>
    <row r="784" spans="1:69" ht="16.8" customHeight="1" x14ac:dyDescent="0.35">
      <c r="A784" s="15"/>
      <c r="B784" s="15"/>
      <c r="C784" s="15" t="s">
        <v>169</v>
      </c>
      <c r="D784" s="16"/>
      <c r="E784" s="16"/>
      <c r="F784" s="16">
        <v>60591.75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293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7"/>
        <v>42992.639999999992</v>
      </c>
      <c r="U784" s="15"/>
      <c r="W784" s="14"/>
      <c r="X784" s="18">
        <f>F784</f>
        <v>60591.75</v>
      </c>
      <c r="Y784" s="16">
        <f>G784</f>
        <v>0</v>
      </c>
      <c r="Z784" s="18">
        <f t="shared" si="258"/>
        <v>148852.78</v>
      </c>
      <c r="AA784" s="15" t="str">
        <f>C784</f>
        <v>BONIFICI</v>
      </c>
      <c r="AB784" s="24"/>
      <c r="AC784" s="15"/>
      <c r="AD784" s="25"/>
      <c r="AE784" s="62"/>
      <c r="AF784" s="63"/>
      <c r="AG784" s="25"/>
      <c r="AH784" s="24"/>
      <c r="AI784" s="26"/>
      <c r="AJ784" s="25"/>
      <c r="AL784" s="14"/>
      <c r="AM784" s="18">
        <v>0</v>
      </c>
      <c r="AN784" s="16"/>
      <c r="AO784" s="18">
        <f t="shared" si="259"/>
        <v>0</v>
      </c>
      <c r="AP784" s="15"/>
      <c r="AR784" s="14"/>
      <c r="AS784" s="18">
        <v>0</v>
      </c>
      <c r="AT784" s="16"/>
      <c r="AU784" s="18">
        <f t="shared" si="26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1"/>
        <v>0</v>
      </c>
      <c r="BB784" s="15"/>
      <c r="BD784" s="14"/>
      <c r="BE784" s="18">
        <v>0</v>
      </c>
      <c r="BF784" s="16"/>
      <c r="BG784" s="18">
        <f t="shared" si="262"/>
        <v>0</v>
      </c>
      <c r="BH784" s="15"/>
      <c r="BJ784" s="86"/>
      <c r="BK784" s="86"/>
      <c r="BL784" s="24"/>
      <c r="BM784" s="24"/>
      <c r="BN784" s="24"/>
      <c r="BO784" s="24"/>
      <c r="BP784" s="24"/>
      <c r="BQ784" s="124"/>
    </row>
    <row r="785" spans="1:69" ht="16.8" customHeight="1" x14ac:dyDescent="0.35">
      <c r="A785" s="15"/>
      <c r="B785" s="15"/>
      <c r="C785" s="47" t="s">
        <v>112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/>
      <c r="N785" s="3"/>
      <c r="O785" s="16"/>
      <c r="P785" s="18"/>
      <c r="Q785" s="14"/>
      <c r="R785" s="18"/>
      <c r="S785" s="16"/>
      <c r="T785" s="18">
        <f t="shared" si="257"/>
        <v>42992.639999999992</v>
      </c>
      <c r="U785" s="15"/>
      <c r="W785" s="14"/>
      <c r="X785" s="18"/>
      <c r="Y785" s="1">
        <f>G785</f>
        <v>0</v>
      </c>
      <c r="Z785" s="18">
        <f t="shared" si="258"/>
        <v>148852.78</v>
      </c>
      <c r="AA785" s="15" t="str">
        <f>C785</f>
        <v>PREL .PROVVIGIONI MATURATE</v>
      </c>
      <c r="AB785" s="24"/>
      <c r="AC785" s="15" t="s">
        <v>157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59"/>
        <v>0</v>
      </c>
      <c r="AP785" s="15"/>
      <c r="AR785" s="14"/>
      <c r="AS785" s="18"/>
      <c r="AT785" s="25">
        <v>0</v>
      </c>
      <c r="AU785" s="18">
        <f t="shared" si="260"/>
        <v>0</v>
      </c>
      <c r="AV785" s="15"/>
      <c r="AX785" s="14"/>
      <c r="AY785" s="18"/>
      <c r="AZ785" s="25">
        <v>0</v>
      </c>
      <c r="BA785" s="18">
        <f t="shared" si="261"/>
        <v>0</v>
      </c>
      <c r="BB785" s="15"/>
      <c r="BD785" s="14"/>
      <c r="BE785" s="18"/>
      <c r="BF785" s="25">
        <v>0</v>
      </c>
      <c r="BG785" s="18">
        <f t="shared" si="262"/>
        <v>0</v>
      </c>
      <c r="BH785" s="15"/>
      <c r="BJ785" s="86"/>
      <c r="BK785" s="86"/>
      <c r="BL785" s="24"/>
      <c r="BM785" s="24"/>
      <c r="BN785" s="24"/>
      <c r="BO785" s="24"/>
      <c r="BP785" s="24"/>
      <c r="BQ785" s="124"/>
    </row>
    <row r="786" spans="1:69" ht="16.8" customHeight="1" x14ac:dyDescent="0.35">
      <c r="A786" s="15"/>
      <c r="B786" s="15"/>
      <c r="C786" s="15" t="s">
        <v>113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/>
      <c r="N786" s="16"/>
      <c r="O786" s="16"/>
      <c r="P786" s="18"/>
      <c r="Q786" s="14"/>
      <c r="R786" s="18"/>
      <c r="S786" s="16">
        <f>G786</f>
        <v>0</v>
      </c>
      <c r="T786" s="18">
        <f t="shared" si="257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8"/>
        <v>148852.78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59"/>
        <v>0</v>
      </c>
      <c r="AP786" s="15"/>
      <c r="AR786" s="14"/>
      <c r="AS786" s="18"/>
      <c r="AT786" s="16"/>
      <c r="AU786" s="18">
        <f t="shared" si="260"/>
        <v>0</v>
      </c>
      <c r="AV786" s="15"/>
      <c r="AX786" s="14"/>
      <c r="AY786" s="18"/>
      <c r="AZ786" s="16"/>
      <c r="BA786" s="18">
        <f t="shared" si="261"/>
        <v>0</v>
      </c>
      <c r="BB786" s="15"/>
      <c r="BD786" s="14"/>
      <c r="BE786" s="18"/>
      <c r="BF786" s="16"/>
      <c r="BG786" s="18">
        <f t="shared" si="26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4"/>
    </row>
    <row r="787" spans="1:69" ht="16.8" customHeight="1" x14ac:dyDescent="0.35">
      <c r="A787" s="15"/>
      <c r="B787" s="15"/>
      <c r="C787" s="15" t="s">
        <v>114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7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8"/>
        <v>148852.78</v>
      </c>
      <c r="AA787" s="15"/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59"/>
        <v>0</v>
      </c>
      <c r="AP787" s="15"/>
      <c r="AR787" s="14"/>
      <c r="AS787" s="18"/>
      <c r="AT787" s="16">
        <v>0</v>
      </c>
      <c r="AU787" s="18">
        <f t="shared" si="260"/>
        <v>0</v>
      </c>
      <c r="AV787" s="15"/>
      <c r="AX787" s="14"/>
      <c r="AY787" s="18"/>
      <c r="AZ787" s="16">
        <v>0</v>
      </c>
      <c r="BA787" s="18">
        <f t="shared" si="261"/>
        <v>0</v>
      </c>
      <c r="BB787" s="15"/>
      <c r="BD787" s="14"/>
      <c r="BE787" s="18"/>
      <c r="BF787" s="16">
        <v>0</v>
      </c>
      <c r="BG787" s="18">
        <f t="shared" si="262"/>
        <v>0</v>
      </c>
      <c r="BH787" s="15"/>
      <c r="BJ787" s="86"/>
      <c r="BK787" s="86"/>
      <c r="BL787" s="24"/>
      <c r="BM787" s="24"/>
      <c r="BN787" s="24"/>
      <c r="BO787" s="24"/>
      <c r="BP787" s="24"/>
      <c r="BQ787" s="124"/>
    </row>
    <row r="788" spans="1:69" ht="16.8" customHeight="1" x14ac:dyDescent="0.35">
      <c r="A788" s="15"/>
      <c r="B788" s="15"/>
      <c r="C788" s="15"/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115</v>
      </c>
      <c r="L788" s="3">
        <f>SUM(L768:L782)+N767+L784+L785</f>
        <v>236110.78000000003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257"/>
        <v>42992.639999999992</v>
      </c>
      <c r="U788" s="15"/>
      <c r="W788" s="14"/>
      <c r="X788" s="18">
        <v>0</v>
      </c>
      <c r="Y788" s="16">
        <v>0</v>
      </c>
      <c r="Z788" s="18">
        <f t="shared" si="258"/>
        <v>148852.78</v>
      </c>
      <c r="AA788" s="15"/>
      <c r="AB788" s="24"/>
      <c r="AC788" s="15">
        <f>C788</f>
        <v>0</v>
      </c>
      <c r="AD788" s="25"/>
      <c r="AE788" s="62">
        <f>G788</f>
        <v>0</v>
      </c>
      <c r="AF788" s="63">
        <f>AE788+AF727</f>
        <v>0</v>
      </c>
      <c r="AG788" s="25"/>
      <c r="AH788" s="24" t="s">
        <v>111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59"/>
        <v>0</v>
      </c>
      <c r="AP788" s="15"/>
      <c r="AR788" s="14"/>
      <c r="AS788" s="18"/>
      <c r="AT788" s="16">
        <v>0</v>
      </c>
      <c r="AU788" s="18">
        <f t="shared" si="260"/>
        <v>0</v>
      </c>
      <c r="AV788" s="16"/>
      <c r="AX788" s="14"/>
      <c r="AY788" s="18"/>
      <c r="AZ788" s="16">
        <v>0</v>
      </c>
      <c r="BA788" s="18">
        <f t="shared" si="261"/>
        <v>0</v>
      </c>
      <c r="BB788" s="15"/>
      <c r="BD788" s="14"/>
      <c r="BE788" s="18"/>
      <c r="BF788" s="16">
        <v>0</v>
      </c>
      <c r="BG788" s="18">
        <f t="shared" si="262"/>
        <v>0</v>
      </c>
      <c r="BH788" s="15"/>
      <c r="BJ788" s="86"/>
      <c r="BK788" s="86"/>
      <c r="BL788" s="24"/>
      <c r="BM788" s="24"/>
      <c r="BN788" s="24"/>
      <c r="BO788" s="24"/>
      <c r="BP788" s="24"/>
      <c r="BQ788" s="124"/>
    </row>
    <row r="789" spans="1:69" ht="16.8" customHeight="1" x14ac:dyDescent="0.35">
      <c r="A789" s="15"/>
      <c r="B789" s="15"/>
      <c r="C789" s="64" t="s">
        <v>138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/>
      <c r="K789" s="6" t="s">
        <v>116</v>
      </c>
      <c r="L789" s="3">
        <f>L788-M788</f>
        <v>167615.72000000003</v>
      </c>
      <c r="M789" s="16"/>
      <c r="N789" s="16"/>
      <c r="O789" s="16"/>
      <c r="P789" s="18"/>
      <c r="Q789" s="14"/>
      <c r="R789" s="18"/>
      <c r="S789" s="16">
        <v>0</v>
      </c>
      <c r="T789" s="18">
        <f t="shared" si="257"/>
        <v>42992.639999999992</v>
      </c>
      <c r="U789" s="15"/>
      <c r="W789" s="14"/>
      <c r="X789" s="18">
        <v>0</v>
      </c>
      <c r="Y789" s="16">
        <v>0</v>
      </c>
      <c r="Z789" s="18">
        <f t="shared" si="258"/>
        <v>148852.78</v>
      </c>
      <c r="AA789" s="15"/>
      <c r="AB789" s="24"/>
      <c r="AC789" s="71" t="s">
        <v>190</v>
      </c>
      <c r="AD789" s="65"/>
      <c r="AE789" s="65">
        <v>0</v>
      </c>
      <c r="AF789" s="63">
        <f>SUM(AF741:AF788)</f>
        <v>44016.97</v>
      </c>
      <c r="AG789" s="25"/>
      <c r="AH789" s="24" t="s">
        <v>117</v>
      </c>
      <c r="AI789" s="26"/>
      <c r="AJ789" s="25">
        <f>SUM(AJ735:AJ788)</f>
        <v>0</v>
      </c>
      <c r="AL789" s="14"/>
      <c r="AM789" s="18"/>
      <c r="AN789" s="16"/>
      <c r="AO789" s="18">
        <f t="shared" si="259"/>
        <v>0</v>
      </c>
      <c r="AP789" s="15"/>
      <c r="AR789" s="14"/>
      <c r="AS789" s="18"/>
      <c r="AT789" s="16">
        <v>0</v>
      </c>
      <c r="AU789" s="18">
        <f t="shared" si="260"/>
        <v>0</v>
      </c>
      <c r="AV789" s="15"/>
      <c r="AX789" s="14"/>
      <c r="AY789" s="18"/>
      <c r="AZ789" s="16"/>
      <c r="BA789" s="18">
        <f t="shared" si="261"/>
        <v>0</v>
      </c>
      <c r="BB789" s="15"/>
      <c r="BD789" s="14"/>
      <c r="BE789" s="18"/>
      <c r="BF789" s="16"/>
      <c r="BG789" s="18">
        <f t="shared" si="26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4"/>
    </row>
    <row r="790" spans="1:69" ht="16.8" customHeight="1" x14ac:dyDescent="0.35">
      <c r="A790" s="15"/>
      <c r="B790" s="15"/>
      <c r="C790" s="64" t="s">
        <v>140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/>
      <c r="P790" s="18"/>
      <c r="Q790" s="14"/>
      <c r="R790" s="18"/>
      <c r="S790" s="16">
        <v>0</v>
      </c>
      <c r="T790" s="18">
        <f t="shared" si="257"/>
        <v>42992.639999999992</v>
      </c>
      <c r="U790" s="15"/>
      <c r="W790" s="14"/>
      <c r="X790" s="18"/>
      <c r="Y790" s="16">
        <v>0</v>
      </c>
      <c r="Z790" s="18">
        <f t="shared" si="258"/>
        <v>148852.78</v>
      </c>
      <c r="AA790" s="15"/>
      <c r="AB790" s="24"/>
      <c r="AC790" s="71" t="s">
        <v>161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259"/>
        <v>0</v>
      </c>
      <c r="AP790" s="15"/>
      <c r="AR790" s="14"/>
      <c r="AS790" s="18"/>
      <c r="AT790" s="16"/>
      <c r="AU790" s="18">
        <f t="shared" si="260"/>
        <v>0</v>
      </c>
      <c r="AV790" s="15"/>
      <c r="AX790" s="14"/>
      <c r="AY790" s="18"/>
      <c r="AZ790" s="16"/>
      <c r="BA790" s="18">
        <f t="shared" si="261"/>
        <v>0</v>
      </c>
      <c r="BB790" s="15"/>
      <c r="BD790" s="14"/>
      <c r="BE790" s="18"/>
      <c r="BF790" s="16"/>
      <c r="BG790" s="18">
        <f t="shared" si="26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4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119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120</v>
      </c>
      <c r="L791" s="3">
        <f>L789-L790</f>
        <v>0</v>
      </c>
      <c r="M791" s="27" t="s">
        <v>162</v>
      </c>
      <c r="N791" s="27">
        <f>O791-L790</f>
        <v>13918.890000000014</v>
      </c>
      <c r="O791" s="44">
        <f>Z791+AU791+N767+SUM(L770:L781)+SUM(N771:N781)+L785-D737-D740-D736+E738</f>
        <v>181534.61</v>
      </c>
      <c r="P791" s="18"/>
      <c r="Q791" s="58"/>
      <c r="R791" s="59"/>
      <c r="S791" s="44"/>
      <c r="T791" s="59">
        <f t="shared" si="257"/>
        <v>42992.639999999992</v>
      </c>
      <c r="U791" s="57"/>
      <c r="W791" s="58"/>
      <c r="X791" s="59"/>
      <c r="Y791" s="44"/>
      <c r="Z791" s="59">
        <f t="shared" si="258"/>
        <v>148852.78</v>
      </c>
      <c r="AA791" s="57"/>
      <c r="AB791" s="60"/>
      <c r="AC791" s="60" t="s">
        <v>121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163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59"/>
        <v>0</v>
      </c>
      <c r="AP791" s="57"/>
      <c r="AR791" s="58"/>
      <c r="AS791" s="59"/>
      <c r="AT791" s="44"/>
      <c r="AU791" s="59">
        <f t="shared" si="260"/>
        <v>0</v>
      </c>
      <c r="AV791" s="57"/>
      <c r="AX791" s="58"/>
      <c r="AY791" s="59"/>
      <c r="AZ791" s="44"/>
      <c r="BA791" s="59">
        <f t="shared" si="261"/>
        <v>0</v>
      </c>
      <c r="BB791" s="57"/>
      <c r="BD791" s="58"/>
      <c r="BE791" s="59"/>
      <c r="BF791" s="44"/>
      <c r="BG791" s="59">
        <f t="shared" si="26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191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 t="s">
        <v>0</v>
      </c>
      <c r="B794" s="2"/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122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164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165</v>
      </c>
      <c r="BP794" s="8" t="s">
        <v>0</v>
      </c>
      <c r="BQ794" s="9" t="s">
        <v>166</v>
      </c>
    </row>
    <row r="795" spans="1:69" ht="16.8" customHeight="1" x14ac:dyDescent="0.35">
      <c r="A795" s="14">
        <v>45309</v>
      </c>
      <c r="B795" s="15" t="s">
        <v>167</v>
      </c>
      <c r="C795" s="15" t="s">
        <v>168</v>
      </c>
      <c r="D795" s="16">
        <v>39364.519999999997</v>
      </c>
      <c r="E795" s="16">
        <v>600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>
        <f>D798+D801+D799-E799-E798+O734</f>
        <v>50620.19000000001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169</v>
      </c>
      <c r="BM795" s="88">
        <f>BK795</f>
        <v>45309</v>
      </c>
      <c r="BN795" s="24" t="s">
        <v>169</v>
      </c>
      <c r="BO795" s="24"/>
      <c r="BP795" s="88">
        <f>BK795</f>
        <v>45309</v>
      </c>
      <c r="BQ795" s="124"/>
    </row>
    <row r="796" spans="1:69" ht="16.8" customHeight="1" x14ac:dyDescent="0.35">
      <c r="A796" s="15"/>
      <c r="B796" s="15"/>
      <c r="C796" s="15" t="s">
        <v>170</v>
      </c>
      <c r="D796" s="16">
        <v>0</v>
      </c>
      <c r="E796" s="16"/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3">(R796-S796)+T795</f>
        <v>42992.639999999992</v>
      </c>
      <c r="U796" s="15"/>
      <c r="W796" s="14"/>
      <c r="X796" s="18"/>
      <c r="Y796" s="16"/>
      <c r="Z796" s="18">
        <f t="shared" ref="Z796:Z827" si="264">(X796-Y796)+Z795</f>
        <v>148852.78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5">(AM796-AN796)+AO795</f>
        <v>0</v>
      </c>
      <c r="AP796" s="15"/>
      <c r="AR796" s="14"/>
      <c r="AS796" s="18"/>
      <c r="AT796" s="16"/>
      <c r="AU796" s="18">
        <f t="shared" ref="AU796:AU827" si="266">(AS796-AT796)+AU795</f>
        <v>0</v>
      </c>
      <c r="AV796" s="15"/>
      <c r="AX796" s="14"/>
      <c r="AY796" s="18"/>
      <c r="AZ796" s="16"/>
      <c r="BA796" s="18">
        <f t="shared" ref="BA796:BA827" si="267">(AY796-AZ796)+BA795</f>
        <v>0</v>
      </c>
      <c r="BB796" s="15"/>
      <c r="BD796" s="14"/>
      <c r="BE796" s="18"/>
      <c r="BF796" s="16"/>
      <c r="BG796" s="18">
        <f t="shared" ref="BG796:BG827" si="268">(BE796-BF796)+BG795</f>
        <v>0</v>
      </c>
      <c r="BH796" s="15"/>
      <c r="BJ796" s="86">
        <v>0</v>
      </c>
      <c r="BK796" s="90"/>
      <c r="BL796" s="24">
        <v>0</v>
      </c>
      <c r="BM796" s="91"/>
      <c r="BN796" s="24">
        <v>0</v>
      </c>
      <c r="BO796" s="24">
        <v>0</v>
      </c>
      <c r="BP796" s="91"/>
      <c r="BQ796" s="124"/>
    </row>
    <row r="797" spans="1:69" ht="16.8" customHeight="1" x14ac:dyDescent="0.35">
      <c r="A797" s="15"/>
      <c r="B797" s="15"/>
      <c r="C797" s="15" t="s">
        <v>171</v>
      </c>
      <c r="D797" s="16">
        <v>14701.81</v>
      </c>
      <c r="E797" s="16">
        <v>2187.5</v>
      </c>
      <c r="F797" s="16"/>
      <c r="G797" s="16"/>
      <c r="H797" s="103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3"/>
        <v>42992.639999999992</v>
      </c>
      <c r="U797" s="15"/>
      <c r="W797" s="14"/>
      <c r="X797" s="18"/>
      <c r="Y797" s="16"/>
      <c r="Z797" s="18">
        <f t="shared" si="264"/>
        <v>148852.78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5"/>
        <v>0</v>
      </c>
      <c r="AP797" s="15"/>
      <c r="AR797" s="14"/>
      <c r="AS797" s="18"/>
      <c r="AT797" s="16"/>
      <c r="AU797" s="18">
        <f t="shared" si="266"/>
        <v>0</v>
      </c>
      <c r="AV797" s="15"/>
      <c r="AX797" s="14"/>
      <c r="AY797" s="18"/>
      <c r="AZ797" s="16"/>
      <c r="BA797" s="18">
        <f t="shared" si="267"/>
        <v>0</v>
      </c>
      <c r="BB797" s="15"/>
      <c r="BD797" s="14"/>
      <c r="BE797" s="18"/>
      <c r="BF797" s="16"/>
      <c r="BG797" s="18">
        <f t="shared" si="268"/>
        <v>0</v>
      </c>
      <c r="BH797" s="15"/>
      <c r="BJ797" s="86">
        <v>0</v>
      </c>
      <c r="BK797" s="90"/>
      <c r="BL797" s="24">
        <v>0</v>
      </c>
      <c r="BM797" s="91"/>
      <c r="BN797" s="24">
        <v>0</v>
      </c>
      <c r="BO797" s="24">
        <v>0</v>
      </c>
      <c r="BP797" s="91"/>
      <c r="BQ797" s="124"/>
    </row>
    <row r="798" spans="1:69" ht="16.8" customHeight="1" x14ac:dyDescent="0.35">
      <c r="A798" s="15"/>
      <c r="B798" s="15">
        <v>0</v>
      </c>
      <c r="C798" s="15" t="s">
        <v>172</v>
      </c>
      <c r="D798" s="16">
        <v>3874.84</v>
      </c>
      <c r="E798" s="16"/>
      <c r="F798" s="16"/>
      <c r="G798" s="16"/>
      <c r="H798" s="103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 t="shared" ref="O798:O817" si="269">O737+M798-N798</f>
        <v>24145.329000000009</v>
      </c>
      <c r="P798" s="18">
        <f t="shared" ref="P798:P817" si="270">P737+M798</f>
        <v>5276.4289999999992</v>
      </c>
      <c r="Q798" s="14"/>
      <c r="R798" s="18"/>
      <c r="S798" s="16"/>
      <c r="T798" s="18">
        <f t="shared" si="263"/>
        <v>42992.639999999992</v>
      </c>
      <c r="U798" s="15"/>
      <c r="W798" s="14"/>
      <c r="X798" s="18"/>
      <c r="Y798" s="16"/>
      <c r="Z798" s="18">
        <f t="shared" si="264"/>
        <v>148852.78</v>
      </c>
      <c r="AA798" s="15"/>
      <c r="AB798" s="24"/>
      <c r="AC798" s="24"/>
      <c r="AD798" s="25"/>
      <c r="AE798" s="25"/>
      <c r="AF798" s="25"/>
      <c r="AG798" s="25"/>
      <c r="AH798" s="17"/>
      <c r="AI798" s="16">
        <v>0</v>
      </c>
      <c r="AJ798" s="25"/>
      <c r="AL798" s="14"/>
      <c r="AM798" s="18"/>
      <c r="AN798" s="16"/>
      <c r="AO798" s="18">
        <f t="shared" si="265"/>
        <v>0</v>
      </c>
      <c r="AP798" s="15"/>
      <c r="AR798" s="14"/>
      <c r="AS798" s="18"/>
      <c r="AT798" s="16"/>
      <c r="AU798" s="18">
        <f t="shared" si="266"/>
        <v>0</v>
      </c>
      <c r="AV798" s="15"/>
      <c r="AX798" s="14"/>
      <c r="AY798" s="18"/>
      <c r="AZ798" s="16"/>
      <c r="BA798" s="18">
        <f t="shared" si="267"/>
        <v>0</v>
      </c>
      <c r="BB798" s="15"/>
      <c r="BD798" s="14"/>
      <c r="BE798" s="18"/>
      <c r="BF798" s="16"/>
      <c r="BG798" s="18">
        <f t="shared" si="268"/>
        <v>0</v>
      </c>
      <c r="BH798" s="15"/>
      <c r="BJ798" s="86">
        <v>0</v>
      </c>
      <c r="BK798" s="90"/>
      <c r="BL798" s="24">
        <v>0</v>
      </c>
      <c r="BM798" s="91"/>
      <c r="BN798" s="24">
        <v>0</v>
      </c>
      <c r="BO798" s="24">
        <v>0</v>
      </c>
      <c r="BP798" s="91"/>
      <c r="BQ798" s="124"/>
    </row>
    <row r="799" spans="1:69" ht="16.8" customHeight="1" x14ac:dyDescent="0.35">
      <c r="A799" s="15"/>
      <c r="B799" s="16">
        <f>B798+B738</f>
        <v>811.27</v>
      </c>
      <c r="C799" s="15" t="s">
        <v>173</v>
      </c>
      <c r="D799" s="16">
        <v>2031.21</v>
      </c>
      <c r="E799" s="16">
        <v>0</v>
      </c>
      <c r="F799" s="16"/>
      <c r="G799" s="16"/>
      <c r="H799" s="103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si="269"/>
        <v>-23733.448927000005</v>
      </c>
      <c r="P799" s="18">
        <f t="shared" si="270"/>
        <v>4416.3710730000003</v>
      </c>
      <c r="Q799" s="14"/>
      <c r="R799" s="18"/>
      <c r="S799" s="16"/>
      <c r="T799" s="18">
        <f t="shared" si="263"/>
        <v>42992.639999999992</v>
      </c>
      <c r="U799" s="15"/>
      <c r="W799" s="14"/>
      <c r="X799" s="18"/>
      <c r="Y799" s="16"/>
      <c r="Z799" s="18">
        <f t="shared" si="264"/>
        <v>148852.78</v>
      </c>
      <c r="AA799" s="15"/>
      <c r="AB799" s="24"/>
      <c r="AC799" s="17"/>
      <c r="AD799" s="25"/>
      <c r="AE799" s="25"/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5"/>
        <v>0</v>
      </c>
      <c r="AP799" s="15"/>
      <c r="AR799" s="14"/>
      <c r="AS799" s="18"/>
      <c r="AT799" s="16"/>
      <c r="AU799" s="18">
        <f t="shared" si="266"/>
        <v>0</v>
      </c>
      <c r="AV799" s="15"/>
      <c r="AX799" s="14"/>
      <c r="AY799" s="18"/>
      <c r="AZ799" s="16"/>
      <c r="BA799" s="18">
        <f t="shared" si="267"/>
        <v>0</v>
      </c>
      <c r="BB799" s="15"/>
      <c r="BD799" s="14"/>
      <c r="BE799" s="18"/>
      <c r="BF799" s="16"/>
      <c r="BG799" s="18">
        <f t="shared" si="268"/>
        <v>0</v>
      </c>
      <c r="BH799" s="15"/>
      <c r="BJ799" s="86">
        <v>0</v>
      </c>
      <c r="BK799" s="90"/>
      <c r="BL799" s="24">
        <v>0</v>
      </c>
      <c r="BM799" s="91"/>
      <c r="BN799" s="24">
        <v>0</v>
      </c>
      <c r="BO799" s="24"/>
      <c r="BP799" s="24"/>
      <c r="BQ799" s="124"/>
    </row>
    <row r="800" spans="1:69" ht="16.8" customHeight="1" x14ac:dyDescent="0.35">
      <c r="A800" s="15"/>
      <c r="B800" s="15"/>
      <c r="C800" s="15" t="s">
        <v>174</v>
      </c>
      <c r="D800" s="16">
        <v>530</v>
      </c>
      <c r="E800" s="16">
        <v>0</v>
      </c>
      <c r="F800" s="16"/>
      <c r="G800" s="16"/>
      <c r="H800" s="103" t="s">
        <v>44</v>
      </c>
      <c r="I800" s="77" t="s">
        <v>175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269"/>
        <v>-12083.381485</v>
      </c>
      <c r="P800" s="18">
        <f t="shared" si="270"/>
        <v>8099.3185150000008</v>
      </c>
      <c r="Q800" s="14"/>
      <c r="R800" s="18"/>
      <c r="S800" s="16"/>
      <c r="T800" s="18">
        <f t="shared" si="263"/>
        <v>42992.639999999992</v>
      </c>
      <c r="U800" s="15"/>
      <c r="W800" s="14"/>
      <c r="X800" s="18"/>
      <c r="Y800" s="16"/>
      <c r="Z800" s="18">
        <f t="shared" si="264"/>
        <v>148852.78</v>
      </c>
      <c r="AA800" s="15"/>
      <c r="AB800" s="24"/>
      <c r="AC800" s="17"/>
      <c r="AD800" s="25"/>
      <c r="AE800" s="25"/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5"/>
        <v>0</v>
      </c>
      <c r="AP800" s="15"/>
      <c r="AR800" s="14"/>
      <c r="AS800" s="18"/>
      <c r="AT800" s="16"/>
      <c r="AU800" s="18">
        <f t="shared" si="266"/>
        <v>0</v>
      </c>
      <c r="AV800" s="15"/>
      <c r="AX800" s="14"/>
      <c r="AY800" s="18"/>
      <c r="AZ800" s="16"/>
      <c r="BA800" s="18">
        <f t="shared" si="267"/>
        <v>0</v>
      </c>
      <c r="BB800" s="15"/>
      <c r="BD800" s="14"/>
      <c r="BE800" s="18"/>
      <c r="BF800" s="16"/>
      <c r="BG800" s="18">
        <f t="shared" si="268"/>
        <v>0</v>
      </c>
      <c r="BH800" s="15"/>
      <c r="BJ800" s="86">
        <v>0</v>
      </c>
      <c r="BK800" s="90"/>
      <c r="BL800" s="24">
        <v>0</v>
      </c>
      <c r="BM800" s="91"/>
      <c r="BN800" s="24">
        <v>0</v>
      </c>
      <c r="BO800" s="24"/>
      <c r="BP800" s="24"/>
      <c r="BQ800" s="124"/>
    </row>
    <row r="801" spans="1:69" ht="16.8" customHeight="1" x14ac:dyDescent="0.35">
      <c r="A801" s="15"/>
      <c r="B801" s="15" t="s">
        <v>42</v>
      </c>
      <c r="C801" s="15" t="s">
        <v>176</v>
      </c>
      <c r="D801" s="16">
        <v>0</v>
      </c>
      <c r="E801" s="16"/>
      <c r="F801" s="16"/>
      <c r="G801" s="16"/>
      <c r="H801" s="103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269"/>
        <v>6363.0715399999999</v>
      </c>
      <c r="P801" s="18">
        <f t="shared" si="270"/>
        <v>1371.8715400000001</v>
      </c>
      <c r="Q801" s="14"/>
      <c r="R801" s="18"/>
      <c r="S801" s="16"/>
      <c r="T801" s="18">
        <f t="shared" si="263"/>
        <v>42992.639999999992</v>
      </c>
      <c r="U801" s="15"/>
      <c r="W801" s="14"/>
      <c r="X801" s="18"/>
      <c r="Y801" s="16"/>
      <c r="Z801" s="18">
        <f t="shared" si="264"/>
        <v>148852.78</v>
      </c>
      <c r="AA801" s="15"/>
      <c r="AB801" s="24"/>
      <c r="AC801" s="17"/>
      <c r="AD801" s="25"/>
      <c r="AE801" s="25"/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5"/>
        <v>0</v>
      </c>
      <c r="AP801" s="15"/>
      <c r="AR801" s="14"/>
      <c r="AS801" s="18"/>
      <c r="AT801" s="16"/>
      <c r="AU801" s="18">
        <f t="shared" si="266"/>
        <v>0</v>
      </c>
      <c r="AV801" s="15"/>
      <c r="AX801" s="14"/>
      <c r="AY801" s="18"/>
      <c r="AZ801" s="16"/>
      <c r="BA801" s="18">
        <f t="shared" si="267"/>
        <v>0</v>
      </c>
      <c r="BB801" s="15"/>
      <c r="BD801" s="14"/>
      <c r="BE801" s="18"/>
      <c r="BF801" s="16"/>
      <c r="BG801" s="18">
        <f t="shared" si="268"/>
        <v>0</v>
      </c>
      <c r="BH801" s="15"/>
      <c r="BJ801" s="86">
        <v>0</v>
      </c>
      <c r="BK801" s="90"/>
      <c r="BL801" s="24">
        <v>0</v>
      </c>
      <c r="BM801" s="91"/>
      <c r="BN801" s="24">
        <v>0</v>
      </c>
      <c r="BO801" s="24"/>
      <c r="BP801" s="24"/>
      <c r="BQ801" s="124"/>
    </row>
    <row r="802" spans="1:69" ht="16.8" customHeight="1" x14ac:dyDescent="0.35">
      <c r="A802" s="15"/>
      <c r="B802" s="15"/>
      <c r="C802" s="15" t="s">
        <v>177</v>
      </c>
      <c r="D802" s="16">
        <v>134.74</v>
      </c>
      <c r="E802" s="16"/>
      <c r="F802" s="16"/>
      <c r="G802" s="16">
        <v>0</v>
      </c>
      <c r="H802" s="103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269"/>
        <v>6102.3615400000008</v>
      </c>
      <c r="P802" s="18">
        <f t="shared" si="270"/>
        <v>1371.8715400000001</v>
      </c>
      <c r="Q802" s="14"/>
      <c r="R802" s="18"/>
      <c r="S802" s="16">
        <f>G802</f>
        <v>0</v>
      </c>
      <c r="T802" s="18">
        <f t="shared" si="263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264"/>
        <v>148852.78</v>
      </c>
      <c r="AA802" s="15"/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/>
      <c r="AI802" s="16">
        <v>0</v>
      </c>
      <c r="AJ802" s="25"/>
      <c r="AL802" s="14"/>
      <c r="AM802" s="18"/>
      <c r="AN802" s="16">
        <v>0</v>
      </c>
      <c r="AO802" s="18">
        <f t="shared" si="265"/>
        <v>0</v>
      </c>
      <c r="AP802" s="15"/>
      <c r="AR802" s="14"/>
      <c r="AS802" s="18"/>
      <c r="AT802" s="16">
        <v>0</v>
      </c>
      <c r="AU802" s="18">
        <f t="shared" si="266"/>
        <v>0</v>
      </c>
      <c r="AV802" s="15"/>
      <c r="AX802" s="14"/>
      <c r="AY802" s="18"/>
      <c r="AZ802" s="16">
        <v>0</v>
      </c>
      <c r="BA802" s="18">
        <f t="shared" si="267"/>
        <v>0</v>
      </c>
      <c r="BB802" s="15"/>
      <c r="BD802" s="14"/>
      <c r="BE802" s="18"/>
      <c r="BF802" s="16">
        <v>0</v>
      </c>
      <c r="BG802" s="18">
        <f t="shared" si="268"/>
        <v>0</v>
      </c>
      <c r="BH802" s="15"/>
      <c r="BJ802" s="86">
        <v>0</v>
      </c>
      <c r="BK802" s="90"/>
      <c r="BL802" s="24">
        <v>0</v>
      </c>
      <c r="BM802" s="91"/>
      <c r="BN802" s="24">
        <v>0</v>
      </c>
      <c r="BO802" s="24"/>
      <c r="BP802" s="24"/>
      <c r="BQ802" s="124"/>
    </row>
    <row r="803" spans="1:69" ht="16.8" customHeight="1" x14ac:dyDescent="0.35">
      <c r="A803" s="15"/>
      <c r="B803" s="15"/>
      <c r="C803" s="15" t="s">
        <v>178</v>
      </c>
      <c r="D803" s="16"/>
      <c r="E803" s="16"/>
      <c r="F803" s="16"/>
      <c r="G803" s="16">
        <v>0</v>
      </c>
      <c r="H803" s="103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269"/>
        <v>1125.7757340000001</v>
      </c>
      <c r="P803" s="18">
        <f t="shared" si="270"/>
        <v>242.715734</v>
      </c>
      <c r="Q803" s="14"/>
      <c r="R803" s="18"/>
      <c r="S803" s="16">
        <f>G803</f>
        <v>0</v>
      </c>
      <c r="T803" s="18">
        <f t="shared" si="263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4"/>
        <v>148852.78</v>
      </c>
      <c r="AA803" s="15"/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/>
      <c r="AI803" s="16">
        <v>0</v>
      </c>
      <c r="AJ803" s="25"/>
      <c r="AL803" s="14"/>
      <c r="AM803" s="18">
        <v>0</v>
      </c>
      <c r="AN803" s="16">
        <v>0</v>
      </c>
      <c r="AO803" s="18">
        <f t="shared" si="265"/>
        <v>0</v>
      </c>
      <c r="AP803" s="15"/>
      <c r="AR803" s="14"/>
      <c r="AS803" s="18">
        <v>0</v>
      </c>
      <c r="AT803" s="16">
        <v>0</v>
      </c>
      <c r="AU803" s="18">
        <f t="shared" si="266"/>
        <v>0</v>
      </c>
      <c r="AV803" s="15"/>
      <c r="AX803" s="14"/>
      <c r="AY803" s="18">
        <v>0</v>
      </c>
      <c r="AZ803" s="16">
        <v>0</v>
      </c>
      <c r="BA803" s="18">
        <f t="shared" si="267"/>
        <v>0</v>
      </c>
      <c r="BB803" s="15"/>
      <c r="BD803" s="14"/>
      <c r="BE803" s="18">
        <v>0</v>
      </c>
      <c r="BF803" s="16">
        <v>0</v>
      </c>
      <c r="BG803" s="18">
        <f t="shared" si="268"/>
        <v>0</v>
      </c>
      <c r="BH803" s="15"/>
      <c r="BJ803" s="86">
        <v>0</v>
      </c>
      <c r="BK803" s="90"/>
      <c r="BL803" s="24">
        <v>0</v>
      </c>
      <c r="BM803" s="91"/>
      <c r="BN803" s="24">
        <v>0</v>
      </c>
      <c r="BO803" s="24"/>
      <c r="BP803" s="24"/>
      <c r="BQ803" s="124"/>
    </row>
    <row r="804" spans="1:69" ht="16.8" customHeight="1" x14ac:dyDescent="0.35">
      <c r="A804" s="15"/>
      <c r="B804" s="15"/>
      <c r="C804" s="15" t="s">
        <v>179</v>
      </c>
      <c r="D804" s="16"/>
      <c r="E804" s="16"/>
      <c r="F804" s="16"/>
      <c r="G804" s="16">
        <v>0</v>
      </c>
      <c r="H804" s="103"/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269"/>
        <v>685.25001199999997</v>
      </c>
      <c r="P804" s="18">
        <f t="shared" si="270"/>
        <v>147.74001200000001</v>
      </c>
      <c r="Q804" s="14"/>
      <c r="R804" s="18"/>
      <c r="S804" s="16">
        <f>G804</f>
        <v>0</v>
      </c>
      <c r="T804" s="18">
        <f t="shared" si="263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4"/>
        <v>148852.78</v>
      </c>
      <c r="AA804" s="15"/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5"/>
        <v>0</v>
      </c>
      <c r="AP804" s="15"/>
      <c r="AR804" s="14"/>
      <c r="AS804" s="18"/>
      <c r="AT804" s="16">
        <v>0</v>
      </c>
      <c r="AU804" s="18">
        <f t="shared" si="266"/>
        <v>0</v>
      </c>
      <c r="AV804" s="15"/>
      <c r="AX804" s="14"/>
      <c r="AY804" s="18"/>
      <c r="AZ804" s="16">
        <v>0</v>
      </c>
      <c r="BA804" s="18">
        <f t="shared" si="267"/>
        <v>0</v>
      </c>
      <c r="BB804" s="15"/>
      <c r="BD804" s="14"/>
      <c r="BE804" s="18"/>
      <c r="BF804" s="16">
        <v>0</v>
      </c>
      <c r="BG804" s="18">
        <f t="shared" si="268"/>
        <v>0</v>
      </c>
      <c r="BH804" s="15"/>
      <c r="BJ804" s="86">
        <v>0</v>
      </c>
      <c r="BK804" s="90"/>
      <c r="BL804" s="24">
        <v>0</v>
      </c>
      <c r="BM804" s="24"/>
      <c r="BN804" s="24"/>
      <c r="BO804" s="24"/>
      <c r="BP804" s="24"/>
      <c r="BQ804" s="124"/>
    </row>
    <row r="805" spans="1:69" ht="16.8" customHeight="1" x14ac:dyDescent="0.35">
      <c r="A805" s="15"/>
      <c r="B805" s="15"/>
      <c r="C805" s="15" t="s">
        <v>180</v>
      </c>
      <c r="D805" s="16"/>
      <c r="E805" s="16"/>
      <c r="F805" s="16"/>
      <c r="G805" s="16">
        <v>0</v>
      </c>
      <c r="H805" s="103"/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269"/>
        <v>685.25001199999997</v>
      </c>
      <c r="P805" s="18">
        <f t="shared" si="270"/>
        <v>147.74001200000001</v>
      </c>
      <c r="Q805" s="14"/>
      <c r="R805" s="18"/>
      <c r="S805" s="16">
        <f>G805</f>
        <v>0</v>
      </c>
      <c r="T805" s="18">
        <f t="shared" si="263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4"/>
        <v>148852.78</v>
      </c>
      <c r="AA805" s="15"/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5"/>
        <v>0</v>
      </c>
      <c r="AP805" s="15"/>
      <c r="AR805" s="14"/>
      <c r="AS805" s="18"/>
      <c r="AT805" s="16">
        <v>0</v>
      </c>
      <c r="AU805" s="18">
        <f t="shared" si="266"/>
        <v>0</v>
      </c>
      <c r="AV805" s="15"/>
      <c r="AX805" s="14"/>
      <c r="AY805" s="18"/>
      <c r="AZ805" s="16">
        <v>0</v>
      </c>
      <c r="BA805" s="18">
        <f t="shared" si="267"/>
        <v>0</v>
      </c>
      <c r="BB805" s="15"/>
      <c r="BD805" s="14"/>
      <c r="BE805" s="18"/>
      <c r="BF805" s="16">
        <v>0</v>
      </c>
      <c r="BG805" s="18">
        <f t="shared" si="268"/>
        <v>0</v>
      </c>
      <c r="BH805" s="15"/>
      <c r="BJ805" s="86">
        <v>0</v>
      </c>
      <c r="BK805" s="90"/>
      <c r="BL805" s="24"/>
      <c r="BM805" s="24"/>
      <c r="BN805" s="24"/>
      <c r="BO805" s="24"/>
      <c r="BP805" s="24"/>
      <c r="BQ805" s="124"/>
    </row>
    <row r="806" spans="1:69" ht="16.8" customHeight="1" x14ac:dyDescent="0.35">
      <c r="A806" s="15"/>
      <c r="B806" s="15"/>
      <c r="C806" s="15" t="s">
        <v>181</v>
      </c>
      <c r="D806" s="16"/>
      <c r="E806" s="16"/>
      <c r="F806" s="16"/>
      <c r="G806" s="16">
        <v>0</v>
      </c>
      <c r="H806" s="16"/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269"/>
        <v>685.25001199999997</v>
      </c>
      <c r="P806" s="18">
        <f t="shared" si="270"/>
        <v>147.74001200000001</v>
      </c>
      <c r="Q806" s="14"/>
      <c r="R806" s="18"/>
      <c r="S806" s="16">
        <f>G806</f>
        <v>0</v>
      </c>
      <c r="T806" s="18">
        <f t="shared" si="263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4"/>
        <v>148852.78</v>
      </c>
      <c r="AA806" s="15"/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5"/>
        <v>0</v>
      </c>
      <c r="AP806" s="15"/>
      <c r="AR806" s="14"/>
      <c r="AS806" s="18"/>
      <c r="AT806" s="16">
        <v>0</v>
      </c>
      <c r="AU806" s="18">
        <f t="shared" si="266"/>
        <v>0</v>
      </c>
      <c r="AV806" s="15"/>
      <c r="AX806" s="14"/>
      <c r="AY806" s="18"/>
      <c r="AZ806" s="16">
        <v>0</v>
      </c>
      <c r="BA806" s="18">
        <f t="shared" si="267"/>
        <v>0</v>
      </c>
      <c r="BB806" s="15"/>
      <c r="BD806" s="14"/>
      <c r="BE806" s="18"/>
      <c r="BF806" s="16">
        <v>0</v>
      </c>
      <c r="BG806" s="18">
        <f t="shared" si="268"/>
        <v>0</v>
      </c>
      <c r="BH806" s="15"/>
      <c r="BJ806" s="86">
        <v>0</v>
      </c>
      <c r="BK806" s="90"/>
      <c r="BL806" s="24"/>
      <c r="BM806" s="24"/>
      <c r="BN806" s="24"/>
      <c r="BO806" s="24"/>
      <c r="BP806" s="24"/>
      <c r="BQ806" s="124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/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269"/>
        <v>1125.7757340000001</v>
      </c>
      <c r="P807" s="18">
        <f t="shared" si="270"/>
        <v>242.715734</v>
      </c>
      <c r="Q807" s="14"/>
      <c r="R807" s="18"/>
      <c r="S807" s="16">
        <v>0</v>
      </c>
      <c r="T807" s="18">
        <f t="shared" si="263"/>
        <v>42992.639999999992</v>
      </c>
      <c r="U807" s="15"/>
      <c r="W807" s="14"/>
      <c r="X807" s="18"/>
      <c r="Y807" s="16">
        <v>0</v>
      </c>
      <c r="Z807" s="18">
        <f t="shared" si="264"/>
        <v>148852.78</v>
      </c>
      <c r="AA807" s="15"/>
      <c r="AB807" s="24"/>
      <c r="AC807" s="15"/>
      <c r="AD807" s="25"/>
      <c r="AE807" s="62"/>
      <c r="AF807" s="63"/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5"/>
        <v>0</v>
      </c>
      <c r="AP807" s="15"/>
      <c r="AR807" s="14"/>
      <c r="AS807" s="18"/>
      <c r="AT807" s="16">
        <v>0</v>
      </c>
      <c r="AU807" s="18">
        <f t="shared" si="266"/>
        <v>0</v>
      </c>
      <c r="AV807" s="15"/>
      <c r="AX807" s="14"/>
      <c r="AY807" s="18"/>
      <c r="AZ807" s="16">
        <v>0</v>
      </c>
      <c r="BA807" s="18">
        <f t="shared" si="267"/>
        <v>0</v>
      </c>
      <c r="BB807" s="15"/>
      <c r="BD807" s="14"/>
      <c r="BE807" s="18"/>
      <c r="BF807" s="16">
        <v>0</v>
      </c>
      <c r="BG807" s="18">
        <f t="shared" si="268"/>
        <v>0</v>
      </c>
      <c r="BH807" s="15"/>
      <c r="BJ807" s="86">
        <v>0</v>
      </c>
      <c r="BK807" s="90"/>
      <c r="BL807" s="24"/>
      <c r="BM807" s="24"/>
      <c r="BN807" s="24"/>
      <c r="BO807" s="24"/>
      <c r="BP807" s="24"/>
      <c r="BQ807" s="124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182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269"/>
        <v>12252.957759999999</v>
      </c>
      <c r="P808" s="18">
        <f t="shared" si="270"/>
        <v>7598.0577600000006</v>
      </c>
      <c r="Q808" s="14"/>
      <c r="R808" s="18"/>
      <c r="S808" s="16">
        <v>0</v>
      </c>
      <c r="T808" s="18">
        <f t="shared" si="263"/>
        <v>42992.639999999992</v>
      </c>
      <c r="U808" s="15"/>
      <c r="W808" s="14"/>
      <c r="X808" s="18"/>
      <c r="Y808" s="16">
        <v>0</v>
      </c>
      <c r="Z808" s="18">
        <f t="shared" si="264"/>
        <v>148852.78</v>
      </c>
      <c r="AA808" s="15" t="str">
        <f>C808</f>
        <v>Sinistro</v>
      </c>
      <c r="AB808" s="24"/>
      <c r="AC808" s="15"/>
      <c r="AD808" s="25"/>
      <c r="AE808" s="62"/>
      <c r="AF808" s="63"/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5"/>
        <v>0</v>
      </c>
      <c r="AP808" s="15"/>
      <c r="AR808" s="14"/>
      <c r="AS808" s="18"/>
      <c r="AT808" s="16">
        <v>0</v>
      </c>
      <c r="AU808" s="18">
        <f t="shared" si="266"/>
        <v>0</v>
      </c>
      <c r="AV808" s="15"/>
      <c r="AX808" s="14"/>
      <c r="AY808" s="18"/>
      <c r="AZ808" s="16">
        <v>0</v>
      </c>
      <c r="BA808" s="18">
        <f t="shared" si="267"/>
        <v>0</v>
      </c>
      <c r="BB808" s="15"/>
      <c r="BD808" s="14"/>
      <c r="BE808" s="18"/>
      <c r="BF808" s="16">
        <v>0</v>
      </c>
      <c r="BG808" s="18">
        <f t="shared" si="268"/>
        <v>0</v>
      </c>
      <c r="BH808" s="15"/>
      <c r="BJ808" s="86">
        <v>0</v>
      </c>
      <c r="BK808" s="90"/>
      <c r="BL808" s="24"/>
      <c r="BM808" s="24"/>
      <c r="BN808" s="24"/>
      <c r="BO808" s="24"/>
      <c r="BP808" s="24"/>
      <c r="BQ808" s="124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/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269"/>
        <v>2854.0900600000004</v>
      </c>
      <c r="P809" s="18">
        <f t="shared" si="270"/>
        <v>738.70005999999978</v>
      </c>
      <c r="Q809" s="14"/>
      <c r="R809" s="18"/>
      <c r="S809" s="16">
        <v>0</v>
      </c>
      <c r="T809" s="18">
        <f t="shared" si="263"/>
        <v>42992.639999999992</v>
      </c>
      <c r="U809" s="15"/>
      <c r="W809" s="14"/>
      <c r="X809" s="18"/>
      <c r="Y809" s="16">
        <v>0</v>
      </c>
      <c r="Z809" s="18">
        <f t="shared" si="264"/>
        <v>148852.78</v>
      </c>
      <c r="AA809" s="15"/>
      <c r="AB809" s="24"/>
      <c r="AC809" s="64" t="s">
        <v>134</v>
      </c>
      <c r="AD809" s="65"/>
      <c r="AE809" s="65">
        <f>H813</f>
        <v>0</v>
      </c>
      <c r="AF809" s="63">
        <f t="shared" ref="AF809:AF839" si="271">AE809+AF748</f>
        <v>0</v>
      </c>
      <c r="AG809" s="25"/>
      <c r="AH809" s="24"/>
      <c r="AI809" s="26"/>
      <c r="AJ809" s="25">
        <v>0</v>
      </c>
      <c r="AL809" s="14"/>
      <c r="AM809" s="18"/>
      <c r="AN809" s="16">
        <v>0</v>
      </c>
      <c r="AO809" s="18">
        <f t="shared" si="265"/>
        <v>0</v>
      </c>
      <c r="AP809" s="15"/>
      <c r="AR809" s="14"/>
      <c r="AS809" s="18"/>
      <c r="AT809" s="16">
        <v>0</v>
      </c>
      <c r="AU809" s="18">
        <f t="shared" si="266"/>
        <v>0</v>
      </c>
      <c r="AV809" s="15"/>
      <c r="AX809" s="14"/>
      <c r="AY809" s="18"/>
      <c r="AZ809" s="16">
        <v>0</v>
      </c>
      <c r="BA809" s="18">
        <f t="shared" si="267"/>
        <v>0</v>
      </c>
      <c r="BB809" s="15"/>
      <c r="BD809" s="14"/>
      <c r="BE809" s="18"/>
      <c r="BF809" s="16">
        <v>0</v>
      </c>
      <c r="BG809" s="18">
        <f t="shared" si="268"/>
        <v>0</v>
      </c>
      <c r="BH809" s="15"/>
      <c r="BJ809" s="86"/>
      <c r="BK809" s="86"/>
      <c r="BL809" s="24"/>
      <c r="BM809" s="24"/>
      <c r="BN809" s="24"/>
      <c r="BO809" s="24"/>
      <c r="BP809" s="24"/>
      <c r="BQ809" s="124"/>
    </row>
    <row r="810" spans="1:69" ht="16.8" customHeight="1" x14ac:dyDescent="0.35">
      <c r="A810" s="15"/>
      <c r="B810" s="15"/>
      <c r="C810" s="15" t="s">
        <v>58</v>
      </c>
      <c r="D810" s="16"/>
      <c r="E810" s="16"/>
      <c r="F810" s="16"/>
      <c r="G810" s="16">
        <v>0</v>
      </c>
      <c r="H810" s="16"/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69"/>
        <v>0</v>
      </c>
      <c r="P810" s="18">
        <f t="shared" si="270"/>
        <v>0</v>
      </c>
      <c r="Q810" s="14"/>
      <c r="R810" s="18"/>
      <c r="S810" s="16">
        <f t="shared" ref="S810:S817" si="272">G810</f>
        <v>0</v>
      </c>
      <c r="T810" s="18">
        <f t="shared" si="263"/>
        <v>42992.639999999992</v>
      </c>
      <c r="U810" s="15" t="str">
        <f t="shared" ref="U810:U820" si="273">C810</f>
        <v xml:space="preserve">Francobolli    </v>
      </c>
      <c r="W810" s="14"/>
      <c r="X810" s="18"/>
      <c r="Y810" s="16"/>
      <c r="Z810" s="18">
        <f t="shared" si="264"/>
        <v>148852.78</v>
      </c>
      <c r="AA810" s="15"/>
      <c r="AB810" s="24"/>
      <c r="AC810" s="15" t="str">
        <f t="shared" ref="AC810:AC823" si="274">C810</f>
        <v xml:space="preserve">Francobolli    </v>
      </c>
      <c r="AD810" s="25"/>
      <c r="AE810" s="62">
        <f>G810</f>
        <v>0</v>
      </c>
      <c r="AF810" s="63">
        <f t="shared" si="271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5"/>
        <v>0</v>
      </c>
      <c r="AP810" s="15"/>
      <c r="AR810" s="14"/>
      <c r="AS810" s="18"/>
      <c r="AT810" s="16"/>
      <c r="AU810" s="18">
        <f t="shared" si="266"/>
        <v>0</v>
      </c>
      <c r="AV810" s="15"/>
      <c r="AX810" s="14"/>
      <c r="AY810" s="18"/>
      <c r="AZ810" s="16"/>
      <c r="BA810" s="18">
        <f t="shared" si="267"/>
        <v>0</v>
      </c>
      <c r="BB810" s="15"/>
      <c r="BD810" s="14"/>
      <c r="BE810" s="18"/>
      <c r="BF810" s="16"/>
      <c r="BG810" s="18">
        <f t="shared" si="268"/>
        <v>0</v>
      </c>
      <c r="BH810" s="15"/>
      <c r="BJ810" s="86"/>
      <c r="BK810" s="86"/>
      <c r="BL810" s="24"/>
      <c r="BM810" s="24"/>
      <c r="BN810" s="24"/>
      <c r="BO810" s="24"/>
      <c r="BP810" s="24"/>
      <c r="BQ810" s="124"/>
    </row>
    <row r="811" spans="1:69" ht="16.8" customHeight="1" x14ac:dyDescent="0.35">
      <c r="A811" s="15"/>
      <c r="B811" s="15"/>
      <c r="C811" s="15" t="s">
        <v>135</v>
      </c>
      <c r="D811" s="16"/>
      <c r="E811" s="16"/>
      <c r="F811" s="16"/>
      <c r="G811" s="16">
        <v>0</v>
      </c>
      <c r="H811" s="16"/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269"/>
        <v>2152.2657940000004</v>
      </c>
      <c r="P811" s="18">
        <f t="shared" si="270"/>
        <v>981.41579400000001</v>
      </c>
      <c r="Q811" s="14"/>
      <c r="R811" s="18"/>
      <c r="S811" s="16">
        <f t="shared" si="272"/>
        <v>0</v>
      </c>
      <c r="T811" s="18">
        <f t="shared" si="263"/>
        <v>42992.639999999992</v>
      </c>
      <c r="U811" s="15" t="str">
        <f t="shared" si="273"/>
        <v xml:space="preserve">PAG. FATT. SOMMESE PETROLI </v>
      </c>
      <c r="W811" s="14"/>
      <c r="X811" s="18"/>
      <c r="Y811" s="16">
        <v>0</v>
      </c>
      <c r="Z811" s="18">
        <f t="shared" si="264"/>
        <v>148852.78</v>
      </c>
      <c r="AA811" s="15"/>
      <c r="AB811" s="24"/>
      <c r="AC811" s="15" t="str">
        <f t="shared" si="274"/>
        <v xml:space="preserve">PAG. FATT. SOMMESE PETROLI </v>
      </c>
      <c r="AD811" s="25"/>
      <c r="AE811" s="62">
        <f>G811</f>
        <v>0</v>
      </c>
      <c r="AF811" s="63">
        <f t="shared" si="271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5"/>
        <v>0</v>
      </c>
      <c r="AP811" s="15"/>
      <c r="AR811" s="14"/>
      <c r="AS811" s="18"/>
      <c r="AT811" s="16">
        <v>0</v>
      </c>
      <c r="AU811" s="18">
        <f t="shared" si="266"/>
        <v>0</v>
      </c>
      <c r="AV811" s="15"/>
      <c r="AX811" s="14"/>
      <c r="AY811" s="18"/>
      <c r="AZ811" s="16">
        <v>0</v>
      </c>
      <c r="BA811" s="18">
        <f t="shared" si="267"/>
        <v>0</v>
      </c>
      <c r="BB811" s="15"/>
      <c r="BD811" s="14"/>
      <c r="BE811" s="18"/>
      <c r="BF811" s="16">
        <v>0</v>
      </c>
      <c r="BG811" s="18">
        <f t="shared" si="268"/>
        <v>0</v>
      </c>
      <c r="BH811" s="15"/>
      <c r="BJ811" s="86"/>
      <c r="BK811" s="86"/>
      <c r="BL811" s="24"/>
      <c r="BM811" s="24"/>
      <c r="BN811" s="24"/>
      <c r="BO811" s="24"/>
      <c r="BP811" s="24"/>
      <c r="BQ811" s="124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/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269"/>
        <v>1713.1300300000003</v>
      </c>
      <c r="P812" s="18">
        <f t="shared" si="270"/>
        <v>369.35002999999989</v>
      </c>
      <c r="Q812" s="14"/>
      <c r="R812" s="18"/>
      <c r="S812" s="16">
        <f t="shared" si="272"/>
        <v>0</v>
      </c>
      <c r="T812" s="18">
        <f t="shared" si="263"/>
        <v>42992.639999999992</v>
      </c>
      <c r="U812" s="15" t="str">
        <f t="shared" si="273"/>
        <v>Benzina auto papa'</v>
      </c>
      <c r="W812" s="14"/>
      <c r="X812" s="18"/>
      <c r="Y812" s="16">
        <v>0</v>
      </c>
      <c r="Z812" s="18">
        <f t="shared" si="264"/>
        <v>148852.78</v>
      </c>
      <c r="AA812" s="15"/>
      <c r="AB812" s="24"/>
      <c r="AC812" s="15" t="str">
        <f t="shared" si="274"/>
        <v>Benzina auto papa'</v>
      </c>
      <c r="AD812" s="25"/>
      <c r="AE812" s="62">
        <f>G812</f>
        <v>0</v>
      </c>
      <c r="AF812" s="63">
        <f t="shared" si="271"/>
        <v>0</v>
      </c>
      <c r="AG812" s="25"/>
      <c r="AH812" s="24"/>
      <c r="AI812" s="26">
        <v>0</v>
      </c>
      <c r="AJ812" s="25"/>
      <c r="AL812" s="14"/>
      <c r="AM812" s="18"/>
      <c r="AN812" s="16">
        <v>0</v>
      </c>
      <c r="AO812" s="18">
        <f t="shared" si="265"/>
        <v>0</v>
      </c>
      <c r="AP812" s="15"/>
      <c r="AR812" s="14"/>
      <c r="AS812" s="18"/>
      <c r="AT812" s="16">
        <v>0</v>
      </c>
      <c r="AU812" s="18">
        <f t="shared" si="266"/>
        <v>0</v>
      </c>
      <c r="AV812" s="15"/>
      <c r="AX812" s="14"/>
      <c r="AY812" s="18"/>
      <c r="AZ812" s="16">
        <v>0</v>
      </c>
      <c r="BA812" s="18">
        <f t="shared" si="267"/>
        <v>0</v>
      </c>
      <c r="BB812" s="15"/>
      <c r="BD812" s="14"/>
      <c r="BE812" s="18"/>
      <c r="BF812" s="16">
        <v>0</v>
      </c>
      <c r="BG812" s="18">
        <f t="shared" si="268"/>
        <v>0</v>
      </c>
      <c r="BH812" s="15"/>
      <c r="BJ812" s="86"/>
      <c r="BK812" s="86"/>
      <c r="BL812" s="24"/>
      <c r="BM812" s="24"/>
      <c r="BN812" s="24"/>
      <c r="BO812" s="24"/>
      <c r="BP812" s="24"/>
      <c r="BQ812" s="124"/>
    </row>
    <row r="813" spans="1:69" ht="16.8" customHeight="1" x14ac:dyDescent="0.35">
      <c r="A813" s="15"/>
      <c r="B813" s="15"/>
      <c r="C813" s="28"/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269"/>
        <v>16892.789378000001</v>
      </c>
      <c r="P813" s="18">
        <f t="shared" si="270"/>
        <v>9930.2393780000002</v>
      </c>
      <c r="Q813" s="14"/>
      <c r="R813" s="18"/>
      <c r="S813" s="16">
        <f t="shared" si="272"/>
        <v>0</v>
      </c>
      <c r="T813" s="18">
        <f t="shared" si="263"/>
        <v>42992.639999999992</v>
      </c>
      <c r="U813" s="15">
        <f t="shared" si="273"/>
        <v>0</v>
      </c>
      <c r="W813" s="14"/>
      <c r="X813" s="18"/>
      <c r="Y813" s="16">
        <v>0</v>
      </c>
      <c r="Z813" s="18">
        <f t="shared" si="264"/>
        <v>148852.78</v>
      </c>
      <c r="AA813" s="15">
        <f>C813</f>
        <v>0</v>
      </c>
      <c r="AB813" s="24"/>
      <c r="AC813" s="15">
        <f t="shared" si="274"/>
        <v>0</v>
      </c>
      <c r="AD813" s="25"/>
      <c r="AE813" s="62">
        <v>0</v>
      </c>
      <c r="AF813" s="63">
        <f t="shared" si="271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5"/>
        <v>0</v>
      </c>
      <c r="AP813" s="15"/>
      <c r="AR813" s="14"/>
      <c r="AS813" s="18"/>
      <c r="AT813" s="16">
        <v>0</v>
      </c>
      <c r="AU813" s="18">
        <f t="shared" si="266"/>
        <v>0</v>
      </c>
      <c r="AV813" s="15">
        <f>C813</f>
        <v>0</v>
      </c>
      <c r="AX813" s="14"/>
      <c r="AY813" s="18"/>
      <c r="AZ813" s="16">
        <v>0</v>
      </c>
      <c r="BA813" s="18">
        <f t="shared" si="267"/>
        <v>0</v>
      </c>
      <c r="BB813" s="15"/>
      <c r="BD813" s="14"/>
      <c r="BE813" s="18"/>
      <c r="BF813" s="16">
        <v>0</v>
      </c>
      <c r="BG813" s="18">
        <f t="shared" si="268"/>
        <v>0</v>
      </c>
      <c r="BH813" s="15"/>
      <c r="BJ813" s="86"/>
      <c r="BK813" s="86"/>
      <c r="BL813" s="24"/>
      <c r="BM813" s="24"/>
      <c r="BN813" s="24"/>
      <c r="BO813" s="24"/>
      <c r="BP813" s="24"/>
      <c r="BQ813" s="124"/>
    </row>
    <row r="814" spans="1:69" ht="16.8" customHeight="1" x14ac:dyDescent="0.35">
      <c r="A814" s="15"/>
      <c r="B814" s="15"/>
      <c r="C814" s="15"/>
      <c r="D814" s="16"/>
      <c r="E814" s="16"/>
      <c r="F814" s="16"/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269"/>
        <v>30598.759377999999</v>
      </c>
      <c r="P814" s="18">
        <f t="shared" si="270"/>
        <v>9930.2393780000002</v>
      </c>
      <c r="Q814" s="14"/>
      <c r="R814" s="18"/>
      <c r="S814" s="16">
        <f t="shared" si="272"/>
        <v>0</v>
      </c>
      <c r="T814" s="18">
        <f t="shared" si="263"/>
        <v>42992.639999999992</v>
      </c>
      <c r="U814" s="15">
        <f t="shared" si="273"/>
        <v>0</v>
      </c>
      <c r="W814" s="14"/>
      <c r="X814" s="18"/>
      <c r="Y814" s="16">
        <v>0</v>
      </c>
      <c r="Z814" s="18">
        <f t="shared" si="264"/>
        <v>148852.78</v>
      </c>
      <c r="AA814" s="15"/>
      <c r="AB814" s="24"/>
      <c r="AC814" s="15">
        <f t="shared" si="274"/>
        <v>0</v>
      </c>
      <c r="AD814" s="25"/>
      <c r="AE814" s="62">
        <f t="shared" ref="AE814:AE839" si="275">G814</f>
        <v>0</v>
      </c>
      <c r="AF814" s="63">
        <f t="shared" si="271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5"/>
        <v>0</v>
      </c>
      <c r="AP814" s="15"/>
      <c r="AR814" s="14"/>
      <c r="AS814" s="18"/>
      <c r="AT814" s="16">
        <v>0</v>
      </c>
      <c r="AU814" s="18">
        <f t="shared" si="266"/>
        <v>0</v>
      </c>
      <c r="AV814" s="15"/>
      <c r="AX814" s="14"/>
      <c r="AY814" s="18"/>
      <c r="AZ814" s="16">
        <v>0</v>
      </c>
      <c r="BA814" s="18">
        <f t="shared" si="267"/>
        <v>0</v>
      </c>
      <c r="BB814" s="15"/>
      <c r="BD814" s="14"/>
      <c r="BE814" s="18"/>
      <c r="BF814" s="16">
        <v>0</v>
      </c>
      <c r="BG814" s="18">
        <f t="shared" si="268"/>
        <v>0</v>
      </c>
      <c r="BH814" s="15"/>
      <c r="BJ814" s="86"/>
      <c r="BK814" s="86"/>
      <c r="BL814" s="24"/>
      <c r="BM814" s="24"/>
      <c r="BN814" s="24"/>
      <c r="BO814" s="24"/>
      <c r="BP814" s="24"/>
      <c r="BQ814" s="124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269"/>
        <v>1223.6714500000003</v>
      </c>
      <c r="P815" s="18">
        <f t="shared" si="270"/>
        <v>263.82145000000003</v>
      </c>
      <c r="Q815" s="14"/>
      <c r="R815" s="18"/>
      <c r="S815" s="16">
        <f t="shared" si="272"/>
        <v>0</v>
      </c>
      <c r="T815" s="18">
        <f t="shared" si="263"/>
        <v>42992.639999999992</v>
      </c>
      <c r="U815" s="15" t="str">
        <f t="shared" si="273"/>
        <v>Materiale pulizia</v>
      </c>
      <c r="W815" s="14"/>
      <c r="X815" s="18"/>
      <c r="Y815" s="16">
        <v>0</v>
      </c>
      <c r="Z815" s="18">
        <f t="shared" si="264"/>
        <v>148852.78</v>
      </c>
      <c r="AA815" s="15"/>
      <c r="AB815" s="24"/>
      <c r="AC815" s="15" t="str">
        <f t="shared" si="274"/>
        <v>Materiale pulizia</v>
      </c>
      <c r="AD815" s="25"/>
      <c r="AE815" s="62">
        <f t="shared" si="275"/>
        <v>0</v>
      </c>
      <c r="AF815" s="63">
        <f t="shared" si="271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5"/>
        <v>0</v>
      </c>
      <c r="AP815" s="15"/>
      <c r="AR815" s="14"/>
      <c r="AS815" s="18"/>
      <c r="AT815" s="16">
        <v>0</v>
      </c>
      <c r="AU815" s="18">
        <f t="shared" si="266"/>
        <v>0</v>
      </c>
      <c r="AV815" s="15"/>
      <c r="AX815" s="14"/>
      <c r="AY815" s="18"/>
      <c r="AZ815" s="16">
        <v>0</v>
      </c>
      <c r="BA815" s="18">
        <f t="shared" si="267"/>
        <v>0</v>
      </c>
      <c r="BB815" s="15"/>
      <c r="BD815" s="14"/>
      <c r="BE815" s="18"/>
      <c r="BF815" s="16">
        <v>0</v>
      </c>
      <c r="BG815" s="18">
        <f t="shared" si="268"/>
        <v>0</v>
      </c>
      <c r="BH815" s="15"/>
      <c r="BJ815" s="86"/>
      <c r="BK815" s="86"/>
      <c r="BL815" s="24"/>
      <c r="BM815" s="24"/>
      <c r="BN815" s="24"/>
      <c r="BO815" s="24"/>
      <c r="BP815" s="24"/>
      <c r="BQ815" s="124"/>
    </row>
    <row r="816" spans="1:69" ht="16.8" customHeight="1" x14ac:dyDescent="0.35">
      <c r="A816" s="15"/>
      <c r="B816" s="15"/>
      <c r="C816" s="15" t="s">
        <v>304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269"/>
        <v>-221.63854999999975</v>
      </c>
      <c r="P816" s="18">
        <f t="shared" si="270"/>
        <v>263.82145000000003</v>
      </c>
      <c r="Q816" s="14"/>
      <c r="R816" s="18"/>
      <c r="S816" s="16">
        <f t="shared" si="272"/>
        <v>130</v>
      </c>
      <c r="T816" s="18">
        <f t="shared" si="263"/>
        <v>42862.639999999992</v>
      </c>
      <c r="U816" s="15" t="str">
        <f t="shared" si="273"/>
        <v>PREL PER PAG. POLIZZA A3T  2/12 UFFICIO DI RHO</v>
      </c>
      <c r="W816" s="14"/>
      <c r="X816" s="18"/>
      <c r="Y816" s="16">
        <v>0</v>
      </c>
      <c r="Z816" s="18">
        <f t="shared" si="264"/>
        <v>148852.78</v>
      </c>
      <c r="AA816" s="15"/>
      <c r="AB816" s="24"/>
      <c r="AC816" s="15" t="str">
        <f t="shared" si="274"/>
        <v>PREL PER PAG. POLIZZA A3T  2/12 UFFICIO DI RHO</v>
      </c>
      <c r="AD816" s="25"/>
      <c r="AE816" s="62">
        <f t="shared" si="275"/>
        <v>130</v>
      </c>
      <c r="AF816" s="63">
        <f t="shared" si="271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5"/>
        <v>0</v>
      </c>
      <c r="AP816" s="15"/>
      <c r="AR816" s="14"/>
      <c r="AS816" s="18"/>
      <c r="AT816" s="16">
        <v>0</v>
      </c>
      <c r="AU816" s="18">
        <f t="shared" si="266"/>
        <v>0</v>
      </c>
      <c r="AV816" s="15"/>
      <c r="AX816" s="14"/>
      <c r="AY816" s="18"/>
      <c r="AZ816" s="16">
        <v>0</v>
      </c>
      <c r="BA816" s="18">
        <f t="shared" si="267"/>
        <v>0</v>
      </c>
      <c r="BB816" s="15"/>
      <c r="BD816" s="14"/>
      <c r="BE816" s="18"/>
      <c r="BF816" s="16">
        <v>0</v>
      </c>
      <c r="BG816" s="18">
        <f t="shared" si="268"/>
        <v>0</v>
      </c>
      <c r="BH816" s="15"/>
      <c r="BJ816" s="86"/>
      <c r="BK816" s="86"/>
      <c r="BL816" s="24"/>
      <c r="BM816" s="24"/>
      <c r="BN816" s="24"/>
      <c r="BO816" s="24"/>
      <c r="BP816" s="24"/>
      <c r="BQ816" s="124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269"/>
        <v>361.14152799999988</v>
      </c>
      <c r="P817" s="18">
        <f t="shared" si="270"/>
        <v>1224.1315279999999</v>
      </c>
      <c r="Q817" s="14"/>
      <c r="R817" s="18"/>
      <c r="S817" s="16">
        <f t="shared" si="272"/>
        <v>0</v>
      </c>
      <c r="T817" s="18">
        <f t="shared" si="263"/>
        <v>42862.639999999992</v>
      </c>
      <c r="U817" s="15" t="str">
        <f t="shared" si="273"/>
        <v>Telepass</v>
      </c>
      <c r="W817" s="14"/>
      <c r="X817" s="18"/>
      <c r="Y817" s="16">
        <v>0</v>
      </c>
      <c r="Z817" s="18">
        <f t="shared" si="264"/>
        <v>148852.78</v>
      </c>
      <c r="AA817" s="15"/>
      <c r="AB817" s="24"/>
      <c r="AC817" s="15" t="str">
        <f t="shared" si="274"/>
        <v>Telepass</v>
      </c>
      <c r="AD817" s="25"/>
      <c r="AE817" s="62">
        <f t="shared" si="275"/>
        <v>0</v>
      </c>
      <c r="AF817" s="63">
        <f t="shared" si="271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5"/>
        <v>0</v>
      </c>
      <c r="AP817" s="15"/>
      <c r="AR817" s="14"/>
      <c r="AS817" s="18"/>
      <c r="AT817" s="16">
        <v>0</v>
      </c>
      <c r="AU817" s="18">
        <f t="shared" si="266"/>
        <v>0</v>
      </c>
      <c r="AV817" s="15"/>
      <c r="AX817" s="14"/>
      <c r="AY817" s="18"/>
      <c r="AZ817" s="16">
        <v>0</v>
      </c>
      <c r="BA817" s="18">
        <f t="shared" si="267"/>
        <v>0</v>
      </c>
      <c r="BB817" s="15"/>
      <c r="BD817" s="14"/>
      <c r="BE817" s="18"/>
      <c r="BF817" s="16">
        <v>0</v>
      </c>
      <c r="BG817" s="18">
        <f t="shared" si="268"/>
        <v>0</v>
      </c>
      <c r="BH817" s="15"/>
      <c r="BJ817" s="86"/>
      <c r="BK817" s="86"/>
      <c r="BL817" s="24"/>
      <c r="BM817" s="24"/>
      <c r="BN817" s="24"/>
      <c r="BO817" s="24"/>
      <c r="BP817" s="24"/>
      <c r="BQ817" s="124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/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263"/>
        <v>42862.639999999992</v>
      </c>
      <c r="U818" s="15" t="str">
        <f t="shared" si="273"/>
        <v>Pubblicità</v>
      </c>
      <c r="W818" s="14"/>
      <c r="X818" s="18"/>
      <c r="Y818" s="16">
        <v>0</v>
      </c>
      <c r="Z818" s="18">
        <f t="shared" si="264"/>
        <v>148852.78</v>
      </c>
      <c r="AA818" s="15"/>
      <c r="AB818" s="24"/>
      <c r="AC818" s="15" t="str">
        <f t="shared" si="274"/>
        <v>Pubblicità</v>
      </c>
      <c r="AD818" s="25"/>
      <c r="AE818" s="62">
        <f t="shared" si="275"/>
        <v>0</v>
      </c>
      <c r="AF818" s="63">
        <f t="shared" si="271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5"/>
        <v>0</v>
      </c>
      <c r="AP818" s="15"/>
      <c r="AR818" s="14"/>
      <c r="AS818" s="18"/>
      <c r="AT818" s="16"/>
      <c r="AU818" s="18">
        <f t="shared" si="266"/>
        <v>0</v>
      </c>
      <c r="AV818" s="15"/>
      <c r="AX818" s="14"/>
      <c r="AY818" s="18"/>
      <c r="AZ818" s="16"/>
      <c r="BA818" s="18">
        <f t="shared" si="267"/>
        <v>0</v>
      </c>
      <c r="BB818" s="15"/>
      <c r="BD818" s="14"/>
      <c r="BE818" s="18"/>
      <c r="BF818" s="16"/>
      <c r="BG818" s="18">
        <f t="shared" si="268"/>
        <v>0</v>
      </c>
      <c r="BH818" s="15"/>
      <c r="BJ818" s="86"/>
      <c r="BK818" s="86"/>
      <c r="BL818" s="24"/>
      <c r="BM818" s="24"/>
      <c r="BN818" s="24"/>
      <c r="BO818" s="24"/>
      <c r="BP818" s="24"/>
      <c r="BQ818" s="124"/>
    </row>
    <row r="819" spans="1:69" ht="16.8" customHeight="1" x14ac:dyDescent="0.35">
      <c r="A819" s="15"/>
      <c r="B819" s="66"/>
      <c r="C819" s="15" t="s">
        <v>137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/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263"/>
        <v>42862.639999999992</v>
      </c>
      <c r="U819" s="15" t="str">
        <f t="shared" si="273"/>
        <v xml:space="preserve">PAG. STIP.           MARZIA </v>
      </c>
      <c r="W819" s="14"/>
      <c r="X819" s="18"/>
      <c r="Y819" s="16">
        <v>0</v>
      </c>
      <c r="Z819" s="18">
        <f t="shared" si="264"/>
        <v>148852.78</v>
      </c>
      <c r="AA819" s="15"/>
      <c r="AB819" s="24"/>
      <c r="AC819" s="15" t="str">
        <f t="shared" si="274"/>
        <v xml:space="preserve">PAG. STIP.           MARZIA </v>
      </c>
      <c r="AD819" s="25"/>
      <c r="AE819" s="62">
        <f t="shared" si="275"/>
        <v>0</v>
      </c>
      <c r="AF819" s="63">
        <f t="shared" si="271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5"/>
        <v>0</v>
      </c>
      <c r="AP819" s="15"/>
      <c r="AR819" s="14"/>
      <c r="AS819" s="18"/>
      <c r="AT819" s="16">
        <v>0</v>
      </c>
      <c r="AU819" s="18">
        <f t="shared" si="266"/>
        <v>0</v>
      </c>
      <c r="AV819" s="15"/>
      <c r="AX819" s="14"/>
      <c r="AY819" s="18"/>
      <c r="AZ819" s="16">
        <v>0</v>
      </c>
      <c r="BA819" s="18">
        <f t="shared" si="267"/>
        <v>0</v>
      </c>
      <c r="BB819" s="15"/>
      <c r="BD819" s="14"/>
      <c r="BE819" s="18"/>
      <c r="BF819" s="16">
        <v>0</v>
      </c>
      <c r="BG819" s="18">
        <f t="shared" si="268"/>
        <v>0</v>
      </c>
      <c r="BH819" s="15"/>
      <c r="BJ819" s="86"/>
      <c r="BK819" s="86"/>
      <c r="BL819" s="24"/>
      <c r="BM819" s="24"/>
      <c r="BN819" s="24"/>
      <c r="BO819" s="24"/>
      <c r="BP819" s="24"/>
      <c r="BQ819" s="124"/>
    </row>
    <row r="820" spans="1:69" ht="16.8" customHeight="1" x14ac:dyDescent="0.35">
      <c r="A820" s="15"/>
      <c r="B820" s="15"/>
      <c r="C820" s="15" t="s">
        <v>139</v>
      </c>
      <c r="D820" s="16"/>
      <c r="E820" s="16">
        <v>0</v>
      </c>
      <c r="F820" s="16"/>
      <c r="G820" s="16">
        <v>0</v>
      </c>
      <c r="H820" s="16"/>
      <c r="I820" s="4"/>
      <c r="J820" s="14"/>
      <c r="K820" s="17"/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263"/>
        <v>42862.639999999992</v>
      </c>
      <c r="U820" s="15" t="str">
        <f t="shared" si="273"/>
        <v xml:space="preserve">PAG. STIP.           DEBORAH </v>
      </c>
      <c r="W820" s="14"/>
      <c r="X820" s="18"/>
      <c r="Y820" s="16">
        <v>0</v>
      </c>
      <c r="Z820" s="18">
        <f t="shared" si="264"/>
        <v>148852.78</v>
      </c>
      <c r="AA820" s="15"/>
      <c r="AB820" s="24"/>
      <c r="AC820" s="15" t="str">
        <f t="shared" si="274"/>
        <v xml:space="preserve">PAG. STIP.           DEBORAH </v>
      </c>
      <c r="AD820" s="25"/>
      <c r="AE820" s="62">
        <f t="shared" si="275"/>
        <v>0</v>
      </c>
      <c r="AF820" s="63">
        <f t="shared" si="271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5"/>
        <v>0</v>
      </c>
      <c r="AP820" s="15"/>
      <c r="AR820" s="14"/>
      <c r="AS820" s="18"/>
      <c r="AT820" s="16">
        <v>0</v>
      </c>
      <c r="AU820" s="18">
        <f t="shared" si="266"/>
        <v>0</v>
      </c>
      <c r="AV820" s="15"/>
      <c r="AX820" s="14"/>
      <c r="AY820" s="18"/>
      <c r="AZ820" s="16">
        <v>0</v>
      </c>
      <c r="BA820" s="18">
        <f t="shared" si="267"/>
        <v>0</v>
      </c>
      <c r="BB820" s="15"/>
      <c r="BD820" s="14"/>
      <c r="BE820" s="18"/>
      <c r="BF820" s="16">
        <v>0</v>
      </c>
      <c r="BG820" s="18">
        <f t="shared" si="268"/>
        <v>0</v>
      </c>
      <c r="BH820" s="15"/>
      <c r="BJ820" s="86"/>
      <c r="BK820" s="86"/>
      <c r="BL820" s="24"/>
      <c r="BM820" s="24"/>
      <c r="BN820" s="24"/>
      <c r="BO820" s="24"/>
      <c r="BP820" s="24"/>
      <c r="BQ820" s="124"/>
    </row>
    <row r="821" spans="1:69" ht="16.8" customHeight="1" x14ac:dyDescent="0.35">
      <c r="A821" s="15"/>
      <c r="B821" s="15"/>
      <c r="C821" s="15" t="s">
        <v>141</v>
      </c>
      <c r="D821" s="16"/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263"/>
        <v>42862.639999999992</v>
      </c>
      <c r="U821" s="15"/>
      <c r="W821" s="14"/>
      <c r="X821" s="18"/>
      <c r="Y821" s="16"/>
      <c r="Z821" s="18">
        <f t="shared" si="264"/>
        <v>148852.78</v>
      </c>
      <c r="AA821" s="15"/>
      <c r="AB821" s="24"/>
      <c r="AC821" s="15" t="str">
        <f t="shared" si="274"/>
        <v xml:space="preserve">PAG. STIP.           DORIANA BONIFICO </v>
      </c>
      <c r="AD821" s="25"/>
      <c r="AE821" s="62">
        <f t="shared" si="275"/>
        <v>0</v>
      </c>
      <c r="AF821" s="63">
        <f t="shared" si="271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5"/>
        <v>0</v>
      </c>
      <c r="AP821" s="15"/>
      <c r="AR821" s="14"/>
      <c r="AS821" s="18"/>
      <c r="AT821" s="16"/>
      <c r="AU821" s="18">
        <f t="shared" si="266"/>
        <v>0</v>
      </c>
      <c r="AV821" s="15"/>
      <c r="AX821" s="14"/>
      <c r="AY821" s="18"/>
      <c r="AZ821" s="16"/>
      <c r="BA821" s="18">
        <f t="shared" si="267"/>
        <v>0</v>
      </c>
      <c r="BB821" s="15"/>
      <c r="BD821" s="14"/>
      <c r="BE821" s="18"/>
      <c r="BF821" s="16"/>
      <c r="BG821" s="18">
        <f t="shared" si="268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4"/>
    </row>
    <row r="822" spans="1:69" ht="16.8" customHeight="1" x14ac:dyDescent="0.35">
      <c r="A822" s="15"/>
      <c r="B822" s="15"/>
      <c r="C822" s="15" t="s">
        <v>142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263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4"/>
        <v>148852.78</v>
      </c>
      <c r="AA822" s="15"/>
      <c r="AB822" s="24"/>
      <c r="AC822" s="15" t="str">
        <f t="shared" si="274"/>
        <v xml:space="preserve">PAG. STIP.           STEFANIA  BONIFICO </v>
      </c>
      <c r="AD822" s="25"/>
      <c r="AE822" s="62">
        <f t="shared" si="275"/>
        <v>0</v>
      </c>
      <c r="AF822" s="63">
        <f t="shared" si="271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5"/>
        <v>0</v>
      </c>
      <c r="AP822" s="15"/>
      <c r="AR822" s="14"/>
      <c r="AS822" s="18"/>
      <c r="AT822" s="16">
        <v>0</v>
      </c>
      <c r="AU822" s="18">
        <f t="shared" si="266"/>
        <v>0</v>
      </c>
      <c r="AV822" s="15"/>
      <c r="AX822" s="14"/>
      <c r="AY822" s="18"/>
      <c r="AZ822" s="16">
        <v>0</v>
      </c>
      <c r="BA822" s="18">
        <f t="shared" si="267"/>
        <v>0</v>
      </c>
      <c r="BB822" s="15"/>
      <c r="BD822" s="14"/>
      <c r="BE822" s="18"/>
      <c r="BF822" s="16">
        <v>0</v>
      </c>
      <c r="BG822" s="18">
        <f t="shared" si="268"/>
        <v>0</v>
      </c>
      <c r="BH822" s="15"/>
      <c r="BJ822" s="86"/>
      <c r="BK822" s="86"/>
      <c r="BL822" s="24"/>
      <c r="BM822" s="24"/>
      <c r="BN822" s="24"/>
      <c r="BO822" s="24"/>
      <c r="BP822" s="24"/>
      <c r="BQ822" s="124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263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4"/>
        <v>148852.78</v>
      </c>
      <c r="AA823" s="15"/>
      <c r="AB823" s="24"/>
      <c r="AC823" s="15" t="str">
        <f t="shared" si="274"/>
        <v>Pagamento contributi impiegate</v>
      </c>
      <c r="AD823" s="25"/>
      <c r="AE823" s="62">
        <f t="shared" si="275"/>
        <v>0</v>
      </c>
      <c r="AF823" s="63">
        <f t="shared" si="271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5"/>
        <v>0</v>
      </c>
      <c r="AP823" s="15"/>
      <c r="AR823" s="14"/>
      <c r="AS823" s="18"/>
      <c r="AT823" s="16">
        <v>0</v>
      </c>
      <c r="AU823" s="18">
        <f t="shared" si="266"/>
        <v>0</v>
      </c>
      <c r="AV823" s="15"/>
      <c r="AX823" s="14"/>
      <c r="AY823" s="18"/>
      <c r="AZ823" s="16">
        <v>0</v>
      </c>
      <c r="BA823" s="18">
        <f t="shared" si="267"/>
        <v>0</v>
      </c>
      <c r="BB823" s="15"/>
      <c r="BD823" s="14"/>
      <c r="BE823" s="18"/>
      <c r="BF823" s="16">
        <v>0</v>
      </c>
      <c r="BG823" s="18">
        <f t="shared" si="268"/>
        <v>0</v>
      </c>
      <c r="BH823" s="15"/>
      <c r="BJ823" s="86"/>
      <c r="BK823" s="86"/>
      <c r="BL823" s="24"/>
      <c r="BM823" s="24"/>
      <c r="BN823" s="24"/>
      <c r="BO823" s="24"/>
      <c r="BP823" s="24"/>
      <c r="BQ823" s="124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263"/>
        <v>42862.639999999992</v>
      </c>
      <c r="U824" s="15"/>
      <c r="W824" s="14"/>
      <c r="X824" s="18"/>
      <c r="Y824" s="16"/>
      <c r="Z824" s="18">
        <f t="shared" si="264"/>
        <v>148852.78</v>
      </c>
      <c r="AA824" s="15"/>
      <c r="AB824" s="24"/>
      <c r="AC824" s="15"/>
      <c r="AD824" s="25"/>
      <c r="AE824" s="62">
        <f t="shared" si="275"/>
        <v>0</v>
      </c>
      <c r="AF824" s="63">
        <f t="shared" si="271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5"/>
        <v>0</v>
      </c>
      <c r="AP824" s="15"/>
      <c r="AR824" s="14"/>
      <c r="AS824" s="18"/>
      <c r="AT824" s="16"/>
      <c r="AU824" s="18">
        <f t="shared" si="266"/>
        <v>0</v>
      </c>
      <c r="AV824" s="15"/>
      <c r="AX824" s="14"/>
      <c r="AY824" s="18"/>
      <c r="AZ824" s="16"/>
      <c r="BA824" s="18">
        <f t="shared" si="267"/>
        <v>0</v>
      </c>
      <c r="BB824" s="15"/>
      <c r="BD824" s="14"/>
      <c r="BE824" s="18"/>
      <c r="BF824" s="16"/>
      <c r="BG824" s="18">
        <f t="shared" si="268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4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263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4"/>
        <v>148852.78</v>
      </c>
      <c r="AA825" s="15"/>
      <c r="AB825" s="24"/>
      <c r="AC825" s="15" t="str">
        <f t="shared" ref="AC825:AC835" si="276">C825</f>
        <v>Pag. Bolletta Telecom  780820</v>
      </c>
      <c r="AD825" s="25"/>
      <c r="AE825" s="62">
        <f t="shared" si="275"/>
        <v>0</v>
      </c>
      <c r="AF825" s="63">
        <f t="shared" si="271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5"/>
        <v>0</v>
      </c>
      <c r="AP825" s="15"/>
      <c r="AR825" s="14"/>
      <c r="AS825" s="18"/>
      <c r="AT825" s="16">
        <v>0</v>
      </c>
      <c r="AU825" s="18">
        <f t="shared" si="266"/>
        <v>0</v>
      </c>
      <c r="AV825" s="15"/>
      <c r="AX825" s="14"/>
      <c r="AY825" s="18"/>
      <c r="AZ825" s="16">
        <v>0</v>
      </c>
      <c r="BA825" s="18">
        <f t="shared" si="267"/>
        <v>0</v>
      </c>
      <c r="BB825" s="15"/>
      <c r="BD825" s="14"/>
      <c r="BE825" s="18"/>
      <c r="BF825" s="16">
        <v>0</v>
      </c>
      <c r="BG825" s="18">
        <f t="shared" si="268"/>
        <v>0</v>
      </c>
      <c r="BH825" s="15"/>
      <c r="BJ825" s="86"/>
      <c r="BK825" s="86"/>
      <c r="BL825" s="24"/>
      <c r="BM825" s="24"/>
      <c r="BN825" s="24"/>
      <c r="BO825" s="24"/>
      <c r="BP825" s="24"/>
      <c r="BQ825" s="124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263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4"/>
        <v>148852.78</v>
      </c>
      <c r="AA826" s="15"/>
      <c r="AB826" s="24"/>
      <c r="AC826" s="15" t="str">
        <f t="shared" si="276"/>
        <v>Pag. Bolletta Telecom 780344</v>
      </c>
      <c r="AD826" s="25"/>
      <c r="AE826" s="62">
        <f t="shared" si="275"/>
        <v>0</v>
      </c>
      <c r="AF826" s="63">
        <f t="shared" si="271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5"/>
        <v>0</v>
      </c>
      <c r="AP826" s="15"/>
      <c r="AR826" s="14"/>
      <c r="AS826" s="18"/>
      <c r="AT826" s="16">
        <v>0</v>
      </c>
      <c r="AU826" s="18">
        <f t="shared" si="266"/>
        <v>0</v>
      </c>
      <c r="AV826" s="15"/>
      <c r="AX826" s="14"/>
      <c r="AY826" s="18"/>
      <c r="AZ826" s="16">
        <v>0</v>
      </c>
      <c r="BA826" s="18">
        <f t="shared" si="267"/>
        <v>0</v>
      </c>
      <c r="BB826" s="15"/>
      <c r="BD826" s="14"/>
      <c r="BE826" s="18"/>
      <c r="BF826" s="16">
        <v>0</v>
      </c>
      <c r="BG826" s="18">
        <f t="shared" si="268"/>
        <v>0</v>
      </c>
      <c r="BH826" s="15"/>
      <c r="BJ826" s="86"/>
      <c r="BK826" s="86"/>
      <c r="BL826" s="24"/>
      <c r="BM826" s="24"/>
      <c r="BN826" s="24"/>
      <c r="BO826" s="24"/>
      <c r="BP826" s="24"/>
      <c r="BQ826" s="124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3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4"/>
        <v>148852.78</v>
      </c>
      <c r="AA827" s="15"/>
      <c r="AB827" s="24"/>
      <c r="AC827" s="15" t="str">
        <f t="shared" si="276"/>
        <v>Pag. Bolletta Telecom</v>
      </c>
      <c r="AD827" s="25"/>
      <c r="AE827" s="62">
        <f t="shared" si="275"/>
        <v>0</v>
      </c>
      <c r="AF827" s="63">
        <f t="shared" si="271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5"/>
        <v>0</v>
      </c>
      <c r="AP827" s="15"/>
      <c r="AR827" s="14"/>
      <c r="AS827" s="18"/>
      <c r="AT827" s="16">
        <v>0</v>
      </c>
      <c r="AU827" s="18">
        <f t="shared" si="266"/>
        <v>0</v>
      </c>
      <c r="AV827" s="15"/>
      <c r="AX827" s="14"/>
      <c r="AY827" s="18"/>
      <c r="AZ827" s="16">
        <v>0</v>
      </c>
      <c r="BA827" s="18">
        <f t="shared" si="267"/>
        <v>0</v>
      </c>
      <c r="BB827" s="15"/>
      <c r="BD827" s="14"/>
      <c r="BE827" s="18"/>
      <c r="BF827" s="16">
        <v>0</v>
      </c>
      <c r="BG827" s="18">
        <f t="shared" si="268"/>
        <v>0</v>
      </c>
      <c r="BH827" s="15"/>
      <c r="BJ827" s="86"/>
      <c r="BK827" s="86"/>
      <c r="BL827" s="24"/>
      <c r="BM827" s="24"/>
      <c r="BN827" s="24"/>
      <c r="BO827" s="24"/>
      <c r="BP827" s="24"/>
      <c r="BQ827" s="124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9" si="277">(R828-S828)+T827</f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9" si="278">(X828-Y828)+Z827</f>
        <v>148852.78</v>
      </c>
      <c r="AA828" s="15"/>
      <c r="AB828" s="24"/>
      <c r="AC828" s="15" t="str">
        <f t="shared" si="276"/>
        <v xml:space="preserve">PAG. BOLLETTA ENEL  </v>
      </c>
      <c r="AD828" s="25"/>
      <c r="AE828" s="62">
        <f t="shared" si="275"/>
        <v>0</v>
      </c>
      <c r="AF828" s="63">
        <f t="shared" si="271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9" si="279">(AM828-AN828)+AO827</f>
        <v>0</v>
      </c>
      <c r="AP828" s="15"/>
      <c r="AR828" s="14"/>
      <c r="AS828" s="18"/>
      <c r="AT828" s="16">
        <v>0</v>
      </c>
      <c r="AU828" s="18">
        <f t="shared" ref="AU828:AU859" si="280">(AS828-AT828)+AU827</f>
        <v>0</v>
      </c>
      <c r="AV828" s="15"/>
      <c r="AX828" s="14"/>
      <c r="AY828" s="18"/>
      <c r="AZ828" s="16">
        <v>0</v>
      </c>
      <c r="BA828" s="18">
        <f t="shared" ref="BA828:BA859" si="281">(AY828-AZ828)+BA827</f>
        <v>0</v>
      </c>
      <c r="BB828" s="15"/>
      <c r="BD828" s="14"/>
      <c r="BE828" s="18"/>
      <c r="BF828" s="16">
        <v>0</v>
      </c>
      <c r="BG828" s="18">
        <f t="shared" ref="BG828:BG859" si="282">(BE828-BF828)+BG827</f>
        <v>0</v>
      </c>
      <c r="BH828" s="15"/>
      <c r="BJ828" s="86"/>
      <c r="BK828" s="86"/>
      <c r="BL828" s="24"/>
      <c r="BM828" s="24"/>
      <c r="BN828" s="24"/>
      <c r="BO828" s="24"/>
      <c r="BP828" s="24"/>
      <c r="BQ828" s="124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>
        <f>T852+Z852+AO852+AU852</f>
        <v>206223.59999999998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7"/>
        <v>42862.639999999992</v>
      </c>
      <c r="U829" s="15"/>
      <c r="W829" s="14"/>
      <c r="X829" s="18"/>
      <c r="Y829" s="16">
        <v>0</v>
      </c>
      <c r="Z829" s="18">
        <f t="shared" si="278"/>
        <v>148852.78</v>
      </c>
      <c r="AA829" s="15"/>
      <c r="AB829" s="24"/>
      <c r="AC829" s="15" t="str">
        <f t="shared" si="276"/>
        <v>Locazione immobili</v>
      </c>
      <c r="AD829" s="25"/>
      <c r="AE829" s="62">
        <f t="shared" si="275"/>
        <v>0</v>
      </c>
      <c r="AF829" s="63">
        <f t="shared" si="271"/>
        <v>4056.6499999999996</v>
      </c>
      <c r="AG829" s="25"/>
      <c r="AH829" s="24"/>
      <c r="AI829" s="26">
        <v>0</v>
      </c>
      <c r="AJ829" s="25"/>
      <c r="AL829" s="14"/>
      <c r="AM829" s="18"/>
      <c r="AN829" s="16">
        <v>0</v>
      </c>
      <c r="AO829" s="18">
        <f t="shared" si="279"/>
        <v>0</v>
      </c>
      <c r="AP829" s="15"/>
      <c r="AR829" s="14"/>
      <c r="AS829" s="18"/>
      <c r="AT829" s="16">
        <v>0</v>
      </c>
      <c r="AU829" s="18">
        <f t="shared" si="280"/>
        <v>0</v>
      </c>
      <c r="AV829" s="15"/>
      <c r="AX829" s="14"/>
      <c r="AY829" s="18"/>
      <c r="AZ829" s="16">
        <v>0</v>
      </c>
      <c r="BA829" s="18">
        <f t="shared" si="281"/>
        <v>0</v>
      </c>
      <c r="BB829" s="15"/>
      <c r="BD829" s="14"/>
      <c r="BE829" s="18"/>
      <c r="BF829" s="16">
        <v>0</v>
      </c>
      <c r="BG829" s="18">
        <f t="shared" si="282"/>
        <v>0</v>
      </c>
      <c r="BH829" s="15"/>
      <c r="BJ829" s="86"/>
      <c r="BK829" s="86"/>
      <c r="BL829" s="24"/>
      <c r="BM829" s="24"/>
      <c r="BN829" s="24"/>
      <c r="BO829" s="24"/>
      <c r="BP829" s="24"/>
      <c r="BQ829" s="124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277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278"/>
        <v>148852.78</v>
      </c>
      <c r="AA830" s="15"/>
      <c r="AB830" s="24"/>
      <c r="AC830" s="15" t="str">
        <f t="shared" si="276"/>
        <v>Spese condominiali</v>
      </c>
      <c r="AD830" s="25"/>
      <c r="AE830" s="62">
        <f t="shared" si="275"/>
        <v>0</v>
      </c>
      <c r="AF830" s="63">
        <f t="shared" si="271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79"/>
        <v>0</v>
      </c>
      <c r="AP830" s="15"/>
      <c r="AR830" s="14"/>
      <c r="AS830" s="18"/>
      <c r="AT830" s="16">
        <v>0</v>
      </c>
      <c r="AU830" s="18">
        <f t="shared" si="280"/>
        <v>0</v>
      </c>
      <c r="AV830" s="15"/>
      <c r="AX830" s="14"/>
      <c r="AY830" s="18"/>
      <c r="AZ830" s="16">
        <v>0</v>
      </c>
      <c r="BA830" s="18">
        <f t="shared" si="281"/>
        <v>0</v>
      </c>
      <c r="BB830" s="15"/>
      <c r="BD830" s="14"/>
      <c r="BE830" s="18"/>
      <c r="BF830" s="16">
        <v>0</v>
      </c>
      <c r="BG830" s="18">
        <f t="shared" si="282"/>
        <v>0</v>
      </c>
      <c r="BH830" s="15"/>
      <c r="BJ830" s="86"/>
      <c r="BK830" s="86"/>
      <c r="BL830" s="24"/>
      <c r="BM830" s="24"/>
      <c r="BN830" s="24"/>
      <c r="BO830" s="24"/>
      <c r="BP830" s="24"/>
      <c r="BQ830" s="124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144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7"/>
        <v>42862.639999999992</v>
      </c>
      <c r="U831" s="15"/>
      <c r="W831" s="14"/>
      <c r="X831" s="18"/>
      <c r="Y831" s="16"/>
      <c r="Z831" s="18">
        <f t="shared" si="278"/>
        <v>148852.78</v>
      </c>
      <c r="AA831" s="15"/>
      <c r="AB831" s="24"/>
      <c r="AC831" s="15" t="str">
        <f t="shared" si="276"/>
        <v>TOT. SPESE AFFITTO  TEL. LUCE</v>
      </c>
      <c r="AD831" s="25"/>
      <c r="AE831" s="62">
        <f t="shared" si="275"/>
        <v>0</v>
      </c>
      <c r="AF831" s="63">
        <f t="shared" si="271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79"/>
        <v>0</v>
      </c>
      <c r="AP831" s="15"/>
      <c r="AR831" s="14"/>
      <c r="AS831" s="18"/>
      <c r="AT831" s="16"/>
      <c r="AU831" s="18">
        <f t="shared" si="280"/>
        <v>0</v>
      </c>
      <c r="AV831" s="15"/>
      <c r="AX831" s="14"/>
      <c r="AY831" s="18"/>
      <c r="AZ831" s="16"/>
      <c r="BA831" s="18">
        <f t="shared" si="281"/>
        <v>0</v>
      </c>
      <c r="BB831" s="15"/>
      <c r="BD831" s="14"/>
      <c r="BE831" s="18"/>
      <c r="BF831" s="16"/>
      <c r="BG831" s="18">
        <f t="shared" si="282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4"/>
    </row>
    <row r="832" spans="1:69" ht="16.8" customHeight="1" x14ac:dyDescent="0.35">
      <c r="A832" s="15"/>
      <c r="B832" s="15"/>
      <c r="C832" s="15" t="s">
        <v>95</v>
      </c>
      <c r="D832" s="16"/>
      <c r="E832" s="16"/>
      <c r="F832" s="16"/>
      <c r="G832" s="16">
        <v>0</v>
      </c>
      <c r="H832" s="16"/>
      <c r="I832" s="4"/>
      <c r="J832" s="14"/>
      <c r="K832" s="16" t="s">
        <v>251</v>
      </c>
      <c r="L832" s="16">
        <v>-0.02</v>
      </c>
      <c r="M832" s="30" t="s">
        <v>305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277"/>
        <v>42862.639999999992</v>
      </c>
      <c r="U832" s="15"/>
      <c r="W832" s="14"/>
      <c r="X832" s="18">
        <v>0</v>
      </c>
      <c r="Y832" s="16">
        <v>0</v>
      </c>
      <c r="Z832" s="18">
        <f t="shared" si="278"/>
        <v>148852.78</v>
      </c>
      <c r="AA832" s="15"/>
      <c r="AB832" s="24"/>
      <c r="AC832" s="15" t="str">
        <f t="shared" si="276"/>
        <v xml:space="preserve">RIVALSA </v>
      </c>
      <c r="AD832" s="25"/>
      <c r="AE832" s="62">
        <f t="shared" si="275"/>
        <v>0</v>
      </c>
      <c r="AF832" s="63">
        <f t="shared" si="271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79"/>
        <v>0</v>
      </c>
      <c r="AP832" s="15"/>
      <c r="AR832" s="14"/>
      <c r="AS832" s="18"/>
      <c r="AT832" s="16"/>
      <c r="AU832" s="18">
        <f t="shared" si="280"/>
        <v>0</v>
      </c>
      <c r="AV832" s="15"/>
      <c r="AX832" s="14"/>
      <c r="AY832" s="18"/>
      <c r="AZ832" s="16"/>
      <c r="BA832" s="18">
        <f t="shared" si="281"/>
        <v>0</v>
      </c>
      <c r="BB832" s="15"/>
      <c r="BD832" s="14"/>
      <c r="BE832" s="18"/>
      <c r="BF832" s="16"/>
      <c r="BG832" s="18">
        <f t="shared" si="282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4"/>
    </row>
    <row r="833" spans="1:69" ht="16.8" customHeight="1" x14ac:dyDescent="0.35">
      <c r="A833" s="15"/>
      <c r="B833" s="15"/>
      <c r="C833" s="15" t="s">
        <v>96</v>
      </c>
      <c r="D833" s="16"/>
      <c r="E833" s="16"/>
      <c r="F833" s="16"/>
      <c r="G833" s="16">
        <v>0</v>
      </c>
      <c r="H833" s="16"/>
      <c r="I833" s="4"/>
      <c r="J833" s="14"/>
      <c r="K833" s="25" t="s">
        <v>264</v>
      </c>
      <c r="L833" s="83">
        <v>23</v>
      </c>
      <c r="M833" s="16" t="s">
        <v>297</v>
      </c>
      <c r="N833" s="16">
        <v>908</v>
      </c>
      <c r="O833" s="16"/>
      <c r="P833" s="18"/>
      <c r="Q833" s="14"/>
      <c r="R833" s="18"/>
      <c r="S833" s="16">
        <f>G833</f>
        <v>0</v>
      </c>
      <c r="T833" s="18">
        <f t="shared" si="277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8"/>
        <v>148852.78</v>
      </c>
      <c r="AA833" s="15"/>
      <c r="AB833" s="24"/>
      <c r="AC833" s="15" t="str">
        <f t="shared" si="276"/>
        <v>COMMERCIALISTA</v>
      </c>
      <c r="AD833" s="25"/>
      <c r="AE833" s="62">
        <f t="shared" si="275"/>
        <v>0</v>
      </c>
      <c r="AF833" s="63">
        <f t="shared" si="271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79"/>
        <v>0</v>
      </c>
      <c r="AP833" s="15"/>
      <c r="AR833" s="14"/>
      <c r="AS833" s="18"/>
      <c r="AT833" s="16">
        <v>0</v>
      </c>
      <c r="AU833" s="18">
        <f t="shared" si="280"/>
        <v>0</v>
      </c>
      <c r="AV833" s="15"/>
      <c r="AX833" s="14"/>
      <c r="AY833" s="18"/>
      <c r="AZ833" s="16">
        <v>0</v>
      </c>
      <c r="BA833" s="18">
        <f t="shared" si="281"/>
        <v>0</v>
      </c>
      <c r="BB833" s="15"/>
      <c r="BD833" s="14"/>
      <c r="BE833" s="18"/>
      <c r="BF833" s="16">
        <v>0</v>
      </c>
      <c r="BG833" s="18">
        <f t="shared" si="282"/>
        <v>0</v>
      </c>
      <c r="BH833" s="15"/>
      <c r="BJ833" s="86"/>
      <c r="BK833" s="86"/>
      <c r="BL833" s="24"/>
      <c r="BM833" s="24"/>
      <c r="BN833" s="24"/>
      <c r="BO833" s="24"/>
      <c r="BP833" s="24"/>
      <c r="BQ833" s="124"/>
    </row>
    <row r="834" spans="1:69" ht="16.8" customHeight="1" x14ac:dyDescent="0.35">
      <c r="A834" s="15"/>
      <c r="B834" s="15"/>
      <c r="C834" s="64" t="s">
        <v>147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265</v>
      </c>
      <c r="L834" s="73">
        <v>654</v>
      </c>
      <c r="M834" s="16" t="s">
        <v>245</v>
      </c>
      <c r="N834" s="16">
        <v>658</v>
      </c>
      <c r="O834" s="16"/>
      <c r="P834" s="18"/>
      <c r="Q834" s="14"/>
      <c r="R834" s="18"/>
      <c r="S834" s="16">
        <f>G834</f>
        <v>0</v>
      </c>
      <c r="T834" s="18">
        <f t="shared" si="277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8"/>
        <v>148852.78</v>
      </c>
      <c r="AA834" s="15"/>
      <c r="AB834" s="24"/>
      <c r="AC834" s="15" t="str">
        <f t="shared" si="276"/>
        <v>CASSA PREVIDENZA  AGENTI  + QUOTA GAA</v>
      </c>
      <c r="AD834" s="25"/>
      <c r="AE834" s="62">
        <f t="shared" si="275"/>
        <v>0</v>
      </c>
      <c r="AF834" s="63">
        <f t="shared" si="271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79"/>
        <v>0</v>
      </c>
      <c r="AP834" s="15"/>
      <c r="AR834" s="14"/>
      <c r="AS834" s="18"/>
      <c r="AT834" s="16">
        <v>0</v>
      </c>
      <c r="AU834" s="18">
        <f t="shared" si="280"/>
        <v>0</v>
      </c>
      <c r="AV834" s="15"/>
      <c r="AX834" s="14"/>
      <c r="AY834" s="18"/>
      <c r="AZ834" s="16">
        <v>0</v>
      </c>
      <c r="BA834" s="18">
        <f t="shared" si="281"/>
        <v>0</v>
      </c>
      <c r="BB834" s="15"/>
      <c r="BD834" s="14"/>
      <c r="BE834" s="18"/>
      <c r="BF834" s="16">
        <v>0</v>
      </c>
      <c r="BG834" s="18">
        <f t="shared" si="282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4"/>
    </row>
    <row r="835" spans="1:69" ht="16.8" customHeight="1" x14ac:dyDescent="0.35">
      <c r="A835" s="15"/>
      <c r="B835" s="15"/>
      <c r="C835" s="15" t="s">
        <v>98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206</v>
      </c>
      <c r="L835" s="73">
        <v>204</v>
      </c>
      <c r="M835" s="16" t="s">
        <v>253</v>
      </c>
      <c r="N835" s="16">
        <v>1002.5</v>
      </c>
      <c r="O835" s="16"/>
      <c r="P835" s="18"/>
      <c r="Q835" s="14"/>
      <c r="R835" s="18">
        <f>F835</f>
        <v>0</v>
      </c>
      <c r="S835" s="16">
        <v>0</v>
      </c>
      <c r="T835" s="18">
        <f t="shared" si="277"/>
        <v>42862.639999999992</v>
      </c>
      <c r="U835" s="15"/>
      <c r="W835" s="14" t="s">
        <v>186</v>
      </c>
      <c r="X835" s="18">
        <v>0</v>
      </c>
      <c r="Y835" s="16"/>
      <c r="Z835" s="18">
        <f t="shared" si="278"/>
        <v>148852.78</v>
      </c>
      <c r="AA835" s="15"/>
      <c r="AB835" s="24"/>
      <c r="AC835" s="15" t="str">
        <f t="shared" si="276"/>
        <v>GIROCONTO PROVV. GENERALI</v>
      </c>
      <c r="AD835" s="25"/>
      <c r="AE835" s="62">
        <f t="shared" si="275"/>
        <v>0</v>
      </c>
      <c r="AF835" s="63">
        <f t="shared" si="271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79"/>
        <v>0</v>
      </c>
      <c r="AP835" s="15"/>
      <c r="AR835" s="14"/>
      <c r="AS835" s="18"/>
      <c r="AT835" s="16"/>
      <c r="AU835" s="18">
        <f t="shared" si="280"/>
        <v>0</v>
      </c>
      <c r="AV835" s="15"/>
      <c r="AX835" s="14"/>
      <c r="AY835" s="18"/>
      <c r="AZ835" s="16"/>
      <c r="BA835" s="18">
        <f t="shared" si="281"/>
        <v>0</v>
      </c>
      <c r="BB835" s="15"/>
      <c r="BD835" s="14"/>
      <c r="BE835" s="18">
        <f>H835</f>
        <v>0</v>
      </c>
      <c r="BF835" s="16"/>
      <c r="BG835" s="18">
        <f t="shared" si="282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4"/>
    </row>
    <row r="836" spans="1:69" ht="16.8" customHeight="1" x14ac:dyDescent="0.35">
      <c r="A836" s="15"/>
      <c r="B836" s="15"/>
      <c r="C836" s="47" t="s">
        <v>149</v>
      </c>
      <c r="D836" s="16"/>
      <c r="E836" s="16"/>
      <c r="F836" s="1">
        <v>0</v>
      </c>
      <c r="G836" s="16">
        <v>0</v>
      </c>
      <c r="H836" s="16"/>
      <c r="I836" s="4"/>
      <c r="J836" s="14"/>
      <c r="K836" s="30" t="s">
        <v>298</v>
      </c>
      <c r="L836" s="30">
        <v>1850</v>
      </c>
      <c r="M836" s="50" t="s">
        <v>252</v>
      </c>
      <c r="N836" s="50">
        <v>265</v>
      </c>
      <c r="O836" s="16"/>
      <c r="P836" s="18"/>
      <c r="Q836" s="14"/>
      <c r="R836" s="49">
        <f>F836</f>
        <v>0</v>
      </c>
      <c r="S836" s="16">
        <v>0</v>
      </c>
      <c r="T836" s="18">
        <f t="shared" si="277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8"/>
        <v>148852.78</v>
      </c>
      <c r="AA836" s="15"/>
      <c r="AB836" s="24"/>
      <c r="AC836" s="64" t="s">
        <v>150</v>
      </c>
      <c r="AD836" s="65"/>
      <c r="AE836" s="65">
        <f t="shared" si="275"/>
        <v>0</v>
      </c>
      <c r="AF836" s="63">
        <f t="shared" si="271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79"/>
        <v>0</v>
      </c>
      <c r="AP836" s="15"/>
      <c r="AR836" s="14"/>
      <c r="AS836" s="18"/>
      <c r="AT836" s="16">
        <v>0</v>
      </c>
      <c r="AU836" s="18">
        <f t="shared" si="280"/>
        <v>0</v>
      </c>
      <c r="AV836" s="15"/>
      <c r="AX836" s="14"/>
      <c r="AY836" s="18"/>
      <c r="AZ836" s="16">
        <v>0</v>
      </c>
      <c r="BA836" s="18">
        <f t="shared" si="281"/>
        <v>0</v>
      </c>
      <c r="BB836" s="15"/>
      <c r="BD836" s="14"/>
      <c r="BE836" s="18"/>
      <c r="BF836" s="16">
        <v>0</v>
      </c>
      <c r="BG836" s="18">
        <f t="shared" si="282"/>
        <v>0</v>
      </c>
      <c r="BH836" s="15"/>
      <c r="BJ836" s="86"/>
      <c r="BK836" s="86"/>
      <c r="BL836" s="24"/>
      <c r="BM836" s="24"/>
      <c r="BN836" s="24"/>
      <c r="BO836" s="24"/>
      <c r="BP836" s="24"/>
      <c r="BQ836" s="124"/>
    </row>
    <row r="837" spans="1:69" ht="16.8" customHeight="1" x14ac:dyDescent="0.35">
      <c r="A837" s="15"/>
      <c r="B837" s="15"/>
      <c r="C837" s="15" t="s">
        <v>100</v>
      </c>
      <c r="D837" s="16"/>
      <c r="E837" s="16"/>
      <c r="F837" s="16"/>
      <c r="G837" s="16">
        <v>0</v>
      </c>
      <c r="H837" s="16"/>
      <c r="I837" s="4"/>
      <c r="J837" s="14"/>
      <c r="K837" s="30" t="s">
        <v>267</v>
      </c>
      <c r="L837" s="73">
        <v>709.04</v>
      </c>
      <c r="M837" s="50" t="s">
        <v>299</v>
      </c>
      <c r="N837" s="50">
        <v>403</v>
      </c>
      <c r="O837" s="16"/>
      <c r="P837" s="18"/>
      <c r="Q837" s="14"/>
      <c r="R837" s="18"/>
      <c r="S837" s="16">
        <f>G837</f>
        <v>0</v>
      </c>
      <c r="T837" s="18">
        <f t="shared" si="277"/>
        <v>42862.639999999992</v>
      </c>
      <c r="U837" s="15" t="s">
        <v>102</v>
      </c>
      <c r="W837" s="14"/>
      <c r="X837" s="18"/>
      <c r="Y837" s="16">
        <v>0</v>
      </c>
      <c r="Z837" s="18">
        <f t="shared" si="278"/>
        <v>148852.78</v>
      </c>
      <c r="AA837" s="15"/>
      <c r="AB837" s="24"/>
      <c r="AC837" s="15" t="str">
        <f>C837</f>
        <v>TASSE</v>
      </c>
      <c r="AD837" s="25"/>
      <c r="AE837" s="62">
        <f t="shared" si="275"/>
        <v>0</v>
      </c>
      <c r="AF837" s="63">
        <f t="shared" si="271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79"/>
        <v>0</v>
      </c>
      <c r="AP837" s="15"/>
      <c r="AR837" s="14"/>
      <c r="AS837" s="18">
        <v>0</v>
      </c>
      <c r="AT837" s="16">
        <v>0</v>
      </c>
      <c r="AU837" s="18">
        <f t="shared" si="280"/>
        <v>0</v>
      </c>
      <c r="AV837" s="15"/>
      <c r="AX837" s="14"/>
      <c r="AY837" s="18">
        <v>0</v>
      </c>
      <c r="AZ837" s="16">
        <v>0</v>
      </c>
      <c r="BA837" s="18">
        <f t="shared" si="281"/>
        <v>0</v>
      </c>
      <c r="BB837" s="15"/>
      <c r="BD837" s="14"/>
      <c r="BE837" s="18">
        <v>0</v>
      </c>
      <c r="BF837" s="16">
        <v>0</v>
      </c>
      <c r="BG837" s="18">
        <f t="shared" si="282"/>
        <v>0</v>
      </c>
      <c r="BH837" s="15"/>
      <c r="BJ837" s="86"/>
      <c r="BK837" s="86"/>
      <c r="BL837" s="24"/>
      <c r="BM837" s="24"/>
      <c r="BN837" s="24"/>
      <c r="BO837" s="24"/>
      <c r="BP837" s="24"/>
      <c r="BQ837" s="124"/>
    </row>
    <row r="838" spans="1:69" ht="16.8" customHeight="1" x14ac:dyDescent="0.35">
      <c r="A838" s="15"/>
      <c r="B838" s="15"/>
      <c r="C838" s="15" t="s">
        <v>103</v>
      </c>
      <c r="D838" s="16"/>
      <c r="E838" s="16"/>
      <c r="F838" s="16">
        <v>0</v>
      </c>
      <c r="G838" s="16">
        <v>0</v>
      </c>
      <c r="H838" s="16"/>
      <c r="I838" s="4"/>
      <c r="J838" s="14"/>
      <c r="K838" s="16" t="s">
        <v>277</v>
      </c>
      <c r="L838" s="16">
        <v>0.01</v>
      </c>
      <c r="M838" s="16" t="s">
        <v>278</v>
      </c>
      <c r="N838" s="16">
        <v>10068.39</v>
      </c>
      <c r="O838" s="16"/>
      <c r="P838" s="18"/>
      <c r="Q838" s="14"/>
      <c r="R838" s="18"/>
      <c r="S838" s="16">
        <f>G838</f>
        <v>0</v>
      </c>
      <c r="T838" s="18">
        <f t="shared" si="277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8"/>
        <v>148852.78</v>
      </c>
      <c r="AA838" s="15"/>
      <c r="AB838" s="24"/>
      <c r="AC838" s="15" t="str">
        <f>C838</f>
        <v>PREL.  ACC. PER AMM-  GIGI</v>
      </c>
      <c r="AD838" s="25"/>
      <c r="AE838" s="62">
        <f t="shared" si="275"/>
        <v>0</v>
      </c>
      <c r="AF838" s="63">
        <f t="shared" si="271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79"/>
        <v>0</v>
      </c>
      <c r="AP838" s="15"/>
      <c r="AR838" s="14"/>
      <c r="AS838" s="18">
        <v>0</v>
      </c>
      <c r="AT838" s="16">
        <v>0</v>
      </c>
      <c r="AU838" s="18">
        <f t="shared" si="280"/>
        <v>0</v>
      </c>
      <c r="AV838" s="15"/>
      <c r="AX838" s="14"/>
      <c r="AY838" s="18">
        <v>0</v>
      </c>
      <c r="AZ838" s="16">
        <v>0</v>
      </c>
      <c r="BA838" s="18">
        <f t="shared" si="281"/>
        <v>0</v>
      </c>
      <c r="BB838" s="15"/>
      <c r="BD838" s="14"/>
      <c r="BE838" s="18">
        <v>0</v>
      </c>
      <c r="BF838" s="16">
        <v>0</v>
      </c>
      <c r="BG838" s="18">
        <f t="shared" si="282"/>
        <v>0</v>
      </c>
      <c r="BH838" s="15"/>
      <c r="BJ838" s="86"/>
      <c r="BK838" s="86"/>
      <c r="BL838" s="24"/>
      <c r="BM838" s="24"/>
      <c r="BN838" s="24"/>
      <c r="BO838" s="24"/>
      <c r="BP838" s="24"/>
      <c r="BQ838" s="124"/>
    </row>
    <row r="839" spans="1:69" ht="16.8" customHeight="1" x14ac:dyDescent="0.35">
      <c r="A839" s="15"/>
      <c r="B839" s="15"/>
      <c r="C839" s="15" t="s">
        <v>105</v>
      </c>
      <c r="D839" s="16"/>
      <c r="E839" s="16"/>
      <c r="F839" s="16">
        <v>0</v>
      </c>
      <c r="G839" s="16">
        <v>0</v>
      </c>
      <c r="H839" s="16"/>
      <c r="I839" s="4"/>
      <c r="J839" s="14"/>
      <c r="K839" s="16" t="s">
        <v>271</v>
      </c>
      <c r="L839" s="16">
        <v>300</v>
      </c>
      <c r="M839" s="16" t="s">
        <v>279</v>
      </c>
      <c r="N839" s="16">
        <v>2418</v>
      </c>
      <c r="O839" s="16"/>
      <c r="P839" s="18"/>
      <c r="Q839" s="14"/>
      <c r="R839" s="18">
        <v>0</v>
      </c>
      <c r="S839" s="16">
        <f>G839</f>
        <v>0</v>
      </c>
      <c r="T839" s="18">
        <f t="shared" si="277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8"/>
        <v>148852.78</v>
      </c>
      <c r="AA839" s="15"/>
      <c r="AB839" s="24"/>
      <c r="AC839" s="15" t="str">
        <f>C839</f>
        <v>PREL.  ACC. PER AMM-. RENZO</v>
      </c>
      <c r="AD839" s="25"/>
      <c r="AE839" s="62">
        <f t="shared" si="275"/>
        <v>0</v>
      </c>
      <c r="AF839" s="63">
        <f t="shared" si="271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79"/>
        <v>0</v>
      </c>
      <c r="AP839" s="15"/>
      <c r="AR839" s="14"/>
      <c r="AS839" s="18">
        <v>0</v>
      </c>
      <c r="AT839" s="16"/>
      <c r="AU839" s="18">
        <f t="shared" si="280"/>
        <v>0</v>
      </c>
      <c r="AV839" s="15"/>
      <c r="AX839" s="14"/>
      <c r="AY839" s="18">
        <v>0</v>
      </c>
      <c r="AZ839" s="16"/>
      <c r="BA839" s="18">
        <f t="shared" si="281"/>
        <v>0</v>
      </c>
      <c r="BB839" s="15"/>
      <c r="BD839" s="14"/>
      <c r="BE839" s="18">
        <v>0</v>
      </c>
      <c r="BF839" s="16"/>
      <c r="BG839" s="18">
        <f t="shared" si="282"/>
        <v>0</v>
      </c>
      <c r="BH839" s="15"/>
      <c r="BJ839" s="86"/>
      <c r="BK839" s="86"/>
      <c r="BL839" s="24"/>
      <c r="BM839" s="24"/>
      <c r="BN839" s="24"/>
      <c r="BO839" s="24"/>
      <c r="BP839" s="24"/>
      <c r="BQ839" s="124"/>
    </row>
    <row r="840" spans="1:69" ht="16.8" customHeight="1" x14ac:dyDescent="0.35">
      <c r="A840" s="15"/>
      <c r="B840" s="15"/>
      <c r="C840" s="15" t="s">
        <v>306</v>
      </c>
      <c r="D840" s="16"/>
      <c r="E840" s="16"/>
      <c r="F840" s="16">
        <v>200</v>
      </c>
      <c r="G840" s="16"/>
      <c r="H840" s="16"/>
      <c r="I840" s="4"/>
      <c r="J840" s="14"/>
      <c r="K840" s="16" t="s">
        <v>289</v>
      </c>
      <c r="L840" s="16">
        <v>339</v>
      </c>
      <c r="M840" s="16" t="s">
        <v>281</v>
      </c>
      <c r="N840" s="16">
        <v>1926.14</v>
      </c>
      <c r="O840" s="16"/>
      <c r="P840" s="18"/>
      <c r="Q840" s="14"/>
      <c r="R840" s="18">
        <v>0</v>
      </c>
      <c r="S840" s="16">
        <v>0</v>
      </c>
      <c r="T840" s="18">
        <f t="shared" si="277"/>
        <v>42862.639999999992</v>
      </c>
      <c r="U840" s="15"/>
      <c r="W840" s="14"/>
      <c r="X840" s="18">
        <f>F840</f>
        <v>200</v>
      </c>
      <c r="Y840" s="16">
        <v>0</v>
      </c>
      <c r="Z840" s="18">
        <f t="shared" si="278"/>
        <v>149052.78</v>
      </c>
      <c r="AA840" s="15" t="str">
        <f>C840</f>
        <v xml:space="preserve">BONIFICO RIVALSA UCA 1 E 2 RATA </v>
      </c>
      <c r="AB840" s="24"/>
      <c r="AC840" s="15"/>
      <c r="AD840" s="25"/>
      <c r="AE840" s="62"/>
      <c r="AF840" s="63"/>
      <c r="AG840" s="25"/>
      <c r="AH840" s="24"/>
      <c r="AI840" s="26"/>
      <c r="AJ840" s="25"/>
      <c r="AL840" s="14"/>
      <c r="AM840" s="18">
        <v>0</v>
      </c>
      <c r="AN840" s="16"/>
      <c r="AO840" s="18">
        <f t="shared" si="279"/>
        <v>0</v>
      </c>
      <c r="AP840" s="15"/>
      <c r="AR840" s="14"/>
      <c r="AS840" s="18">
        <v>0</v>
      </c>
      <c r="AT840" s="16"/>
      <c r="AU840" s="18">
        <f t="shared" si="280"/>
        <v>0</v>
      </c>
      <c r="AV840" s="15"/>
      <c r="AX840" s="14"/>
      <c r="AY840" s="18">
        <v>0</v>
      </c>
      <c r="AZ840" s="16"/>
      <c r="BA840" s="18">
        <f t="shared" si="281"/>
        <v>0</v>
      </c>
      <c r="BB840" s="15"/>
      <c r="BD840" s="14"/>
      <c r="BE840" s="18">
        <v>0</v>
      </c>
      <c r="BF840" s="16"/>
      <c r="BG840" s="18">
        <f t="shared" si="282"/>
        <v>0</v>
      </c>
      <c r="BH840" s="15"/>
      <c r="BJ840" s="86"/>
      <c r="BK840" s="86"/>
      <c r="BL840" s="24"/>
      <c r="BM840" s="24"/>
      <c r="BN840" s="24"/>
      <c r="BO840" s="24"/>
      <c r="BP840" s="24"/>
      <c r="BQ840" s="124"/>
    </row>
    <row r="841" spans="1:69" ht="16.8" customHeight="1" x14ac:dyDescent="0.35">
      <c r="A841" s="15"/>
      <c r="B841" s="15"/>
      <c r="C841" s="15" t="s">
        <v>307</v>
      </c>
      <c r="D841" s="16"/>
      <c r="E841" s="16"/>
      <c r="F841" s="16">
        <v>130</v>
      </c>
      <c r="G841" s="16"/>
      <c r="H841" s="16">
        <v>0</v>
      </c>
      <c r="I841" s="4"/>
      <c r="J841" s="14"/>
      <c r="K841" s="16" t="s">
        <v>290</v>
      </c>
      <c r="L841" s="16">
        <v>206.18</v>
      </c>
      <c r="M841" s="16" t="s">
        <v>302</v>
      </c>
      <c r="N841" s="16">
        <v>-0.02</v>
      </c>
      <c r="O841" s="16"/>
      <c r="P841" s="18"/>
      <c r="Q841" s="14"/>
      <c r="R841" s="18">
        <v>0</v>
      </c>
      <c r="S841" s="16">
        <v>0</v>
      </c>
      <c r="T841" s="18">
        <f t="shared" si="277"/>
        <v>42862.639999999992</v>
      </c>
      <c r="U841" s="15"/>
      <c r="W841" s="14"/>
      <c r="X841" s="18">
        <f>F841</f>
        <v>130</v>
      </c>
      <c r="Y841" s="16"/>
      <c r="Z841" s="18">
        <f t="shared" si="278"/>
        <v>149182.78</v>
      </c>
      <c r="AA841" s="16" t="str">
        <f>C841</f>
        <v>BONIFICO   POLIZZA A3T  2/12 UFFICIO DI RHO FABRICATO</v>
      </c>
      <c r="AB841" s="24"/>
      <c r="AC841" s="15"/>
      <c r="AD841" s="25"/>
      <c r="AE841" s="62"/>
      <c r="AF841" s="63"/>
      <c r="AG841" s="25"/>
      <c r="AH841" s="24"/>
      <c r="AI841" s="26"/>
      <c r="AJ841" s="25"/>
      <c r="AL841" s="14"/>
      <c r="AM841" s="18">
        <v>0</v>
      </c>
      <c r="AN841" s="16"/>
      <c r="AO841" s="18">
        <f t="shared" si="279"/>
        <v>0</v>
      </c>
      <c r="AP841" s="15"/>
      <c r="AR841" s="14"/>
      <c r="AS841" s="18">
        <v>0</v>
      </c>
      <c r="AT841" s="16"/>
      <c r="AU841" s="18">
        <f t="shared" si="280"/>
        <v>0</v>
      </c>
      <c r="AV841" s="15"/>
      <c r="AX841" s="14"/>
      <c r="AY841" s="18">
        <v>0</v>
      </c>
      <c r="AZ841" s="16"/>
      <c r="BA841" s="18">
        <f t="shared" si="281"/>
        <v>0</v>
      </c>
      <c r="BB841" s="15"/>
      <c r="BD841" s="14"/>
      <c r="BE841" s="18">
        <v>0</v>
      </c>
      <c r="BF841" s="16"/>
      <c r="BG841" s="18">
        <f t="shared" si="282"/>
        <v>0</v>
      </c>
      <c r="BH841" s="15"/>
      <c r="BJ841" s="86"/>
      <c r="BK841" s="86"/>
      <c r="BL841" s="24"/>
      <c r="BM841" s="24"/>
      <c r="BN841" s="24"/>
      <c r="BO841" s="24"/>
      <c r="BP841" s="24"/>
      <c r="BQ841" s="124"/>
    </row>
    <row r="842" spans="1:69" ht="16.8" customHeight="1" x14ac:dyDescent="0.35">
      <c r="A842" s="15"/>
      <c r="B842" s="15"/>
      <c r="C842" s="15" t="s">
        <v>107</v>
      </c>
      <c r="D842" s="16"/>
      <c r="E842" s="16"/>
      <c r="F842" s="16">
        <v>0</v>
      </c>
      <c r="G842" s="16"/>
      <c r="H842" s="16"/>
      <c r="I842" s="4"/>
      <c r="J842" s="14"/>
      <c r="K842" s="16" t="s">
        <v>283</v>
      </c>
      <c r="L842" s="16">
        <v>40</v>
      </c>
      <c r="M842" s="30" t="s">
        <v>308</v>
      </c>
      <c r="N842" s="16">
        <v>422</v>
      </c>
      <c r="O842" s="16"/>
      <c r="P842" s="18"/>
      <c r="Q842" s="14"/>
      <c r="R842" s="18">
        <v>0</v>
      </c>
      <c r="S842" s="16">
        <v>0</v>
      </c>
      <c r="T842" s="18">
        <f t="shared" si="277"/>
        <v>42862.639999999992</v>
      </c>
      <c r="U842" s="15"/>
      <c r="W842" s="14"/>
      <c r="X842" s="18">
        <f>F842</f>
        <v>0</v>
      </c>
      <c r="Y842" s="16"/>
      <c r="Z842" s="18">
        <f t="shared" si="278"/>
        <v>149182.78</v>
      </c>
      <c r="AA842" s="15"/>
      <c r="AB842" s="24"/>
      <c r="AC842" s="15"/>
      <c r="AD842" s="25"/>
      <c r="AE842" s="62"/>
      <c r="AF842" s="63"/>
      <c r="AG842" s="25"/>
      <c r="AH842" s="24"/>
      <c r="AI842" s="26"/>
      <c r="AJ842" s="25"/>
      <c r="AL842" s="14"/>
      <c r="AM842" s="18">
        <v>0</v>
      </c>
      <c r="AN842" s="16"/>
      <c r="AO842" s="18">
        <f t="shared" si="279"/>
        <v>0</v>
      </c>
      <c r="AP842" s="15"/>
      <c r="AR842" s="14"/>
      <c r="AS842" s="18">
        <v>0</v>
      </c>
      <c r="AT842" s="16"/>
      <c r="AU842" s="18">
        <f t="shared" si="280"/>
        <v>0</v>
      </c>
      <c r="AV842" s="15"/>
      <c r="AX842" s="14"/>
      <c r="AY842" s="18">
        <v>0</v>
      </c>
      <c r="AZ842" s="16"/>
      <c r="BA842" s="18">
        <f t="shared" si="281"/>
        <v>0</v>
      </c>
      <c r="BB842" s="15"/>
      <c r="BD842" s="14"/>
      <c r="BE842" s="18">
        <v>0</v>
      </c>
      <c r="BF842" s="16"/>
      <c r="BG842" s="18">
        <f t="shared" si="282"/>
        <v>0</v>
      </c>
      <c r="BH842" s="15"/>
      <c r="BJ842" s="86"/>
      <c r="BK842" s="86"/>
      <c r="BL842" s="24"/>
      <c r="BM842" s="24"/>
      <c r="BN842" s="24"/>
      <c r="BO842" s="24"/>
      <c r="BP842" s="24"/>
      <c r="BQ842" s="124"/>
    </row>
    <row r="843" spans="1:69" ht="16.8" customHeight="1" x14ac:dyDescent="0.35">
      <c r="A843" s="15"/>
      <c r="B843" s="15"/>
      <c r="C843" s="15" t="s">
        <v>107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309</v>
      </c>
      <c r="N843" s="16">
        <v>714.99</v>
      </c>
      <c r="O843" s="16"/>
      <c r="P843" s="18"/>
      <c r="Q843" s="14"/>
      <c r="R843" s="18">
        <v>0</v>
      </c>
      <c r="S843" s="16">
        <v>0</v>
      </c>
      <c r="T843" s="18">
        <f t="shared" si="277"/>
        <v>42862.639999999992</v>
      </c>
      <c r="U843" s="15"/>
      <c r="W843" s="14"/>
      <c r="X843" s="18">
        <f>F843</f>
        <v>0</v>
      </c>
      <c r="Y843" s="16">
        <v>0</v>
      </c>
      <c r="Z843" s="18">
        <f t="shared" si="278"/>
        <v>149182.78</v>
      </c>
      <c r="AA843" s="15" t="str">
        <f>C843</f>
        <v>VERSAMENTO</v>
      </c>
      <c r="AB843" s="24"/>
      <c r="AC843" s="15"/>
      <c r="AD843" s="25"/>
      <c r="AE843" s="62"/>
      <c r="AF843" s="63"/>
      <c r="AG843" s="25"/>
      <c r="AH843" s="24"/>
      <c r="AI843" s="26"/>
      <c r="AJ843" s="25"/>
      <c r="AL843" s="14"/>
      <c r="AM843" s="18">
        <v>0</v>
      </c>
      <c r="AN843" s="16"/>
      <c r="AO843" s="18">
        <f t="shared" si="279"/>
        <v>0</v>
      </c>
      <c r="AP843" s="15"/>
      <c r="AR843" s="14"/>
      <c r="AS843" s="18">
        <v>0</v>
      </c>
      <c r="AT843" s="16"/>
      <c r="AU843" s="18">
        <f t="shared" si="280"/>
        <v>0</v>
      </c>
      <c r="AV843" s="15"/>
      <c r="AX843" s="14"/>
      <c r="AY843" s="18">
        <v>0</v>
      </c>
      <c r="AZ843" s="16"/>
      <c r="BA843" s="18">
        <f t="shared" si="281"/>
        <v>0</v>
      </c>
      <c r="BB843" s="15"/>
      <c r="BD843" s="14"/>
      <c r="BE843" s="18">
        <v>0</v>
      </c>
      <c r="BF843" s="16"/>
      <c r="BG843" s="18">
        <f t="shared" si="282"/>
        <v>0</v>
      </c>
      <c r="BH843" s="15"/>
      <c r="BJ843" s="86"/>
      <c r="BK843" s="86"/>
      <c r="BL843" s="24"/>
      <c r="BM843" s="24"/>
      <c r="BN843" s="24"/>
      <c r="BO843" s="24"/>
      <c r="BP843" s="24"/>
      <c r="BQ843" s="124"/>
    </row>
    <row r="844" spans="1:69" ht="16.8" customHeight="1" x14ac:dyDescent="0.35">
      <c r="A844" s="15"/>
      <c r="B844" s="15"/>
      <c r="C844" s="68" t="s">
        <v>107</v>
      </c>
      <c r="D844" s="16"/>
      <c r="E844" s="16"/>
      <c r="F844" s="16">
        <v>0</v>
      </c>
      <c r="G844" s="16"/>
      <c r="H844" s="16"/>
      <c r="I844" s="4"/>
      <c r="J844" s="14"/>
      <c r="K844" s="17" t="s">
        <v>111</v>
      </c>
      <c r="L844" s="16">
        <f>SUM(L831:L843)</f>
        <v>4439.7100000000009</v>
      </c>
      <c r="M844" s="16" t="s">
        <v>310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7"/>
        <v>42862.639999999992</v>
      </c>
      <c r="U844" s="15"/>
      <c r="W844" s="14"/>
      <c r="X844" s="18">
        <v>0</v>
      </c>
      <c r="Y844" s="16"/>
      <c r="Z844" s="18">
        <f t="shared" si="278"/>
        <v>149182.78</v>
      </c>
      <c r="AA844" s="15" t="str">
        <f>C844</f>
        <v>VERSAMENTO</v>
      </c>
      <c r="AB844" s="24"/>
      <c r="AC844" s="15"/>
      <c r="AD844" s="25"/>
      <c r="AE844" s="62"/>
      <c r="AF844" s="63"/>
      <c r="AG844" s="25"/>
      <c r="AH844" s="24"/>
      <c r="AI844" s="26"/>
      <c r="AJ844" s="25"/>
      <c r="AL844" s="14"/>
      <c r="AM844" s="18">
        <v>0</v>
      </c>
      <c r="AN844" s="16"/>
      <c r="AO844" s="18">
        <f t="shared" si="279"/>
        <v>0</v>
      </c>
      <c r="AP844" s="15"/>
      <c r="AR844" s="14"/>
      <c r="AS844" s="18">
        <v>0</v>
      </c>
      <c r="AT844" s="16"/>
      <c r="AU844" s="18">
        <f t="shared" si="280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281"/>
        <v>0</v>
      </c>
      <c r="BB844" s="15"/>
      <c r="BD844" s="14"/>
      <c r="BE844" s="18">
        <v>0</v>
      </c>
      <c r="BF844" s="16"/>
      <c r="BG844" s="18">
        <f t="shared" si="282"/>
        <v>0</v>
      </c>
      <c r="BH844" s="15"/>
      <c r="BJ844" s="86"/>
      <c r="BK844" s="86"/>
      <c r="BL844" s="24"/>
      <c r="BM844" s="24"/>
      <c r="BN844" s="24"/>
      <c r="BO844" s="24"/>
      <c r="BP844" s="24"/>
      <c r="BQ844" s="124"/>
    </row>
    <row r="845" spans="1:69" ht="16.8" customHeight="1" x14ac:dyDescent="0.35">
      <c r="A845" s="15"/>
      <c r="B845" s="15"/>
      <c r="C845" s="15" t="s">
        <v>169</v>
      </c>
      <c r="D845" s="16"/>
      <c r="E845" s="16"/>
      <c r="F845" s="16">
        <v>14378.18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311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7"/>
        <v>42862.639999999992</v>
      </c>
      <c r="U845" s="15"/>
      <c r="W845" s="14"/>
      <c r="X845" s="18">
        <f>F845</f>
        <v>14378.18</v>
      </c>
      <c r="Y845" s="16">
        <f>G845</f>
        <v>0</v>
      </c>
      <c r="Z845" s="18">
        <f t="shared" si="278"/>
        <v>163560.95999999999</v>
      </c>
      <c r="AA845" s="15" t="str">
        <f>C845</f>
        <v>BONIFICI</v>
      </c>
      <c r="AB845" s="24"/>
      <c r="AC845" s="15"/>
      <c r="AD845" s="25"/>
      <c r="AE845" s="62"/>
      <c r="AF845" s="63"/>
      <c r="AG845" s="25"/>
      <c r="AH845" s="24"/>
      <c r="AI845" s="26"/>
      <c r="AJ845" s="25"/>
      <c r="AL845" s="14"/>
      <c r="AM845" s="18">
        <v>0</v>
      </c>
      <c r="AN845" s="16"/>
      <c r="AO845" s="18">
        <f t="shared" si="279"/>
        <v>0</v>
      </c>
      <c r="AP845" s="15"/>
      <c r="AR845" s="14"/>
      <c r="AS845" s="18">
        <v>0</v>
      </c>
      <c r="AT845" s="16"/>
      <c r="AU845" s="18">
        <f t="shared" si="280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1"/>
        <v>0</v>
      </c>
      <c r="BB845" s="15"/>
      <c r="BD845" s="14"/>
      <c r="BE845" s="18">
        <v>0</v>
      </c>
      <c r="BF845" s="16"/>
      <c r="BG845" s="18">
        <f t="shared" si="282"/>
        <v>0</v>
      </c>
      <c r="BH845" s="15"/>
      <c r="BJ845" s="86"/>
      <c r="BK845" s="86"/>
      <c r="BL845" s="24"/>
      <c r="BM845" s="24"/>
      <c r="BN845" s="24"/>
      <c r="BO845" s="24"/>
      <c r="BP845" s="24"/>
      <c r="BQ845" s="124"/>
    </row>
    <row r="846" spans="1:69" ht="16.8" customHeight="1" x14ac:dyDescent="0.35">
      <c r="A846" s="15"/>
      <c r="B846" s="15"/>
      <c r="C846" s="47" t="s">
        <v>112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293</v>
      </c>
      <c r="N846" s="16">
        <v>396.97</v>
      </c>
      <c r="O846" s="16"/>
      <c r="P846" s="18"/>
      <c r="Q846" s="14"/>
      <c r="R846" s="18"/>
      <c r="S846" s="16"/>
      <c r="T846" s="18">
        <f t="shared" si="277"/>
        <v>42862.639999999992</v>
      </c>
      <c r="U846" s="15"/>
      <c r="W846" s="14"/>
      <c r="X846" s="18"/>
      <c r="Y846" s="1">
        <f>G846</f>
        <v>0</v>
      </c>
      <c r="Z846" s="18">
        <f t="shared" si="278"/>
        <v>163560.95999999999</v>
      </c>
      <c r="AA846" s="15" t="str">
        <f>C846</f>
        <v>PREL .PROVVIGIONI MATURATE</v>
      </c>
      <c r="AB846" s="24"/>
      <c r="AC846" s="15" t="s">
        <v>157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79"/>
        <v>0</v>
      </c>
      <c r="AP846" s="15"/>
      <c r="AR846" s="14"/>
      <c r="AS846" s="18"/>
      <c r="AT846" s="25">
        <v>0</v>
      </c>
      <c r="AU846" s="18">
        <f t="shared" si="280"/>
        <v>0</v>
      </c>
      <c r="AV846" s="15"/>
      <c r="AX846" s="14"/>
      <c r="AY846" s="18"/>
      <c r="AZ846" s="25">
        <v>0</v>
      </c>
      <c r="BA846" s="18">
        <f t="shared" si="281"/>
        <v>0</v>
      </c>
      <c r="BB846" s="15"/>
      <c r="BD846" s="14"/>
      <c r="BE846" s="18"/>
      <c r="BF846" s="25">
        <v>0</v>
      </c>
      <c r="BG846" s="18">
        <f t="shared" si="282"/>
        <v>0</v>
      </c>
      <c r="BH846" s="15"/>
      <c r="BJ846" s="86"/>
      <c r="BK846" s="86"/>
      <c r="BL846" s="24"/>
      <c r="BM846" s="24"/>
      <c r="BN846" s="24"/>
      <c r="BO846" s="24"/>
      <c r="BP846" s="24"/>
      <c r="BQ846" s="124"/>
    </row>
    <row r="847" spans="1:69" ht="16.8" customHeight="1" x14ac:dyDescent="0.35">
      <c r="A847" s="15"/>
      <c r="B847" s="15"/>
      <c r="C847" s="15" t="s">
        <v>113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/>
      <c r="N847" s="16"/>
      <c r="O847" s="16"/>
      <c r="P847" s="18"/>
      <c r="Q847" s="14"/>
      <c r="R847" s="18"/>
      <c r="S847" s="16">
        <f>G847</f>
        <v>0</v>
      </c>
      <c r="T847" s="18">
        <f t="shared" si="277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8"/>
        <v>163560.95999999999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79"/>
        <v>0</v>
      </c>
      <c r="AP847" s="15"/>
      <c r="AR847" s="14"/>
      <c r="AS847" s="18"/>
      <c r="AT847" s="16"/>
      <c r="AU847" s="18">
        <f t="shared" si="280"/>
        <v>0</v>
      </c>
      <c r="AV847" s="15"/>
      <c r="AX847" s="14"/>
      <c r="AY847" s="18"/>
      <c r="AZ847" s="16"/>
      <c r="BA847" s="18">
        <f t="shared" si="281"/>
        <v>0</v>
      </c>
      <c r="BB847" s="15"/>
      <c r="BD847" s="14"/>
      <c r="BE847" s="18"/>
      <c r="BF847" s="16"/>
      <c r="BG847" s="18">
        <f t="shared" si="282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4"/>
    </row>
    <row r="848" spans="1:69" ht="16.8" customHeight="1" x14ac:dyDescent="0.35">
      <c r="A848" s="15"/>
      <c r="B848" s="15"/>
      <c r="C848" s="15" t="s">
        <v>114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7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8"/>
        <v>163560.95999999999</v>
      </c>
      <c r="AA848" s="15"/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79"/>
        <v>0</v>
      </c>
      <c r="AP848" s="15"/>
      <c r="AR848" s="14"/>
      <c r="AS848" s="18"/>
      <c r="AT848" s="16">
        <v>0</v>
      </c>
      <c r="AU848" s="18">
        <f t="shared" si="280"/>
        <v>0</v>
      </c>
      <c r="AV848" s="15"/>
      <c r="AX848" s="14"/>
      <c r="AY848" s="18"/>
      <c r="AZ848" s="16">
        <v>0</v>
      </c>
      <c r="BA848" s="18">
        <f t="shared" si="281"/>
        <v>0</v>
      </c>
      <c r="BB848" s="15"/>
      <c r="BD848" s="14"/>
      <c r="BE848" s="18"/>
      <c r="BF848" s="16">
        <v>0</v>
      </c>
      <c r="BG848" s="18">
        <f t="shared" si="282"/>
        <v>0</v>
      </c>
      <c r="BH848" s="15"/>
      <c r="BJ848" s="86"/>
      <c r="BK848" s="86"/>
      <c r="BL848" s="24"/>
      <c r="BM848" s="24"/>
      <c r="BN848" s="24"/>
      <c r="BO848" s="24"/>
      <c r="BP848" s="24"/>
      <c r="BQ848" s="124"/>
    </row>
    <row r="849" spans="1:69" ht="16.8" customHeight="1" x14ac:dyDescent="0.35">
      <c r="A849" s="15"/>
      <c r="B849" s="15"/>
      <c r="C849" s="15" t="s">
        <v>312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115</v>
      </c>
      <c r="L849" s="3">
        <f>SUM(L829:L843)+N828+L845+L846</f>
        <v>287589.61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7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8"/>
        <v>163560.95999999999</v>
      </c>
      <c r="AA849" s="15"/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111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79"/>
        <v>0</v>
      </c>
      <c r="AP849" s="15"/>
      <c r="AR849" s="14"/>
      <c r="AS849" s="18"/>
      <c r="AT849" s="16">
        <v>0</v>
      </c>
      <c r="AU849" s="18">
        <f t="shared" si="280"/>
        <v>0</v>
      </c>
      <c r="AV849" s="16"/>
      <c r="AX849" s="14"/>
      <c r="AY849" s="18"/>
      <c r="AZ849" s="16">
        <v>0</v>
      </c>
      <c r="BA849" s="18">
        <f t="shared" si="281"/>
        <v>0</v>
      </c>
      <c r="BB849" s="15"/>
      <c r="BD849" s="14"/>
      <c r="BE849" s="18"/>
      <c r="BF849" s="16">
        <v>0</v>
      </c>
      <c r="BG849" s="18">
        <f t="shared" si="282"/>
        <v>0</v>
      </c>
      <c r="BH849" s="15"/>
      <c r="BJ849" s="86"/>
      <c r="BK849" s="86"/>
      <c r="BL849" s="24"/>
      <c r="BM849" s="24"/>
      <c r="BN849" s="24"/>
      <c r="BO849" s="24"/>
      <c r="BP849" s="24"/>
      <c r="BQ849" s="124"/>
    </row>
    <row r="850" spans="1:69" ht="16.8" customHeight="1" x14ac:dyDescent="0.35">
      <c r="A850" s="15"/>
      <c r="B850" s="15"/>
      <c r="C850" s="64" t="s">
        <v>138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/>
      <c r="K850" s="6" t="s">
        <v>116</v>
      </c>
      <c r="L850" s="3">
        <f>L849-M849</f>
        <v>213383.76</v>
      </c>
      <c r="M850" s="16"/>
      <c r="N850" s="16"/>
      <c r="O850" s="16"/>
      <c r="P850" s="18"/>
      <c r="Q850" s="14"/>
      <c r="R850" s="18"/>
      <c r="S850" s="16">
        <v>0</v>
      </c>
      <c r="T850" s="18">
        <f t="shared" si="277"/>
        <v>42662.639999999992</v>
      </c>
      <c r="U850" s="15"/>
      <c r="W850" s="14"/>
      <c r="X850" s="18"/>
      <c r="Y850" s="16">
        <v>0</v>
      </c>
      <c r="Z850" s="18">
        <f t="shared" si="278"/>
        <v>163560.95999999999</v>
      </c>
      <c r="AA850" s="15"/>
      <c r="AB850" s="24"/>
      <c r="AC850" s="71" t="s">
        <v>190</v>
      </c>
      <c r="AD850" s="65"/>
      <c r="AE850" s="65">
        <v>0</v>
      </c>
      <c r="AF850" s="63">
        <f>SUM(AF802:AF849)</f>
        <v>44346.97</v>
      </c>
      <c r="AG850" s="25"/>
      <c r="AH850" s="24" t="s">
        <v>117</v>
      </c>
      <c r="AI850" s="26"/>
      <c r="AJ850" s="25">
        <f>SUM(AJ796:AJ849)</f>
        <v>0</v>
      </c>
      <c r="AL850" s="14"/>
      <c r="AM850" s="18"/>
      <c r="AN850" s="16"/>
      <c r="AO850" s="18">
        <f t="shared" si="279"/>
        <v>0</v>
      </c>
      <c r="AP850" s="15"/>
      <c r="AR850" s="14"/>
      <c r="AS850" s="18"/>
      <c r="AT850" s="16">
        <v>0</v>
      </c>
      <c r="AU850" s="18">
        <f t="shared" si="280"/>
        <v>0</v>
      </c>
      <c r="AV850" s="15"/>
      <c r="AX850" s="14"/>
      <c r="AY850" s="18"/>
      <c r="AZ850" s="16"/>
      <c r="BA850" s="18">
        <f t="shared" si="281"/>
        <v>0</v>
      </c>
      <c r="BB850" s="15"/>
      <c r="BD850" s="14"/>
      <c r="BE850" s="18"/>
      <c r="BF850" s="16"/>
      <c r="BG850" s="18">
        <f t="shared" si="282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4"/>
    </row>
    <row r="851" spans="1:69" ht="16.8" customHeight="1" x14ac:dyDescent="0.35">
      <c r="A851" s="15"/>
      <c r="B851" s="15"/>
      <c r="C851" s="64" t="s">
        <v>140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/>
      <c r="P851" s="18"/>
      <c r="Q851" s="14"/>
      <c r="R851" s="18"/>
      <c r="S851" s="16">
        <v>0</v>
      </c>
      <c r="T851" s="18">
        <f t="shared" si="277"/>
        <v>42662.639999999992</v>
      </c>
      <c r="U851" s="15"/>
      <c r="W851" s="14"/>
      <c r="X851" s="18"/>
      <c r="Y851" s="16">
        <v>0</v>
      </c>
      <c r="Z851" s="18">
        <f t="shared" si="278"/>
        <v>163560.95999999999</v>
      </c>
      <c r="AA851" s="15"/>
      <c r="AB851" s="24"/>
      <c r="AC851" s="71" t="s">
        <v>161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279"/>
        <v>0</v>
      </c>
      <c r="AP851" s="15"/>
      <c r="AR851" s="14"/>
      <c r="AS851" s="18"/>
      <c r="AT851" s="16"/>
      <c r="AU851" s="18">
        <f t="shared" si="280"/>
        <v>0</v>
      </c>
      <c r="AV851" s="15"/>
      <c r="AX851" s="14"/>
      <c r="AY851" s="18"/>
      <c r="AZ851" s="16"/>
      <c r="BA851" s="18">
        <f t="shared" si="281"/>
        <v>0</v>
      </c>
      <c r="BB851" s="15"/>
      <c r="BD851" s="14"/>
      <c r="BE851" s="18"/>
      <c r="BF851" s="16"/>
      <c r="BG851" s="18">
        <f t="shared" si="282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4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119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120</v>
      </c>
      <c r="L852" s="3">
        <f>L850-L851</f>
        <v>0</v>
      </c>
      <c r="M852" s="27" t="s">
        <v>162</v>
      </c>
      <c r="N852" s="27">
        <f>O852-L851</f>
        <v>6945.1000000000058</v>
      </c>
      <c r="O852" s="44">
        <f>Z852+AU852+N828+SUM(L831:L842)+SUM(N832:N842)+L846-D798-D801-D797+E799</f>
        <v>220328.86</v>
      </c>
      <c r="P852" s="18"/>
      <c r="Q852" s="58"/>
      <c r="R852" s="59"/>
      <c r="S852" s="44"/>
      <c r="T852" s="59">
        <f t="shared" si="277"/>
        <v>42662.639999999992</v>
      </c>
      <c r="U852" s="57"/>
      <c r="W852" s="58"/>
      <c r="X852" s="59"/>
      <c r="Y852" s="44">
        <v>0</v>
      </c>
      <c r="Z852" s="59">
        <f t="shared" si="278"/>
        <v>163560.95999999999</v>
      </c>
      <c r="AA852" s="57"/>
      <c r="AB852" s="60"/>
      <c r="AC852" s="60" t="s">
        <v>121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163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79"/>
        <v>0</v>
      </c>
      <c r="AP852" s="57"/>
      <c r="AR852" s="58"/>
      <c r="AS852" s="59"/>
      <c r="AT852" s="44"/>
      <c r="AU852" s="59">
        <f t="shared" si="280"/>
        <v>0</v>
      </c>
      <c r="AV852" s="57"/>
      <c r="AX852" s="58"/>
      <c r="AY852" s="59"/>
      <c r="AZ852" s="44"/>
      <c r="BA852" s="59">
        <f t="shared" si="281"/>
        <v>0</v>
      </c>
      <c r="BB852" s="57"/>
      <c r="BD852" s="58"/>
      <c r="BE852" s="59"/>
      <c r="BF852" s="44"/>
      <c r="BG852" s="59">
        <f t="shared" si="282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191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4" spans="1:69" ht="16.8" customHeight="1" x14ac:dyDescent="0.25">
      <c r="A854" s="50"/>
    </row>
    <row r="855" spans="1:69" ht="16.8" customHeight="1" x14ac:dyDescent="0.35">
      <c r="A855" s="2" t="s">
        <v>0</v>
      </c>
      <c r="B855" s="2"/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122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164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165</v>
      </c>
      <c r="BP855" s="8" t="s">
        <v>0</v>
      </c>
      <c r="BQ855" s="9" t="s">
        <v>166</v>
      </c>
    </row>
    <row r="856" spans="1:69" ht="16.8" customHeight="1" x14ac:dyDescent="0.35">
      <c r="A856" s="14">
        <v>45310</v>
      </c>
      <c r="B856" s="15" t="s">
        <v>167</v>
      </c>
      <c r="C856" s="15" t="s">
        <v>168</v>
      </c>
      <c r="D856" s="16">
        <v>898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>
        <f>D859+D862+D860-E860-E859+O795</f>
        <v>53889.520000000011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163560.95999999999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169</v>
      </c>
      <c r="BM856" s="88">
        <f>BK856</f>
        <v>45310</v>
      </c>
      <c r="BN856" s="24" t="s">
        <v>169</v>
      </c>
      <c r="BO856" s="24"/>
      <c r="BP856" s="88">
        <f>BK856</f>
        <v>45310</v>
      </c>
      <c r="BQ856" s="124"/>
    </row>
    <row r="857" spans="1:69" ht="16.8" customHeight="1" x14ac:dyDescent="0.35">
      <c r="A857" s="15"/>
      <c r="B857" s="15"/>
      <c r="C857" s="15" t="s">
        <v>170</v>
      </c>
      <c r="D857" s="16">
        <v>0</v>
      </c>
      <c r="E857" s="16"/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3">(R857-S857)+T856</f>
        <v>42662.639999999992</v>
      </c>
      <c r="U857" s="15"/>
      <c r="W857" s="14"/>
      <c r="X857" s="18"/>
      <c r="Y857" s="16"/>
      <c r="Z857" s="18">
        <f t="shared" ref="Z857:Z888" si="284">(X857-Y857)+Z856</f>
        <v>163560.95999999999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5">(AM857-AN857)+AO856</f>
        <v>0</v>
      </c>
      <c r="AP857" s="15"/>
      <c r="AR857" s="14"/>
      <c r="AS857" s="18"/>
      <c r="AT857" s="16"/>
      <c r="AU857" s="18">
        <f t="shared" ref="AU857:AU888" si="286">(AS857-AT857)+AU856</f>
        <v>0</v>
      </c>
      <c r="AV857" s="15"/>
      <c r="AX857" s="14"/>
      <c r="AY857" s="18"/>
      <c r="AZ857" s="16"/>
      <c r="BA857" s="18">
        <f t="shared" ref="BA857:BA888" si="287">(AY857-AZ857)+BA856</f>
        <v>0</v>
      </c>
      <c r="BB857" s="15"/>
      <c r="BD857" s="14"/>
      <c r="BE857" s="18"/>
      <c r="BF857" s="16"/>
      <c r="BG857" s="18">
        <f t="shared" ref="BG857:BG888" si="288">(BE857-BF857)+BG856</f>
        <v>0</v>
      </c>
      <c r="BH857" s="15"/>
      <c r="BJ857" s="86">
        <v>0</v>
      </c>
      <c r="BK857" s="90"/>
      <c r="BL857" s="24">
        <v>0</v>
      </c>
      <c r="BM857" s="91"/>
      <c r="BN857" s="24">
        <v>0</v>
      </c>
      <c r="BO857" s="24">
        <v>0</v>
      </c>
      <c r="BP857" s="91"/>
      <c r="BQ857" s="124"/>
    </row>
    <row r="858" spans="1:69" ht="16.8" customHeight="1" x14ac:dyDescent="0.35">
      <c r="A858" s="15"/>
      <c r="B858" s="15"/>
      <c r="C858" s="15" t="s">
        <v>171</v>
      </c>
      <c r="D858" s="16">
        <v>10075.48</v>
      </c>
      <c r="E858" s="16">
        <v>0</v>
      </c>
      <c r="F858" s="16"/>
      <c r="G858" s="16"/>
      <c r="H858" s="103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3"/>
        <v>42662.639999999992</v>
      </c>
      <c r="U858" s="15"/>
      <c r="W858" s="14"/>
      <c r="X858" s="18"/>
      <c r="Y858" s="16"/>
      <c r="Z858" s="18">
        <f t="shared" si="284"/>
        <v>163560.95999999999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5"/>
        <v>0</v>
      </c>
      <c r="AP858" s="15"/>
      <c r="AR858" s="14"/>
      <c r="AS858" s="18"/>
      <c r="AT858" s="16"/>
      <c r="AU858" s="18">
        <f t="shared" si="286"/>
        <v>0</v>
      </c>
      <c r="AV858" s="15"/>
      <c r="AX858" s="14"/>
      <c r="AY858" s="18"/>
      <c r="AZ858" s="16"/>
      <c r="BA858" s="18">
        <f t="shared" si="287"/>
        <v>0</v>
      </c>
      <c r="BB858" s="15"/>
      <c r="BD858" s="14"/>
      <c r="BE858" s="18"/>
      <c r="BF858" s="16"/>
      <c r="BG858" s="18">
        <f t="shared" si="288"/>
        <v>0</v>
      </c>
      <c r="BH858" s="15"/>
      <c r="BJ858" s="86">
        <v>0</v>
      </c>
      <c r="BK858" s="90"/>
      <c r="BL858" s="24">
        <v>0</v>
      </c>
      <c r="BM858" s="91"/>
      <c r="BN858" s="24">
        <v>0</v>
      </c>
      <c r="BO858" s="24">
        <v>0</v>
      </c>
      <c r="BP858" s="91"/>
      <c r="BQ858" s="124"/>
    </row>
    <row r="859" spans="1:69" ht="16.8" customHeight="1" x14ac:dyDescent="0.35">
      <c r="A859" s="15"/>
      <c r="B859" s="15">
        <v>0</v>
      </c>
      <c r="C859" s="15" t="s">
        <v>172</v>
      </c>
      <c r="D859" s="16">
        <v>1742.89</v>
      </c>
      <c r="E859" s="16"/>
      <c r="F859" s="16"/>
      <c r="G859" s="16"/>
      <c r="H859" s="103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 t="shared" ref="O859:O878" si="289">O798+M859-N859</f>
        <v>24476.795000000009</v>
      </c>
      <c r="P859" s="18">
        <f t="shared" ref="P859:P878" si="290">P798+M859</f>
        <v>5607.8949999999995</v>
      </c>
      <c r="Q859" s="14"/>
      <c r="R859" s="18"/>
      <c r="S859" s="16"/>
      <c r="T859" s="18">
        <f t="shared" si="283"/>
        <v>42662.639999999992</v>
      </c>
      <c r="U859" s="15"/>
      <c r="W859" s="14"/>
      <c r="X859" s="18"/>
      <c r="Y859" s="16"/>
      <c r="Z859" s="18">
        <f t="shared" si="284"/>
        <v>163560.95999999999</v>
      </c>
      <c r="AA859" s="15"/>
      <c r="AB859" s="24"/>
      <c r="AC859" s="24"/>
      <c r="AD859" s="25"/>
      <c r="AE859" s="25"/>
      <c r="AF859" s="25"/>
      <c r="AG859" s="25"/>
      <c r="AH859" s="17"/>
      <c r="AI859" s="16">
        <v>0</v>
      </c>
      <c r="AJ859" s="25"/>
      <c r="AL859" s="14"/>
      <c r="AM859" s="18"/>
      <c r="AN859" s="16"/>
      <c r="AO859" s="18">
        <f t="shared" si="285"/>
        <v>0</v>
      </c>
      <c r="AP859" s="15"/>
      <c r="AR859" s="14"/>
      <c r="AS859" s="18"/>
      <c r="AT859" s="16"/>
      <c r="AU859" s="18">
        <f t="shared" si="286"/>
        <v>0</v>
      </c>
      <c r="AV859" s="15"/>
      <c r="AX859" s="14"/>
      <c r="AY859" s="18"/>
      <c r="AZ859" s="16"/>
      <c r="BA859" s="18">
        <f t="shared" si="287"/>
        <v>0</v>
      </c>
      <c r="BB859" s="15"/>
      <c r="BD859" s="14"/>
      <c r="BE859" s="18"/>
      <c r="BF859" s="16"/>
      <c r="BG859" s="18">
        <f t="shared" si="288"/>
        <v>0</v>
      </c>
      <c r="BH859" s="15"/>
      <c r="BJ859" s="86">
        <v>0</v>
      </c>
      <c r="BK859" s="90"/>
      <c r="BL859" s="24">
        <v>0</v>
      </c>
      <c r="BM859" s="91"/>
      <c r="BN859" s="24">
        <v>0</v>
      </c>
      <c r="BO859" s="24">
        <v>0</v>
      </c>
      <c r="BP859" s="91"/>
      <c r="BQ859" s="124"/>
    </row>
    <row r="860" spans="1:69" ht="16.8" customHeight="1" x14ac:dyDescent="0.35">
      <c r="A860" s="15"/>
      <c r="B860" s="16">
        <f>B859+B799</f>
        <v>811.27</v>
      </c>
      <c r="C860" s="15" t="s">
        <v>173</v>
      </c>
      <c r="D860" s="16">
        <v>1526.44</v>
      </c>
      <c r="E860" s="16">
        <v>0</v>
      </c>
      <c r="F860" s="16"/>
      <c r="G860" s="16"/>
      <c r="H860" s="103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si="289"/>
        <v>-23456.011885000004</v>
      </c>
      <c r="P860" s="18">
        <f t="shared" si="290"/>
        <v>4693.8081149999998</v>
      </c>
      <c r="Q860" s="14"/>
      <c r="R860" s="18"/>
      <c r="S860" s="16"/>
      <c r="T860" s="18">
        <f t="shared" si="283"/>
        <v>42662.639999999992</v>
      </c>
      <c r="U860" s="15"/>
      <c r="W860" s="14"/>
      <c r="X860" s="18"/>
      <c r="Y860" s="16"/>
      <c r="Z860" s="18">
        <f t="shared" si="284"/>
        <v>163560.95999999999</v>
      </c>
      <c r="AA860" s="15"/>
      <c r="AB860" s="24"/>
      <c r="AC860" s="17"/>
      <c r="AD860" s="25"/>
      <c r="AE860" s="25"/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5"/>
        <v>0</v>
      </c>
      <c r="AP860" s="15"/>
      <c r="AR860" s="14"/>
      <c r="AS860" s="18"/>
      <c r="AT860" s="16"/>
      <c r="AU860" s="18">
        <f t="shared" si="286"/>
        <v>0</v>
      </c>
      <c r="AV860" s="15"/>
      <c r="AX860" s="14"/>
      <c r="AY860" s="18"/>
      <c r="AZ860" s="16"/>
      <c r="BA860" s="18">
        <f t="shared" si="287"/>
        <v>0</v>
      </c>
      <c r="BB860" s="15"/>
      <c r="BD860" s="14"/>
      <c r="BE860" s="18"/>
      <c r="BF860" s="16"/>
      <c r="BG860" s="18">
        <f t="shared" si="288"/>
        <v>0</v>
      </c>
      <c r="BH860" s="15"/>
      <c r="BJ860" s="86">
        <v>0</v>
      </c>
      <c r="BK860" s="90"/>
      <c r="BL860" s="24">
        <v>0</v>
      </c>
      <c r="BM860" s="91"/>
      <c r="BN860" s="24">
        <v>0</v>
      </c>
      <c r="BO860" s="24"/>
      <c r="BP860" s="24"/>
      <c r="BQ860" s="124"/>
    </row>
    <row r="861" spans="1:69" ht="16.8" customHeight="1" x14ac:dyDescent="0.35">
      <c r="A861" s="15"/>
      <c r="B861" s="15"/>
      <c r="C861" s="15" t="s">
        <v>174</v>
      </c>
      <c r="D861" s="16">
        <v>170</v>
      </c>
      <c r="E861" s="16">
        <v>0</v>
      </c>
      <c r="F861" s="16"/>
      <c r="G861" s="16"/>
      <c r="H861" s="103" t="s">
        <v>44</v>
      </c>
      <c r="I861" s="77" t="s">
        <v>175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89"/>
        <v>-11574.581174999999</v>
      </c>
      <c r="P861" s="18">
        <f t="shared" si="290"/>
        <v>8608.1188250000014</v>
      </c>
      <c r="Q861" s="14"/>
      <c r="R861" s="18"/>
      <c r="S861" s="16"/>
      <c r="T861" s="18">
        <f t="shared" si="283"/>
        <v>42662.639999999992</v>
      </c>
      <c r="U861" s="15"/>
      <c r="W861" s="14"/>
      <c r="X861" s="18"/>
      <c r="Y861" s="16"/>
      <c r="Z861" s="18">
        <f t="shared" si="284"/>
        <v>163560.95999999999</v>
      </c>
      <c r="AA861" s="15"/>
      <c r="AB861" s="24"/>
      <c r="AC861" s="17"/>
      <c r="AD861" s="25"/>
      <c r="AE861" s="25"/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5"/>
        <v>0</v>
      </c>
      <c r="AP861" s="15"/>
      <c r="AR861" s="14"/>
      <c r="AS861" s="18"/>
      <c r="AT861" s="16"/>
      <c r="AU861" s="18">
        <f t="shared" si="286"/>
        <v>0</v>
      </c>
      <c r="AV861" s="15"/>
      <c r="AX861" s="14"/>
      <c r="AY861" s="18"/>
      <c r="AZ861" s="16"/>
      <c r="BA861" s="18">
        <f t="shared" si="287"/>
        <v>0</v>
      </c>
      <c r="BB861" s="15"/>
      <c r="BD861" s="14"/>
      <c r="BE861" s="18"/>
      <c r="BF861" s="16"/>
      <c r="BG861" s="18">
        <f t="shared" si="288"/>
        <v>0</v>
      </c>
      <c r="BH861" s="15"/>
      <c r="BJ861" s="86">
        <v>0</v>
      </c>
      <c r="BK861" s="90"/>
      <c r="BL861" s="24">
        <v>0</v>
      </c>
      <c r="BM861" s="91"/>
      <c r="BN861" s="24">
        <v>0</v>
      </c>
      <c r="BO861" s="24"/>
      <c r="BP861" s="24"/>
      <c r="BQ861" s="124"/>
    </row>
    <row r="862" spans="1:69" ht="16.8" customHeight="1" x14ac:dyDescent="0.35">
      <c r="A862" s="15"/>
      <c r="B862" s="15" t="s">
        <v>42</v>
      </c>
      <c r="C862" s="15" t="s">
        <v>176</v>
      </c>
      <c r="D862" s="16">
        <v>0</v>
      </c>
      <c r="E862" s="16"/>
      <c r="F862" s="16"/>
      <c r="G862" s="16"/>
      <c r="H862" s="103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89"/>
        <v>6449.2527</v>
      </c>
      <c r="P862" s="18">
        <f t="shared" si="290"/>
        <v>1458.0527000000002</v>
      </c>
      <c r="Q862" s="14"/>
      <c r="R862" s="18"/>
      <c r="S862" s="16"/>
      <c r="T862" s="18">
        <f t="shared" si="283"/>
        <v>42662.639999999992</v>
      </c>
      <c r="U862" s="15"/>
      <c r="W862" s="14"/>
      <c r="X862" s="18"/>
      <c r="Y862" s="16"/>
      <c r="Z862" s="18">
        <f t="shared" si="284"/>
        <v>163560.95999999999</v>
      </c>
      <c r="AA862" s="15"/>
      <c r="AB862" s="24"/>
      <c r="AC862" s="17"/>
      <c r="AD862" s="25"/>
      <c r="AE862" s="25"/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5"/>
        <v>0</v>
      </c>
      <c r="AP862" s="15"/>
      <c r="AR862" s="14"/>
      <c r="AS862" s="18"/>
      <c r="AT862" s="16"/>
      <c r="AU862" s="18">
        <f t="shared" si="286"/>
        <v>0</v>
      </c>
      <c r="AV862" s="15"/>
      <c r="AX862" s="14"/>
      <c r="AY862" s="18"/>
      <c r="AZ862" s="16"/>
      <c r="BA862" s="18">
        <f t="shared" si="287"/>
        <v>0</v>
      </c>
      <c r="BB862" s="15"/>
      <c r="BD862" s="14"/>
      <c r="BE862" s="18"/>
      <c r="BF862" s="16"/>
      <c r="BG862" s="18">
        <f t="shared" si="288"/>
        <v>0</v>
      </c>
      <c r="BH862" s="15"/>
      <c r="BJ862" s="86">
        <v>0</v>
      </c>
      <c r="BK862" s="90"/>
      <c r="BL862" s="24">
        <v>0</v>
      </c>
      <c r="BM862" s="91"/>
      <c r="BN862" s="24">
        <v>0</v>
      </c>
      <c r="BO862" s="24"/>
      <c r="BP862" s="24"/>
      <c r="BQ862" s="124"/>
    </row>
    <row r="863" spans="1:69" ht="16.8" customHeight="1" x14ac:dyDescent="0.35">
      <c r="A863" s="15"/>
      <c r="B863" s="15"/>
      <c r="C863" s="15" t="s">
        <v>177</v>
      </c>
      <c r="D863" s="16">
        <v>45.33</v>
      </c>
      <c r="E863" s="16"/>
      <c r="F863" s="16"/>
      <c r="G863" s="16">
        <v>0</v>
      </c>
      <c r="H863" s="103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89"/>
        <v>6188.2927000000009</v>
      </c>
      <c r="P863" s="18">
        <f t="shared" si="290"/>
        <v>1458.0527000000002</v>
      </c>
      <c r="Q863" s="14"/>
      <c r="R863" s="18"/>
      <c r="S863" s="16">
        <f>G863</f>
        <v>0</v>
      </c>
      <c r="T863" s="18">
        <f t="shared" si="283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84"/>
        <v>163560.95999999999</v>
      </c>
      <c r="AA863" s="15"/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/>
      <c r="AI863" s="16">
        <v>0</v>
      </c>
      <c r="AJ863" s="25"/>
      <c r="AL863" s="14"/>
      <c r="AM863" s="18"/>
      <c r="AN863" s="16">
        <v>0</v>
      </c>
      <c r="AO863" s="18">
        <f t="shared" si="285"/>
        <v>0</v>
      </c>
      <c r="AP863" s="15"/>
      <c r="AR863" s="14"/>
      <c r="AS863" s="18"/>
      <c r="AT863" s="16">
        <v>0</v>
      </c>
      <c r="AU863" s="18">
        <f t="shared" si="286"/>
        <v>0</v>
      </c>
      <c r="AV863" s="15"/>
      <c r="AX863" s="14"/>
      <c r="AY863" s="18"/>
      <c r="AZ863" s="16">
        <v>0</v>
      </c>
      <c r="BA863" s="18">
        <f t="shared" si="287"/>
        <v>0</v>
      </c>
      <c r="BB863" s="15"/>
      <c r="BD863" s="14"/>
      <c r="BE863" s="18"/>
      <c r="BF863" s="16">
        <v>0</v>
      </c>
      <c r="BG863" s="18">
        <f t="shared" si="288"/>
        <v>0</v>
      </c>
      <c r="BH863" s="15"/>
      <c r="BJ863" s="86">
        <v>0</v>
      </c>
      <c r="BK863" s="90"/>
      <c r="BL863" s="24">
        <v>0</v>
      </c>
      <c r="BM863" s="91"/>
      <c r="BN863" s="24">
        <v>0</v>
      </c>
      <c r="BO863" s="24"/>
      <c r="BP863" s="24"/>
      <c r="BQ863" s="124"/>
    </row>
    <row r="864" spans="1:69" ht="16.8" customHeight="1" x14ac:dyDescent="0.35">
      <c r="A864" s="15"/>
      <c r="B864" s="15"/>
      <c r="C864" s="15" t="s">
        <v>178</v>
      </c>
      <c r="D864" s="16"/>
      <c r="E864" s="16"/>
      <c r="F864" s="16"/>
      <c r="G864" s="16">
        <v>0</v>
      </c>
      <c r="H864" s="103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89"/>
        <v>1141.0231700000002</v>
      </c>
      <c r="P864" s="18">
        <f t="shared" si="290"/>
        <v>257.96316999999999</v>
      </c>
      <c r="Q864" s="14"/>
      <c r="R864" s="18"/>
      <c r="S864" s="16">
        <f>G864</f>
        <v>0</v>
      </c>
      <c r="T864" s="18">
        <f t="shared" si="283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4"/>
        <v>163560.95999999999</v>
      </c>
      <c r="AA864" s="15"/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/>
      <c r="AI864" s="16">
        <v>0</v>
      </c>
      <c r="AJ864" s="25"/>
      <c r="AL864" s="14"/>
      <c r="AM864" s="18">
        <v>0</v>
      </c>
      <c r="AN864" s="16">
        <v>0</v>
      </c>
      <c r="AO864" s="18">
        <f t="shared" si="285"/>
        <v>0</v>
      </c>
      <c r="AP864" s="15"/>
      <c r="AR864" s="14"/>
      <c r="AS864" s="18">
        <v>0</v>
      </c>
      <c r="AT864" s="16">
        <v>0</v>
      </c>
      <c r="AU864" s="18">
        <f t="shared" si="286"/>
        <v>0</v>
      </c>
      <c r="AV864" s="15"/>
      <c r="AX864" s="14"/>
      <c r="AY864" s="18">
        <v>0</v>
      </c>
      <c r="AZ864" s="16">
        <v>0</v>
      </c>
      <c r="BA864" s="18">
        <f t="shared" si="287"/>
        <v>0</v>
      </c>
      <c r="BB864" s="15"/>
      <c r="BD864" s="14"/>
      <c r="BE864" s="18">
        <v>0</v>
      </c>
      <c r="BF864" s="16">
        <v>0</v>
      </c>
      <c r="BG864" s="18">
        <f t="shared" si="288"/>
        <v>0</v>
      </c>
      <c r="BH864" s="15"/>
      <c r="BJ864" s="86">
        <v>0</v>
      </c>
      <c r="BK864" s="90"/>
      <c r="BL864" s="24">
        <v>0</v>
      </c>
      <c r="BM864" s="91"/>
      <c r="BN864" s="24">
        <v>0</v>
      </c>
      <c r="BO864" s="24"/>
      <c r="BP864" s="24"/>
      <c r="BQ864" s="124"/>
    </row>
    <row r="865" spans="1:69" ht="16.8" customHeight="1" x14ac:dyDescent="0.35">
      <c r="A865" s="15"/>
      <c r="B865" s="15"/>
      <c r="C865" s="15" t="s">
        <v>179</v>
      </c>
      <c r="D865" s="16"/>
      <c r="E865" s="16"/>
      <c r="F865" s="16"/>
      <c r="G865" s="16">
        <v>0</v>
      </c>
      <c r="H865" s="103"/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89"/>
        <v>694.53106000000002</v>
      </c>
      <c r="P865" s="18">
        <f t="shared" si="290"/>
        <v>157.02106000000001</v>
      </c>
      <c r="Q865" s="14"/>
      <c r="R865" s="18"/>
      <c r="S865" s="16">
        <f>G865</f>
        <v>0</v>
      </c>
      <c r="T865" s="18">
        <f t="shared" si="283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4"/>
        <v>163560.95999999999</v>
      </c>
      <c r="AA865" s="15"/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5"/>
        <v>0</v>
      </c>
      <c r="AP865" s="15"/>
      <c r="AR865" s="14"/>
      <c r="AS865" s="18"/>
      <c r="AT865" s="16">
        <v>0</v>
      </c>
      <c r="AU865" s="18">
        <f t="shared" si="286"/>
        <v>0</v>
      </c>
      <c r="AV865" s="15"/>
      <c r="AX865" s="14"/>
      <c r="AY865" s="18"/>
      <c r="AZ865" s="16">
        <v>0</v>
      </c>
      <c r="BA865" s="18">
        <f t="shared" si="287"/>
        <v>0</v>
      </c>
      <c r="BB865" s="15"/>
      <c r="BD865" s="14"/>
      <c r="BE865" s="18"/>
      <c r="BF865" s="16">
        <v>0</v>
      </c>
      <c r="BG865" s="18">
        <f t="shared" si="288"/>
        <v>0</v>
      </c>
      <c r="BH865" s="15"/>
      <c r="BJ865" s="86">
        <v>0</v>
      </c>
      <c r="BK865" s="90"/>
      <c r="BL865" s="24">
        <v>0</v>
      </c>
      <c r="BM865" s="24"/>
      <c r="BN865" s="24"/>
      <c r="BO865" s="24"/>
      <c r="BP865" s="24"/>
      <c r="BQ865" s="124"/>
    </row>
    <row r="866" spans="1:69" ht="16.8" customHeight="1" x14ac:dyDescent="0.35">
      <c r="A866" s="15"/>
      <c r="B866" s="15"/>
      <c r="C866" s="15" t="s">
        <v>180</v>
      </c>
      <c r="D866" s="16"/>
      <c r="E866" s="16"/>
      <c r="F866" s="16"/>
      <c r="G866" s="16">
        <v>0</v>
      </c>
      <c r="H866" s="103"/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89"/>
        <v>694.53106000000002</v>
      </c>
      <c r="P866" s="18">
        <f t="shared" si="290"/>
        <v>157.02106000000001</v>
      </c>
      <c r="Q866" s="14"/>
      <c r="R866" s="18"/>
      <c r="S866" s="16">
        <f>G866</f>
        <v>0</v>
      </c>
      <c r="T866" s="18">
        <f t="shared" si="283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4"/>
        <v>163560.95999999999</v>
      </c>
      <c r="AA866" s="15"/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5"/>
        <v>0</v>
      </c>
      <c r="AP866" s="15"/>
      <c r="AR866" s="14"/>
      <c r="AS866" s="18"/>
      <c r="AT866" s="16">
        <v>0</v>
      </c>
      <c r="AU866" s="18">
        <f t="shared" si="286"/>
        <v>0</v>
      </c>
      <c r="AV866" s="15"/>
      <c r="AX866" s="14"/>
      <c r="AY866" s="18"/>
      <c r="AZ866" s="16">
        <v>0</v>
      </c>
      <c r="BA866" s="18">
        <f t="shared" si="287"/>
        <v>0</v>
      </c>
      <c r="BB866" s="15"/>
      <c r="BD866" s="14"/>
      <c r="BE866" s="18"/>
      <c r="BF866" s="16">
        <v>0</v>
      </c>
      <c r="BG866" s="18">
        <f t="shared" si="288"/>
        <v>0</v>
      </c>
      <c r="BH866" s="15"/>
      <c r="BJ866" s="86">
        <v>0</v>
      </c>
      <c r="BK866" s="90"/>
      <c r="BL866" s="24"/>
      <c r="BM866" s="24"/>
      <c r="BN866" s="24"/>
      <c r="BO866" s="24"/>
      <c r="BP866" s="24"/>
      <c r="BQ866" s="124"/>
    </row>
    <row r="867" spans="1:69" ht="16.8" customHeight="1" x14ac:dyDescent="0.35">
      <c r="A867" s="15"/>
      <c r="B867" s="15"/>
      <c r="C867" s="15" t="s">
        <v>181</v>
      </c>
      <c r="D867" s="16"/>
      <c r="E867" s="16"/>
      <c r="F867" s="16"/>
      <c r="G867" s="16">
        <v>0</v>
      </c>
      <c r="H867" s="16"/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89"/>
        <v>694.53106000000002</v>
      </c>
      <c r="P867" s="18">
        <f t="shared" si="290"/>
        <v>157.02106000000001</v>
      </c>
      <c r="Q867" s="14"/>
      <c r="R867" s="18"/>
      <c r="S867" s="16">
        <f>G867</f>
        <v>0</v>
      </c>
      <c r="T867" s="18">
        <f t="shared" si="283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4"/>
        <v>163560.95999999999</v>
      </c>
      <c r="AA867" s="15"/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5"/>
        <v>0</v>
      </c>
      <c r="AP867" s="15"/>
      <c r="AR867" s="14"/>
      <c r="AS867" s="18"/>
      <c r="AT867" s="16">
        <v>0</v>
      </c>
      <c r="AU867" s="18">
        <f t="shared" si="286"/>
        <v>0</v>
      </c>
      <c r="AV867" s="15"/>
      <c r="AX867" s="14"/>
      <c r="AY867" s="18"/>
      <c r="AZ867" s="16">
        <v>0</v>
      </c>
      <c r="BA867" s="18">
        <f t="shared" si="287"/>
        <v>0</v>
      </c>
      <c r="BB867" s="15"/>
      <c r="BD867" s="14"/>
      <c r="BE867" s="18"/>
      <c r="BF867" s="16">
        <v>0</v>
      </c>
      <c r="BG867" s="18">
        <f t="shared" si="288"/>
        <v>0</v>
      </c>
      <c r="BH867" s="15"/>
      <c r="BJ867" s="86">
        <v>0</v>
      </c>
      <c r="BK867" s="90"/>
      <c r="BL867" s="24"/>
      <c r="BM867" s="24"/>
      <c r="BN867" s="24"/>
      <c r="BO867" s="24"/>
      <c r="BP867" s="24"/>
      <c r="BQ867" s="124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/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89"/>
        <v>1141.0231700000002</v>
      </c>
      <c r="P868" s="18">
        <f t="shared" si="290"/>
        <v>257.96316999999999</v>
      </c>
      <c r="Q868" s="14"/>
      <c r="R868" s="18"/>
      <c r="S868" s="16">
        <v>0</v>
      </c>
      <c r="T868" s="18">
        <f t="shared" si="283"/>
        <v>42662.639999999992</v>
      </c>
      <c r="U868" s="15"/>
      <c r="W868" s="14"/>
      <c r="X868" s="18"/>
      <c r="Y868" s="16">
        <v>0</v>
      </c>
      <c r="Z868" s="18">
        <f t="shared" si="284"/>
        <v>163560.95999999999</v>
      </c>
      <c r="AA868" s="15"/>
      <c r="AB868" s="24"/>
      <c r="AC868" s="15"/>
      <c r="AD868" s="25"/>
      <c r="AE868" s="62"/>
      <c r="AF868" s="63"/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5"/>
        <v>0</v>
      </c>
      <c r="AP868" s="15"/>
      <c r="AR868" s="14"/>
      <c r="AS868" s="18"/>
      <c r="AT868" s="16">
        <v>0</v>
      </c>
      <c r="AU868" s="18">
        <f t="shared" si="286"/>
        <v>0</v>
      </c>
      <c r="AV868" s="15"/>
      <c r="AX868" s="14"/>
      <c r="AY868" s="18"/>
      <c r="AZ868" s="16">
        <v>0</v>
      </c>
      <c r="BA868" s="18">
        <f t="shared" si="287"/>
        <v>0</v>
      </c>
      <c r="BB868" s="15"/>
      <c r="BD868" s="14"/>
      <c r="BE868" s="18"/>
      <c r="BF868" s="16">
        <v>0</v>
      </c>
      <c r="BG868" s="18">
        <f t="shared" si="288"/>
        <v>0</v>
      </c>
      <c r="BH868" s="15"/>
      <c r="BJ868" s="86">
        <v>0</v>
      </c>
      <c r="BK868" s="90"/>
      <c r="BL868" s="24"/>
      <c r="BM868" s="24"/>
      <c r="BN868" s="24"/>
      <c r="BO868" s="24"/>
      <c r="BP868" s="24"/>
      <c r="BQ868" s="124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182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89"/>
        <v>12730.2688</v>
      </c>
      <c r="P869" s="18">
        <f t="shared" si="290"/>
        <v>8075.3688000000002</v>
      </c>
      <c r="Q869" s="14"/>
      <c r="R869" s="18"/>
      <c r="S869" s="16">
        <v>0</v>
      </c>
      <c r="T869" s="18">
        <f t="shared" si="283"/>
        <v>42662.639999999992</v>
      </c>
      <c r="U869" s="15"/>
      <c r="W869" s="14"/>
      <c r="X869" s="18"/>
      <c r="Y869" s="16">
        <v>0</v>
      </c>
      <c r="Z869" s="18">
        <f t="shared" si="284"/>
        <v>163560.95999999999</v>
      </c>
      <c r="AA869" s="15" t="str">
        <f>C869</f>
        <v>Sinistro</v>
      </c>
      <c r="AB869" s="24"/>
      <c r="AC869" s="15"/>
      <c r="AD869" s="25"/>
      <c r="AE869" s="62"/>
      <c r="AF869" s="63"/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5"/>
        <v>0</v>
      </c>
      <c r="AP869" s="15"/>
      <c r="AR869" s="14"/>
      <c r="AS869" s="18"/>
      <c r="AT869" s="16">
        <v>0</v>
      </c>
      <c r="AU869" s="18">
        <f t="shared" si="286"/>
        <v>0</v>
      </c>
      <c r="AV869" s="15"/>
      <c r="AX869" s="14"/>
      <c r="AY869" s="18"/>
      <c r="AZ869" s="16">
        <v>0</v>
      </c>
      <c r="BA869" s="18">
        <f t="shared" si="287"/>
        <v>0</v>
      </c>
      <c r="BB869" s="15"/>
      <c r="BD869" s="14"/>
      <c r="BE869" s="18"/>
      <c r="BF869" s="16">
        <v>0</v>
      </c>
      <c r="BG869" s="18">
        <f t="shared" si="288"/>
        <v>0</v>
      </c>
      <c r="BH869" s="15"/>
      <c r="BJ869" s="86">
        <v>0</v>
      </c>
      <c r="BK869" s="90"/>
      <c r="BL869" s="24"/>
      <c r="BM869" s="24"/>
      <c r="BN869" s="24"/>
      <c r="BO869" s="24"/>
      <c r="BP869" s="24"/>
      <c r="BQ869" s="124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/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89"/>
        <v>2900.4953000000005</v>
      </c>
      <c r="P870" s="18">
        <f t="shared" si="290"/>
        <v>785.10529999999972</v>
      </c>
      <c r="Q870" s="14"/>
      <c r="R870" s="18"/>
      <c r="S870" s="16">
        <v>0</v>
      </c>
      <c r="T870" s="18">
        <f t="shared" si="283"/>
        <v>42662.639999999992</v>
      </c>
      <c r="U870" s="15"/>
      <c r="W870" s="14"/>
      <c r="X870" s="18"/>
      <c r="Y870" s="16">
        <v>0</v>
      </c>
      <c r="Z870" s="18">
        <f t="shared" si="284"/>
        <v>163560.95999999999</v>
      </c>
      <c r="AA870" s="15"/>
      <c r="AB870" s="24"/>
      <c r="AC870" s="64" t="s">
        <v>134</v>
      </c>
      <c r="AD870" s="65"/>
      <c r="AE870" s="65">
        <f>H874</f>
        <v>0</v>
      </c>
      <c r="AF870" s="63">
        <f t="shared" ref="AF870:AF900" si="291">AE870+AF809</f>
        <v>0</v>
      </c>
      <c r="AG870" s="25"/>
      <c r="AH870" s="24"/>
      <c r="AI870" s="26"/>
      <c r="AJ870" s="25">
        <v>0</v>
      </c>
      <c r="AL870" s="14"/>
      <c r="AM870" s="18"/>
      <c r="AN870" s="16">
        <v>0</v>
      </c>
      <c r="AO870" s="18">
        <f t="shared" si="285"/>
        <v>0</v>
      </c>
      <c r="AP870" s="15"/>
      <c r="AR870" s="14"/>
      <c r="AS870" s="18"/>
      <c r="AT870" s="16">
        <v>0</v>
      </c>
      <c r="AU870" s="18">
        <f t="shared" si="286"/>
        <v>0</v>
      </c>
      <c r="AV870" s="15"/>
      <c r="AX870" s="14"/>
      <c r="AY870" s="18"/>
      <c r="AZ870" s="16">
        <v>0</v>
      </c>
      <c r="BA870" s="18">
        <f t="shared" si="287"/>
        <v>0</v>
      </c>
      <c r="BB870" s="15"/>
      <c r="BD870" s="14"/>
      <c r="BE870" s="18"/>
      <c r="BF870" s="16">
        <v>0</v>
      </c>
      <c r="BG870" s="18">
        <f t="shared" si="288"/>
        <v>0</v>
      </c>
      <c r="BH870" s="15"/>
      <c r="BJ870" s="86"/>
      <c r="BK870" s="86"/>
      <c r="BL870" s="24"/>
      <c r="BM870" s="24"/>
      <c r="BN870" s="24"/>
      <c r="BO870" s="24"/>
      <c r="BP870" s="24"/>
      <c r="BQ870" s="124"/>
    </row>
    <row r="871" spans="1:69" ht="16.8" customHeight="1" x14ac:dyDescent="0.35">
      <c r="A871" s="15"/>
      <c r="B871" s="15"/>
      <c r="C871" s="15" t="s">
        <v>58</v>
      </c>
      <c r="D871" s="16"/>
      <c r="E871" s="16"/>
      <c r="F871" s="16"/>
      <c r="G871" s="16">
        <v>0</v>
      </c>
      <c r="H871" s="16"/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89"/>
        <v>0</v>
      </c>
      <c r="P871" s="18">
        <f t="shared" si="290"/>
        <v>0</v>
      </c>
      <c r="Q871" s="14"/>
      <c r="R871" s="18"/>
      <c r="S871" s="16">
        <f>G871</f>
        <v>0</v>
      </c>
      <c r="T871" s="18">
        <f t="shared" si="283"/>
        <v>42662.639999999992</v>
      </c>
      <c r="U871" s="15" t="str">
        <f t="shared" ref="U871:U881" si="292">C871</f>
        <v xml:space="preserve">Francobolli    </v>
      </c>
      <c r="W871" s="14"/>
      <c r="X871" s="18"/>
      <c r="Y871" s="16"/>
      <c r="Z871" s="18">
        <f t="shared" si="284"/>
        <v>163560.95999999999</v>
      </c>
      <c r="AA871" s="15"/>
      <c r="AB871" s="24"/>
      <c r="AC871" s="15" t="str">
        <f t="shared" ref="AC871:AC884" si="293">C871</f>
        <v xml:space="preserve">Francobolli    </v>
      </c>
      <c r="AD871" s="25"/>
      <c r="AE871" s="62">
        <f>G871</f>
        <v>0</v>
      </c>
      <c r="AF871" s="63">
        <f t="shared" si="291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5"/>
        <v>0</v>
      </c>
      <c r="AP871" s="15"/>
      <c r="AR871" s="14"/>
      <c r="AS871" s="18"/>
      <c r="AT871" s="16"/>
      <c r="AU871" s="18">
        <f t="shared" si="286"/>
        <v>0</v>
      </c>
      <c r="AV871" s="15"/>
      <c r="AX871" s="14"/>
      <c r="AY871" s="18"/>
      <c r="AZ871" s="16"/>
      <c r="BA871" s="18">
        <f t="shared" si="287"/>
        <v>0</v>
      </c>
      <c r="BB871" s="15"/>
      <c r="BD871" s="14"/>
      <c r="BE871" s="18"/>
      <c r="BF871" s="16"/>
      <c r="BG871" s="18">
        <f t="shared" si="288"/>
        <v>0</v>
      </c>
      <c r="BH871" s="15"/>
      <c r="BJ871" s="86"/>
      <c r="BK871" s="86"/>
      <c r="BL871" s="24"/>
      <c r="BM871" s="24"/>
      <c r="BN871" s="24"/>
      <c r="BO871" s="24"/>
      <c r="BP871" s="24"/>
      <c r="BQ871" s="124"/>
    </row>
    <row r="872" spans="1:69" ht="16.8" customHeight="1" x14ac:dyDescent="0.35">
      <c r="A872" s="15"/>
      <c r="B872" s="15"/>
      <c r="C872" s="15" t="s">
        <v>135</v>
      </c>
      <c r="D872" s="16"/>
      <c r="E872" s="16"/>
      <c r="F872" s="16"/>
      <c r="G872" s="16">
        <v>0</v>
      </c>
      <c r="H872" s="16"/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89"/>
        <v>2213.9184700000005</v>
      </c>
      <c r="P872" s="18">
        <f t="shared" si="290"/>
        <v>1043.0684699999999</v>
      </c>
      <c r="Q872" s="14"/>
      <c r="R872" s="18"/>
      <c r="S872" s="16">
        <f>G872</f>
        <v>0</v>
      </c>
      <c r="T872" s="18">
        <f t="shared" si="283"/>
        <v>42662.639999999992</v>
      </c>
      <c r="U872" s="15" t="str">
        <f t="shared" si="292"/>
        <v xml:space="preserve">PAG. FATT. SOMMESE PETROLI </v>
      </c>
      <c r="W872" s="14"/>
      <c r="X872" s="18"/>
      <c r="Y872" s="16">
        <v>0</v>
      </c>
      <c r="Z872" s="18">
        <f t="shared" si="284"/>
        <v>163560.95999999999</v>
      </c>
      <c r="AA872" s="15"/>
      <c r="AB872" s="24"/>
      <c r="AC872" s="15" t="str">
        <f t="shared" si="293"/>
        <v xml:space="preserve">PAG. FATT. SOMMESE PETROLI </v>
      </c>
      <c r="AD872" s="25"/>
      <c r="AE872" s="62">
        <f>G872</f>
        <v>0</v>
      </c>
      <c r="AF872" s="63">
        <f t="shared" si="291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5"/>
        <v>0</v>
      </c>
      <c r="AP872" s="15"/>
      <c r="AR872" s="14"/>
      <c r="AS872" s="18"/>
      <c r="AT872" s="16">
        <v>0</v>
      </c>
      <c r="AU872" s="18">
        <f t="shared" si="286"/>
        <v>0</v>
      </c>
      <c r="AV872" s="15"/>
      <c r="AX872" s="14"/>
      <c r="AY872" s="18"/>
      <c r="AZ872" s="16">
        <v>0</v>
      </c>
      <c r="BA872" s="18">
        <f t="shared" si="287"/>
        <v>0</v>
      </c>
      <c r="BB872" s="15"/>
      <c r="BD872" s="14"/>
      <c r="BE872" s="18"/>
      <c r="BF872" s="16">
        <v>0</v>
      </c>
      <c r="BG872" s="18">
        <f t="shared" si="288"/>
        <v>0</v>
      </c>
      <c r="BH872" s="15"/>
      <c r="BJ872" s="86"/>
      <c r="BK872" s="86"/>
      <c r="BL872" s="24"/>
      <c r="BM872" s="24"/>
      <c r="BN872" s="24"/>
      <c r="BO872" s="24"/>
      <c r="BP872" s="24"/>
      <c r="BQ872" s="124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/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89"/>
        <v>1736.3326500000003</v>
      </c>
      <c r="P873" s="18">
        <f t="shared" si="290"/>
        <v>392.55264999999986</v>
      </c>
      <c r="Q873" s="14"/>
      <c r="R873" s="18"/>
      <c r="S873" s="16">
        <f>G873</f>
        <v>0</v>
      </c>
      <c r="T873" s="18">
        <f t="shared" si="283"/>
        <v>42662.639999999992</v>
      </c>
      <c r="U873" s="15" t="str">
        <f t="shared" si="292"/>
        <v>Benzina auto papa'</v>
      </c>
      <c r="W873" s="14"/>
      <c r="X873" s="18"/>
      <c r="Y873" s="16">
        <v>0</v>
      </c>
      <c r="Z873" s="18">
        <f t="shared" si="284"/>
        <v>163560.95999999999</v>
      </c>
      <c r="AA873" s="15"/>
      <c r="AB873" s="24"/>
      <c r="AC873" s="15" t="str">
        <f t="shared" si="293"/>
        <v>Benzina auto papa'</v>
      </c>
      <c r="AD873" s="25"/>
      <c r="AE873" s="62">
        <f>G873</f>
        <v>0</v>
      </c>
      <c r="AF873" s="63">
        <f t="shared" si="291"/>
        <v>0</v>
      </c>
      <c r="AG873" s="25"/>
      <c r="AH873" s="24"/>
      <c r="AI873" s="26">
        <v>0</v>
      </c>
      <c r="AJ873" s="25"/>
      <c r="AL873" s="14"/>
      <c r="AM873" s="18"/>
      <c r="AN873" s="16">
        <v>0</v>
      </c>
      <c r="AO873" s="18">
        <f t="shared" si="285"/>
        <v>0</v>
      </c>
      <c r="AP873" s="15"/>
      <c r="AR873" s="14"/>
      <c r="AS873" s="18"/>
      <c r="AT873" s="16">
        <v>0</v>
      </c>
      <c r="AU873" s="18">
        <f t="shared" si="286"/>
        <v>0</v>
      </c>
      <c r="AV873" s="15"/>
      <c r="AX873" s="14"/>
      <c r="AY873" s="18"/>
      <c r="AZ873" s="16">
        <v>0</v>
      </c>
      <c r="BA873" s="18">
        <f t="shared" si="287"/>
        <v>0</v>
      </c>
      <c r="BB873" s="15"/>
      <c r="BD873" s="14"/>
      <c r="BE873" s="18"/>
      <c r="BF873" s="16">
        <v>0</v>
      </c>
      <c r="BG873" s="18">
        <f t="shared" si="288"/>
        <v>0</v>
      </c>
      <c r="BH873" s="15"/>
      <c r="BJ873" s="86"/>
      <c r="BK873" s="86"/>
      <c r="BL873" s="24"/>
      <c r="BM873" s="24"/>
      <c r="BN873" s="24"/>
      <c r="BO873" s="24"/>
      <c r="BP873" s="24"/>
      <c r="BQ873" s="124"/>
    </row>
    <row r="874" spans="1:69" ht="16.8" customHeight="1" x14ac:dyDescent="0.35">
      <c r="A874" s="15"/>
      <c r="B874" s="15"/>
      <c r="C874" s="28" t="s">
        <v>313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89"/>
        <v>17516.608390000001</v>
      </c>
      <c r="P874" s="18">
        <f t="shared" si="290"/>
        <v>10554.05839</v>
      </c>
      <c r="Q874" s="14"/>
      <c r="R874" s="18"/>
      <c r="S874" s="16">
        <v>0</v>
      </c>
      <c r="T874" s="18">
        <f t="shared" si="283"/>
        <v>42662.639999999992</v>
      </c>
      <c r="U874" s="15" t="str">
        <f t="shared" si="292"/>
        <v>COMM. BPM 10226</v>
      </c>
      <c r="W874" s="14"/>
      <c r="X874" s="18"/>
      <c r="Y874" s="69">
        <f>G874</f>
        <v>0.25</v>
      </c>
      <c r="Z874" s="18">
        <f t="shared" si="284"/>
        <v>163560.71</v>
      </c>
      <c r="AA874" s="15" t="str">
        <f>C874</f>
        <v>COMM. BPM 10226</v>
      </c>
      <c r="AB874" s="24"/>
      <c r="AC874" s="15" t="str">
        <f t="shared" si="293"/>
        <v>COMM. BPM 10226</v>
      </c>
      <c r="AD874" s="25"/>
      <c r="AE874" s="62">
        <v>0</v>
      </c>
      <c r="AF874" s="63">
        <f t="shared" si="291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5"/>
        <v>0</v>
      </c>
      <c r="AP874" s="15"/>
      <c r="AR874" s="14"/>
      <c r="AS874" s="18"/>
      <c r="AT874" s="16">
        <v>0</v>
      </c>
      <c r="AU874" s="18">
        <f t="shared" si="286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7"/>
        <v>0</v>
      </c>
      <c r="BB874" s="15"/>
      <c r="BD874" s="14"/>
      <c r="BE874" s="18"/>
      <c r="BF874" s="16">
        <v>0</v>
      </c>
      <c r="BG874" s="18">
        <f t="shared" si="288"/>
        <v>0</v>
      </c>
      <c r="BH874" s="15"/>
      <c r="BJ874" s="86"/>
      <c r="BK874" s="86"/>
      <c r="BL874" s="24"/>
      <c r="BM874" s="24"/>
      <c r="BN874" s="24"/>
      <c r="BO874" s="24"/>
      <c r="BP874" s="24"/>
      <c r="BQ874" s="124"/>
    </row>
    <row r="875" spans="1:69" ht="16.8" customHeight="1" x14ac:dyDescent="0.35">
      <c r="A875" s="15"/>
      <c r="B875" s="15"/>
      <c r="C875" s="15"/>
      <c r="D875" s="16"/>
      <c r="E875" s="16"/>
      <c r="F875" s="16"/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89"/>
        <v>31222.578389999999</v>
      </c>
      <c r="P875" s="18">
        <f t="shared" si="290"/>
        <v>10554.05839</v>
      </c>
      <c r="Q875" s="14"/>
      <c r="R875" s="18"/>
      <c r="S875" s="16">
        <f>G875</f>
        <v>0</v>
      </c>
      <c r="T875" s="18">
        <f t="shared" si="283"/>
        <v>42662.639999999992</v>
      </c>
      <c r="U875" s="15">
        <f t="shared" si="292"/>
        <v>0</v>
      </c>
      <c r="W875" s="14"/>
      <c r="X875" s="18"/>
      <c r="Y875" s="16">
        <v>0</v>
      </c>
      <c r="Z875" s="18">
        <f t="shared" si="284"/>
        <v>163560.71</v>
      </c>
      <c r="AA875" s="15"/>
      <c r="AB875" s="24"/>
      <c r="AC875" s="15">
        <f t="shared" si="293"/>
        <v>0</v>
      </c>
      <c r="AD875" s="25"/>
      <c r="AE875" s="62">
        <f t="shared" ref="AE875:AE900" si="294">G875</f>
        <v>0</v>
      </c>
      <c r="AF875" s="63">
        <f t="shared" si="291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5"/>
        <v>0</v>
      </c>
      <c r="AP875" s="15"/>
      <c r="AR875" s="14"/>
      <c r="AS875" s="18"/>
      <c r="AT875" s="16">
        <v>0</v>
      </c>
      <c r="AU875" s="18">
        <f t="shared" si="286"/>
        <v>0</v>
      </c>
      <c r="AV875" s="15"/>
      <c r="AX875" s="14"/>
      <c r="AY875" s="18"/>
      <c r="AZ875" s="16">
        <v>0</v>
      </c>
      <c r="BA875" s="18">
        <f t="shared" si="287"/>
        <v>0</v>
      </c>
      <c r="BB875" s="15"/>
      <c r="BD875" s="14"/>
      <c r="BE875" s="18"/>
      <c r="BF875" s="16">
        <v>0</v>
      </c>
      <c r="BG875" s="18">
        <f t="shared" si="288"/>
        <v>0</v>
      </c>
      <c r="BH875" s="15"/>
      <c r="BJ875" s="86"/>
      <c r="BK875" s="86"/>
      <c r="BL875" s="24"/>
      <c r="BM875" s="24"/>
      <c r="BN875" s="24"/>
      <c r="BO875" s="24"/>
      <c r="BP875" s="24"/>
      <c r="BQ875" s="124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89"/>
        <v>1240.2447500000003</v>
      </c>
      <c r="P876" s="18">
        <f t="shared" si="290"/>
        <v>280.39475000000004</v>
      </c>
      <c r="Q876" s="14"/>
      <c r="R876" s="18"/>
      <c r="S876" s="16">
        <f>G876</f>
        <v>0</v>
      </c>
      <c r="T876" s="18">
        <f t="shared" si="283"/>
        <v>42662.639999999992</v>
      </c>
      <c r="U876" s="15" t="str">
        <f t="shared" si="292"/>
        <v>Materiale pulizia</v>
      </c>
      <c r="W876" s="14"/>
      <c r="X876" s="18"/>
      <c r="Y876" s="16">
        <v>0</v>
      </c>
      <c r="Z876" s="18">
        <f t="shared" si="284"/>
        <v>163560.71</v>
      </c>
      <c r="AA876" s="15"/>
      <c r="AB876" s="24"/>
      <c r="AC876" s="15" t="str">
        <f t="shared" si="293"/>
        <v>Materiale pulizia</v>
      </c>
      <c r="AD876" s="25"/>
      <c r="AE876" s="62">
        <f t="shared" si="294"/>
        <v>0</v>
      </c>
      <c r="AF876" s="63">
        <f t="shared" si="291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5"/>
        <v>0</v>
      </c>
      <c r="AP876" s="15"/>
      <c r="AR876" s="14"/>
      <c r="AS876" s="18"/>
      <c r="AT876" s="16">
        <v>0</v>
      </c>
      <c r="AU876" s="18">
        <f t="shared" si="286"/>
        <v>0</v>
      </c>
      <c r="AV876" s="15"/>
      <c r="AX876" s="14"/>
      <c r="AY876" s="18"/>
      <c r="AZ876" s="16">
        <v>0</v>
      </c>
      <c r="BA876" s="18">
        <f t="shared" si="287"/>
        <v>0</v>
      </c>
      <c r="BB876" s="15"/>
      <c r="BD876" s="14"/>
      <c r="BE876" s="18"/>
      <c r="BF876" s="16">
        <v>0</v>
      </c>
      <c r="BG876" s="18">
        <f t="shared" si="288"/>
        <v>0</v>
      </c>
      <c r="BH876" s="15"/>
      <c r="BJ876" s="86"/>
      <c r="BK876" s="86"/>
      <c r="BL876" s="24"/>
      <c r="BM876" s="24"/>
      <c r="BN876" s="24"/>
      <c r="BO876" s="24"/>
      <c r="BP876" s="24"/>
      <c r="BQ876" s="124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89"/>
        <v>-205.06524999999976</v>
      </c>
      <c r="P877" s="18">
        <f t="shared" si="290"/>
        <v>280.39475000000004</v>
      </c>
      <c r="Q877" s="14"/>
      <c r="R877" s="18"/>
      <c r="S877" s="16">
        <f>G877</f>
        <v>0</v>
      </c>
      <c r="T877" s="18">
        <f t="shared" si="283"/>
        <v>42662.639999999992</v>
      </c>
      <c r="U877" s="15" t="str">
        <f t="shared" si="292"/>
        <v xml:space="preserve">Assicurazioni </v>
      </c>
      <c r="W877" s="14"/>
      <c r="X877" s="18"/>
      <c r="Y877" s="16">
        <v>0</v>
      </c>
      <c r="Z877" s="18">
        <f t="shared" si="284"/>
        <v>163560.71</v>
      </c>
      <c r="AA877" s="15"/>
      <c r="AB877" s="24"/>
      <c r="AC877" s="15" t="str">
        <f t="shared" si="293"/>
        <v xml:space="preserve">Assicurazioni </v>
      </c>
      <c r="AD877" s="25"/>
      <c r="AE877" s="62">
        <f t="shared" si="294"/>
        <v>0</v>
      </c>
      <c r="AF877" s="63">
        <f t="shared" si="291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5"/>
        <v>0</v>
      </c>
      <c r="AP877" s="15"/>
      <c r="AR877" s="14"/>
      <c r="AS877" s="18"/>
      <c r="AT877" s="16">
        <v>0</v>
      </c>
      <c r="AU877" s="18">
        <f t="shared" si="286"/>
        <v>0</v>
      </c>
      <c r="AV877" s="15"/>
      <c r="AX877" s="14"/>
      <c r="AY877" s="18"/>
      <c r="AZ877" s="16">
        <v>0</v>
      </c>
      <c r="BA877" s="18">
        <f t="shared" si="287"/>
        <v>0</v>
      </c>
      <c r="BB877" s="15"/>
      <c r="BD877" s="14"/>
      <c r="BE877" s="18"/>
      <c r="BF877" s="16">
        <v>0</v>
      </c>
      <c r="BG877" s="18">
        <f t="shared" si="288"/>
        <v>0</v>
      </c>
      <c r="BH877" s="15"/>
      <c r="BJ877" s="86"/>
      <c r="BK877" s="86"/>
      <c r="BL877" s="24"/>
      <c r="BM877" s="24"/>
      <c r="BN877" s="24"/>
      <c r="BO877" s="24"/>
      <c r="BP877" s="24"/>
      <c r="BQ877" s="124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89"/>
        <v>438.04163999999986</v>
      </c>
      <c r="P878" s="18">
        <f t="shared" si="290"/>
        <v>1301.0316399999999</v>
      </c>
      <c r="Q878" s="14"/>
      <c r="R878" s="18"/>
      <c r="S878" s="16">
        <f>G878</f>
        <v>0</v>
      </c>
      <c r="T878" s="18">
        <f t="shared" si="283"/>
        <v>42662.639999999992</v>
      </c>
      <c r="U878" s="15" t="str">
        <f t="shared" si="292"/>
        <v>Telepass</v>
      </c>
      <c r="W878" s="14"/>
      <c r="X878" s="18"/>
      <c r="Y878" s="16">
        <v>0</v>
      </c>
      <c r="Z878" s="18">
        <f t="shared" si="284"/>
        <v>163560.71</v>
      </c>
      <c r="AA878" s="15"/>
      <c r="AB878" s="24"/>
      <c r="AC878" s="15" t="str">
        <f t="shared" si="293"/>
        <v>Telepass</v>
      </c>
      <c r="AD878" s="25"/>
      <c r="AE878" s="62">
        <f t="shared" si="294"/>
        <v>0</v>
      </c>
      <c r="AF878" s="63">
        <f t="shared" si="291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5"/>
        <v>0</v>
      </c>
      <c r="AP878" s="15"/>
      <c r="AR878" s="14"/>
      <c r="AS878" s="18"/>
      <c r="AT878" s="16">
        <v>0</v>
      </c>
      <c r="AU878" s="18">
        <f t="shared" si="286"/>
        <v>0</v>
      </c>
      <c r="AV878" s="15"/>
      <c r="AX878" s="14"/>
      <c r="AY878" s="18"/>
      <c r="AZ878" s="16">
        <v>0</v>
      </c>
      <c r="BA878" s="18">
        <f t="shared" si="287"/>
        <v>0</v>
      </c>
      <c r="BB878" s="15"/>
      <c r="BD878" s="14"/>
      <c r="BE878" s="18"/>
      <c r="BF878" s="16">
        <v>0</v>
      </c>
      <c r="BG878" s="18">
        <f t="shared" si="288"/>
        <v>0</v>
      </c>
      <c r="BH878" s="15"/>
      <c r="BJ878" s="86"/>
      <c r="BK878" s="86"/>
      <c r="BL878" s="24"/>
      <c r="BM878" s="24"/>
      <c r="BN878" s="24"/>
      <c r="BO878" s="24"/>
      <c r="BP878" s="24"/>
      <c r="BQ878" s="124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/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83"/>
        <v>42662.639999999992</v>
      </c>
      <c r="U879" s="15" t="str">
        <f t="shared" si="292"/>
        <v>Pubblicità</v>
      </c>
      <c r="W879" s="14"/>
      <c r="X879" s="18"/>
      <c r="Y879" s="16">
        <v>0</v>
      </c>
      <c r="Z879" s="18">
        <f t="shared" si="284"/>
        <v>163560.71</v>
      </c>
      <c r="AA879" s="15"/>
      <c r="AB879" s="24"/>
      <c r="AC879" s="15" t="str">
        <f t="shared" si="293"/>
        <v>Pubblicità</v>
      </c>
      <c r="AD879" s="25"/>
      <c r="AE879" s="62">
        <f t="shared" si="294"/>
        <v>0</v>
      </c>
      <c r="AF879" s="63">
        <f t="shared" si="291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5"/>
        <v>0</v>
      </c>
      <c r="AP879" s="15"/>
      <c r="AR879" s="14"/>
      <c r="AS879" s="18"/>
      <c r="AT879" s="16"/>
      <c r="AU879" s="18">
        <f t="shared" si="286"/>
        <v>0</v>
      </c>
      <c r="AV879" s="15"/>
      <c r="AX879" s="14"/>
      <c r="AY879" s="18"/>
      <c r="AZ879" s="16"/>
      <c r="BA879" s="18">
        <f t="shared" si="287"/>
        <v>0</v>
      </c>
      <c r="BB879" s="15"/>
      <c r="BD879" s="14"/>
      <c r="BE879" s="18"/>
      <c r="BF879" s="16"/>
      <c r="BG879" s="18">
        <f t="shared" si="288"/>
        <v>0</v>
      </c>
      <c r="BH879" s="15"/>
      <c r="BJ879" s="86"/>
      <c r="BK879" s="86"/>
      <c r="BL879" s="24"/>
      <c r="BM879" s="24"/>
      <c r="BN879" s="24"/>
      <c r="BO879" s="24"/>
      <c r="BP879" s="24"/>
      <c r="BQ879" s="124"/>
    </row>
    <row r="880" spans="1:69" ht="16.8" customHeight="1" x14ac:dyDescent="0.35">
      <c r="A880" s="15"/>
      <c r="B880" s="66"/>
      <c r="C880" s="15" t="s">
        <v>137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/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83"/>
        <v>42662.639999999992</v>
      </c>
      <c r="U880" s="15" t="str">
        <f t="shared" si="292"/>
        <v xml:space="preserve">PAG. STIP.           MARZIA </v>
      </c>
      <c r="W880" s="14"/>
      <c r="X880" s="18"/>
      <c r="Y880" s="16">
        <v>0</v>
      </c>
      <c r="Z880" s="18">
        <f t="shared" si="284"/>
        <v>163560.71</v>
      </c>
      <c r="AA880" s="15"/>
      <c r="AB880" s="24"/>
      <c r="AC880" s="15" t="str">
        <f t="shared" si="293"/>
        <v xml:space="preserve">PAG. STIP.           MARZIA </v>
      </c>
      <c r="AD880" s="25"/>
      <c r="AE880" s="62">
        <f t="shared" si="294"/>
        <v>0</v>
      </c>
      <c r="AF880" s="63">
        <f t="shared" si="291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5"/>
        <v>0</v>
      </c>
      <c r="AP880" s="15"/>
      <c r="AR880" s="14"/>
      <c r="AS880" s="18"/>
      <c r="AT880" s="16">
        <v>0</v>
      </c>
      <c r="AU880" s="18">
        <f t="shared" si="286"/>
        <v>0</v>
      </c>
      <c r="AV880" s="15"/>
      <c r="AX880" s="14"/>
      <c r="AY880" s="18"/>
      <c r="AZ880" s="16">
        <v>0</v>
      </c>
      <c r="BA880" s="18">
        <f t="shared" si="287"/>
        <v>0</v>
      </c>
      <c r="BB880" s="15"/>
      <c r="BD880" s="14"/>
      <c r="BE880" s="18"/>
      <c r="BF880" s="16">
        <v>0</v>
      </c>
      <c r="BG880" s="18">
        <f t="shared" si="288"/>
        <v>0</v>
      </c>
      <c r="BH880" s="15"/>
      <c r="BJ880" s="86"/>
      <c r="BK880" s="86"/>
      <c r="BL880" s="24"/>
      <c r="BM880" s="24"/>
      <c r="BN880" s="24"/>
      <c r="BO880" s="24"/>
      <c r="BP880" s="24"/>
      <c r="BQ880" s="124"/>
    </row>
    <row r="881" spans="1:69" ht="16.8" customHeight="1" x14ac:dyDescent="0.35">
      <c r="A881" s="15"/>
      <c r="B881" s="15"/>
      <c r="C881" s="15" t="s">
        <v>139</v>
      </c>
      <c r="D881" s="16"/>
      <c r="E881" s="16">
        <v>0</v>
      </c>
      <c r="F881" s="16"/>
      <c r="G881" s="16">
        <v>0</v>
      </c>
      <c r="H881" s="16"/>
      <c r="I881" s="4"/>
      <c r="J881" s="14"/>
      <c r="K881" s="17"/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83"/>
        <v>42662.639999999992</v>
      </c>
      <c r="U881" s="15" t="str">
        <f t="shared" si="292"/>
        <v xml:space="preserve">PAG. STIP.           DEBORAH </v>
      </c>
      <c r="W881" s="14"/>
      <c r="X881" s="18"/>
      <c r="Y881" s="16">
        <v>0</v>
      </c>
      <c r="Z881" s="18">
        <f t="shared" si="284"/>
        <v>163560.71</v>
      </c>
      <c r="AA881" s="15"/>
      <c r="AB881" s="24"/>
      <c r="AC881" s="15" t="str">
        <f t="shared" si="293"/>
        <v xml:space="preserve">PAG. STIP.           DEBORAH </v>
      </c>
      <c r="AD881" s="25"/>
      <c r="AE881" s="62">
        <f t="shared" si="294"/>
        <v>0</v>
      </c>
      <c r="AF881" s="63">
        <f t="shared" si="291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5"/>
        <v>0</v>
      </c>
      <c r="AP881" s="15"/>
      <c r="AR881" s="14"/>
      <c r="AS881" s="18"/>
      <c r="AT881" s="16">
        <v>0</v>
      </c>
      <c r="AU881" s="18">
        <f t="shared" si="286"/>
        <v>0</v>
      </c>
      <c r="AV881" s="15"/>
      <c r="AX881" s="14"/>
      <c r="AY881" s="18"/>
      <c r="AZ881" s="16">
        <v>0</v>
      </c>
      <c r="BA881" s="18">
        <f t="shared" si="287"/>
        <v>0</v>
      </c>
      <c r="BB881" s="15"/>
      <c r="BD881" s="14"/>
      <c r="BE881" s="18"/>
      <c r="BF881" s="16">
        <v>0</v>
      </c>
      <c r="BG881" s="18">
        <f t="shared" si="288"/>
        <v>0</v>
      </c>
      <c r="BH881" s="15"/>
      <c r="BJ881" s="86"/>
      <c r="BK881" s="86"/>
      <c r="BL881" s="24"/>
      <c r="BM881" s="24"/>
      <c r="BN881" s="24"/>
      <c r="BO881" s="24"/>
      <c r="BP881" s="24"/>
      <c r="BQ881" s="124"/>
    </row>
    <row r="882" spans="1:69" ht="16.8" customHeight="1" x14ac:dyDescent="0.35">
      <c r="A882" s="15"/>
      <c r="B882" s="15"/>
      <c r="C882" s="15" t="s">
        <v>141</v>
      </c>
      <c r="D882" s="16"/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83"/>
        <v>42662.639999999992</v>
      </c>
      <c r="U882" s="15"/>
      <c r="W882" s="14"/>
      <c r="X882" s="18"/>
      <c r="Y882" s="16"/>
      <c r="Z882" s="18">
        <f t="shared" si="284"/>
        <v>163560.71</v>
      </c>
      <c r="AA882" s="15"/>
      <c r="AB882" s="24"/>
      <c r="AC882" s="15" t="str">
        <f t="shared" si="293"/>
        <v xml:space="preserve">PAG. STIP.           DORIANA BONIFICO </v>
      </c>
      <c r="AD882" s="25"/>
      <c r="AE882" s="62">
        <f t="shared" si="294"/>
        <v>0</v>
      </c>
      <c r="AF882" s="63">
        <f t="shared" si="291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5"/>
        <v>0</v>
      </c>
      <c r="AP882" s="15"/>
      <c r="AR882" s="14"/>
      <c r="AS882" s="18"/>
      <c r="AT882" s="16"/>
      <c r="AU882" s="18">
        <f t="shared" si="286"/>
        <v>0</v>
      </c>
      <c r="AV882" s="15"/>
      <c r="AX882" s="14"/>
      <c r="AY882" s="18"/>
      <c r="AZ882" s="16"/>
      <c r="BA882" s="18">
        <f t="shared" si="287"/>
        <v>0</v>
      </c>
      <c r="BB882" s="15"/>
      <c r="BD882" s="14"/>
      <c r="BE882" s="18"/>
      <c r="BF882" s="16"/>
      <c r="BG882" s="18">
        <f t="shared" si="288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4"/>
    </row>
    <row r="883" spans="1:69" ht="16.8" customHeight="1" x14ac:dyDescent="0.35">
      <c r="A883" s="15"/>
      <c r="B883" s="15"/>
      <c r="C883" s="15" t="s">
        <v>142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83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4"/>
        <v>163560.71</v>
      </c>
      <c r="AA883" s="15"/>
      <c r="AB883" s="24"/>
      <c r="AC883" s="15" t="str">
        <f t="shared" si="293"/>
        <v xml:space="preserve">PAG. STIP.           STEFANIA  BONIFICO </v>
      </c>
      <c r="AD883" s="25"/>
      <c r="AE883" s="62">
        <f t="shared" si="294"/>
        <v>0</v>
      </c>
      <c r="AF883" s="63">
        <f t="shared" si="291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5"/>
        <v>0</v>
      </c>
      <c r="AP883" s="15"/>
      <c r="AR883" s="14"/>
      <c r="AS883" s="18"/>
      <c r="AT883" s="16">
        <v>0</v>
      </c>
      <c r="AU883" s="18">
        <f t="shared" si="286"/>
        <v>0</v>
      </c>
      <c r="AV883" s="15"/>
      <c r="AX883" s="14"/>
      <c r="AY883" s="18"/>
      <c r="AZ883" s="16">
        <v>0</v>
      </c>
      <c r="BA883" s="18">
        <f t="shared" si="287"/>
        <v>0</v>
      </c>
      <c r="BB883" s="15"/>
      <c r="BD883" s="14"/>
      <c r="BE883" s="18"/>
      <c r="BF883" s="16">
        <v>0</v>
      </c>
      <c r="BG883" s="18">
        <f t="shared" si="288"/>
        <v>0</v>
      </c>
      <c r="BH883" s="15"/>
      <c r="BJ883" s="86"/>
      <c r="BK883" s="86"/>
      <c r="BL883" s="24"/>
      <c r="BM883" s="24"/>
      <c r="BN883" s="24"/>
      <c r="BO883" s="24"/>
      <c r="BP883" s="24"/>
      <c r="BQ883" s="124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83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4"/>
        <v>163560.71</v>
      </c>
      <c r="AA884" s="15"/>
      <c r="AB884" s="24"/>
      <c r="AC884" s="15" t="str">
        <f t="shared" si="293"/>
        <v>Pagamento contributi impiegate</v>
      </c>
      <c r="AD884" s="25"/>
      <c r="AE884" s="62">
        <f t="shared" si="294"/>
        <v>0</v>
      </c>
      <c r="AF884" s="63">
        <f t="shared" si="291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5"/>
        <v>0</v>
      </c>
      <c r="AP884" s="15"/>
      <c r="AR884" s="14"/>
      <c r="AS884" s="18"/>
      <c r="AT884" s="16">
        <v>0</v>
      </c>
      <c r="AU884" s="18">
        <f t="shared" si="286"/>
        <v>0</v>
      </c>
      <c r="AV884" s="15"/>
      <c r="AX884" s="14"/>
      <c r="AY884" s="18"/>
      <c r="AZ884" s="16">
        <v>0</v>
      </c>
      <c r="BA884" s="18">
        <f t="shared" si="287"/>
        <v>0</v>
      </c>
      <c r="BB884" s="15"/>
      <c r="BD884" s="14"/>
      <c r="BE884" s="18"/>
      <c r="BF884" s="16">
        <v>0</v>
      </c>
      <c r="BG884" s="18">
        <f t="shared" si="288"/>
        <v>0</v>
      </c>
      <c r="BH884" s="15"/>
      <c r="BJ884" s="86"/>
      <c r="BK884" s="86"/>
      <c r="BL884" s="24"/>
      <c r="BM884" s="24"/>
      <c r="BN884" s="24"/>
      <c r="BO884" s="24"/>
      <c r="BP884" s="24"/>
      <c r="BQ884" s="124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83"/>
        <v>42662.639999999992</v>
      </c>
      <c r="U885" s="15"/>
      <c r="W885" s="14"/>
      <c r="X885" s="18"/>
      <c r="Y885" s="16"/>
      <c r="Z885" s="18">
        <f t="shared" si="284"/>
        <v>163560.71</v>
      </c>
      <c r="AA885" s="15"/>
      <c r="AB885" s="24"/>
      <c r="AC885" s="15"/>
      <c r="AD885" s="25"/>
      <c r="AE885" s="62">
        <f t="shared" si="294"/>
        <v>0</v>
      </c>
      <c r="AF885" s="63">
        <f t="shared" si="291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5"/>
        <v>0</v>
      </c>
      <c r="AP885" s="15"/>
      <c r="AR885" s="14"/>
      <c r="AS885" s="18"/>
      <c r="AT885" s="16"/>
      <c r="AU885" s="18">
        <f t="shared" si="286"/>
        <v>0</v>
      </c>
      <c r="AV885" s="15"/>
      <c r="AX885" s="14"/>
      <c r="AY885" s="18"/>
      <c r="AZ885" s="16"/>
      <c r="BA885" s="18">
        <f t="shared" si="287"/>
        <v>0</v>
      </c>
      <c r="BB885" s="15"/>
      <c r="BD885" s="14"/>
      <c r="BE885" s="18"/>
      <c r="BF885" s="16"/>
      <c r="BG885" s="18">
        <f t="shared" si="288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4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83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4"/>
        <v>163560.71</v>
      </c>
      <c r="AA886" s="15"/>
      <c r="AB886" s="24"/>
      <c r="AC886" s="15" t="str">
        <f t="shared" ref="AC886:AC896" si="295">C886</f>
        <v>Pag. Bolletta Telecom  780820</v>
      </c>
      <c r="AD886" s="25"/>
      <c r="AE886" s="62">
        <f t="shared" si="294"/>
        <v>0</v>
      </c>
      <c r="AF886" s="63">
        <f t="shared" si="291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5"/>
        <v>0</v>
      </c>
      <c r="AP886" s="15"/>
      <c r="AR886" s="14"/>
      <c r="AS886" s="18"/>
      <c r="AT886" s="16">
        <v>0</v>
      </c>
      <c r="AU886" s="18">
        <f t="shared" si="286"/>
        <v>0</v>
      </c>
      <c r="AV886" s="15"/>
      <c r="AX886" s="14"/>
      <c r="AY886" s="18"/>
      <c r="AZ886" s="16">
        <v>0</v>
      </c>
      <c r="BA886" s="18">
        <f t="shared" si="287"/>
        <v>0</v>
      </c>
      <c r="BB886" s="15"/>
      <c r="BD886" s="14"/>
      <c r="BE886" s="18"/>
      <c r="BF886" s="16">
        <v>0</v>
      </c>
      <c r="BG886" s="18">
        <f t="shared" si="288"/>
        <v>0</v>
      </c>
      <c r="BH886" s="15"/>
      <c r="BJ886" s="86"/>
      <c r="BK886" s="86"/>
      <c r="BL886" s="24"/>
      <c r="BM886" s="24"/>
      <c r="BN886" s="24"/>
      <c r="BO886" s="24"/>
      <c r="BP886" s="24"/>
      <c r="BQ886" s="124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83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4"/>
        <v>163560.71</v>
      </c>
      <c r="AA887" s="15"/>
      <c r="AB887" s="24"/>
      <c r="AC887" s="15" t="str">
        <f t="shared" si="295"/>
        <v>Pag. Bolletta Telecom 780344</v>
      </c>
      <c r="AD887" s="25"/>
      <c r="AE887" s="62">
        <f t="shared" si="294"/>
        <v>0</v>
      </c>
      <c r="AF887" s="63">
        <f t="shared" si="291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5"/>
        <v>0</v>
      </c>
      <c r="AP887" s="15"/>
      <c r="AR887" s="14"/>
      <c r="AS887" s="18"/>
      <c r="AT887" s="16">
        <v>0</v>
      </c>
      <c r="AU887" s="18">
        <f t="shared" si="286"/>
        <v>0</v>
      </c>
      <c r="AV887" s="15"/>
      <c r="AX887" s="14"/>
      <c r="AY887" s="18"/>
      <c r="AZ887" s="16">
        <v>0</v>
      </c>
      <c r="BA887" s="18">
        <f t="shared" si="287"/>
        <v>0</v>
      </c>
      <c r="BB887" s="15"/>
      <c r="BD887" s="14"/>
      <c r="BE887" s="18"/>
      <c r="BF887" s="16">
        <v>0</v>
      </c>
      <c r="BG887" s="18">
        <f t="shared" si="288"/>
        <v>0</v>
      </c>
      <c r="BH887" s="15"/>
      <c r="BJ887" s="86"/>
      <c r="BK887" s="86"/>
      <c r="BL887" s="24"/>
      <c r="BM887" s="24"/>
      <c r="BN887" s="24"/>
      <c r="BO887" s="24"/>
      <c r="BP887" s="24"/>
      <c r="BQ887" s="124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3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4"/>
        <v>163560.71</v>
      </c>
      <c r="AA888" s="15"/>
      <c r="AB888" s="24"/>
      <c r="AC888" s="15" t="str">
        <f t="shared" si="295"/>
        <v>Pag. Bolletta Telecom</v>
      </c>
      <c r="AD888" s="25"/>
      <c r="AE888" s="62">
        <f t="shared" si="294"/>
        <v>0</v>
      </c>
      <c r="AF888" s="63">
        <f t="shared" si="291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5"/>
        <v>0</v>
      </c>
      <c r="AP888" s="15"/>
      <c r="AR888" s="14"/>
      <c r="AS888" s="18"/>
      <c r="AT888" s="16">
        <v>0</v>
      </c>
      <c r="AU888" s="18">
        <f t="shared" si="286"/>
        <v>0</v>
      </c>
      <c r="AV888" s="15"/>
      <c r="AX888" s="14"/>
      <c r="AY888" s="18"/>
      <c r="AZ888" s="16">
        <v>0</v>
      </c>
      <c r="BA888" s="18">
        <f t="shared" si="287"/>
        <v>0</v>
      </c>
      <c r="BB888" s="15"/>
      <c r="BD888" s="14"/>
      <c r="BE888" s="18"/>
      <c r="BF888" s="16">
        <v>0</v>
      </c>
      <c r="BG888" s="18">
        <f t="shared" si="288"/>
        <v>0</v>
      </c>
      <c r="BH888" s="15"/>
      <c r="BJ888" s="86"/>
      <c r="BK888" s="86"/>
      <c r="BL888" s="24"/>
      <c r="BM888" s="24"/>
      <c r="BN888" s="24"/>
      <c r="BO888" s="24"/>
      <c r="BP888" s="24"/>
      <c r="BQ888" s="124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20" si="296">(R889-S889)+T888</f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20" si="297">(X889-Y889)+Z888</f>
        <v>163560.71</v>
      </c>
      <c r="AA889" s="15"/>
      <c r="AB889" s="24"/>
      <c r="AC889" s="15" t="str">
        <f t="shared" si="295"/>
        <v xml:space="preserve">PAG. BOLLETTA ENEL  </v>
      </c>
      <c r="AD889" s="25"/>
      <c r="AE889" s="62">
        <f t="shared" si="294"/>
        <v>0</v>
      </c>
      <c r="AF889" s="63">
        <f t="shared" si="291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20" si="298">(AM889-AN889)+AO888</f>
        <v>0</v>
      </c>
      <c r="AP889" s="15"/>
      <c r="AR889" s="14"/>
      <c r="AS889" s="18"/>
      <c r="AT889" s="16">
        <v>0</v>
      </c>
      <c r="AU889" s="18">
        <f t="shared" ref="AU889:AU920" si="299">(AS889-AT889)+AU888</f>
        <v>0</v>
      </c>
      <c r="AV889" s="15"/>
      <c r="AX889" s="14"/>
      <c r="AY889" s="18"/>
      <c r="AZ889" s="16">
        <v>0</v>
      </c>
      <c r="BA889" s="18">
        <f t="shared" ref="BA889:BA920" si="300">(AY889-AZ889)+BA888</f>
        <v>0</v>
      </c>
      <c r="BB889" s="15"/>
      <c r="BD889" s="14"/>
      <c r="BE889" s="18"/>
      <c r="BF889" s="16">
        <v>0</v>
      </c>
      <c r="BG889" s="18">
        <f t="shared" ref="BG889:BG920" si="301">(BE889-BF889)+BG888</f>
        <v>0</v>
      </c>
      <c r="BH889" s="15"/>
      <c r="BJ889" s="86"/>
      <c r="BK889" s="86"/>
      <c r="BL889" s="24"/>
      <c r="BM889" s="24"/>
      <c r="BN889" s="24"/>
      <c r="BO889" s="24"/>
      <c r="BP889" s="24"/>
      <c r="BQ889" s="124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>
        <f>T913+Z913+AO913+AU913</f>
        <v>261945.88999999996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6"/>
        <v>42662.639999999992</v>
      </c>
      <c r="U890" s="15"/>
      <c r="W890" s="14"/>
      <c r="X890" s="18"/>
      <c r="Y890" s="16">
        <v>0</v>
      </c>
      <c r="Z890" s="18">
        <f t="shared" si="297"/>
        <v>163560.71</v>
      </c>
      <c r="AA890" s="15"/>
      <c r="AB890" s="24"/>
      <c r="AC890" s="15" t="str">
        <f t="shared" si="295"/>
        <v>Locazione immobili</v>
      </c>
      <c r="AD890" s="25"/>
      <c r="AE890" s="62">
        <f t="shared" si="294"/>
        <v>0</v>
      </c>
      <c r="AF890" s="63">
        <f t="shared" si="291"/>
        <v>4056.6499999999996</v>
      </c>
      <c r="AG890" s="25"/>
      <c r="AH890" s="24"/>
      <c r="AI890" s="26">
        <v>0</v>
      </c>
      <c r="AJ890" s="25"/>
      <c r="AL890" s="14"/>
      <c r="AM890" s="18"/>
      <c r="AN890" s="16">
        <v>0</v>
      </c>
      <c r="AO890" s="18">
        <f t="shared" si="298"/>
        <v>0</v>
      </c>
      <c r="AP890" s="15"/>
      <c r="AR890" s="14"/>
      <c r="AS890" s="18"/>
      <c r="AT890" s="16">
        <v>0</v>
      </c>
      <c r="AU890" s="18">
        <f t="shared" si="299"/>
        <v>0</v>
      </c>
      <c r="AV890" s="15"/>
      <c r="AX890" s="14"/>
      <c r="AY890" s="18"/>
      <c r="AZ890" s="16">
        <v>0</v>
      </c>
      <c r="BA890" s="18">
        <f t="shared" si="300"/>
        <v>0</v>
      </c>
      <c r="BB890" s="15"/>
      <c r="BD890" s="14"/>
      <c r="BE890" s="18"/>
      <c r="BF890" s="16">
        <v>0</v>
      </c>
      <c r="BG890" s="18">
        <f t="shared" si="301"/>
        <v>0</v>
      </c>
      <c r="BH890" s="15"/>
      <c r="BJ890" s="86"/>
      <c r="BK890" s="86"/>
      <c r="BL890" s="24"/>
      <c r="BM890" s="24"/>
      <c r="BN890" s="24"/>
      <c r="BO890" s="24"/>
      <c r="BP890" s="24"/>
      <c r="BQ890" s="124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96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97"/>
        <v>163560.71</v>
      </c>
      <c r="AA891" s="15"/>
      <c r="AB891" s="24"/>
      <c r="AC891" s="15" t="str">
        <f t="shared" si="295"/>
        <v>Spese condominiali</v>
      </c>
      <c r="AD891" s="25"/>
      <c r="AE891" s="62">
        <f t="shared" si="294"/>
        <v>0</v>
      </c>
      <c r="AF891" s="63">
        <f t="shared" si="291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8"/>
        <v>0</v>
      </c>
      <c r="AP891" s="15"/>
      <c r="AR891" s="14"/>
      <c r="AS891" s="18"/>
      <c r="AT891" s="16">
        <v>0</v>
      </c>
      <c r="AU891" s="18">
        <f t="shared" si="299"/>
        <v>0</v>
      </c>
      <c r="AV891" s="15"/>
      <c r="AX891" s="14"/>
      <c r="AY891" s="18"/>
      <c r="AZ891" s="16">
        <v>0</v>
      </c>
      <c r="BA891" s="18">
        <f t="shared" si="300"/>
        <v>0</v>
      </c>
      <c r="BB891" s="15"/>
      <c r="BD891" s="14"/>
      <c r="BE891" s="18"/>
      <c r="BF891" s="16">
        <v>0</v>
      </c>
      <c r="BG891" s="18">
        <f t="shared" si="301"/>
        <v>0</v>
      </c>
      <c r="BH891" s="15"/>
      <c r="BJ891" s="86"/>
      <c r="BK891" s="86"/>
      <c r="BL891" s="24"/>
      <c r="BM891" s="24"/>
      <c r="BN891" s="24"/>
      <c r="BO891" s="24"/>
      <c r="BP891" s="24"/>
      <c r="BQ891" s="124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144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6"/>
        <v>42662.639999999992</v>
      </c>
      <c r="U892" s="15"/>
      <c r="W892" s="14"/>
      <c r="X892" s="18"/>
      <c r="Y892" s="16"/>
      <c r="Z892" s="18">
        <f t="shared" si="297"/>
        <v>163560.71</v>
      </c>
      <c r="AA892" s="15"/>
      <c r="AB892" s="24"/>
      <c r="AC892" s="15" t="str">
        <f t="shared" si="295"/>
        <v>TOT. SPESE AFFITTO  TEL. LUCE</v>
      </c>
      <c r="AD892" s="25"/>
      <c r="AE892" s="62">
        <f t="shared" si="294"/>
        <v>0</v>
      </c>
      <c r="AF892" s="63">
        <f t="shared" si="291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8"/>
        <v>0</v>
      </c>
      <c r="AP892" s="15"/>
      <c r="AR892" s="14"/>
      <c r="AS892" s="18"/>
      <c r="AT892" s="16"/>
      <c r="AU892" s="18">
        <f t="shared" si="299"/>
        <v>0</v>
      </c>
      <c r="AV892" s="15"/>
      <c r="AX892" s="14"/>
      <c r="AY892" s="18"/>
      <c r="AZ892" s="16"/>
      <c r="BA892" s="18">
        <f t="shared" si="300"/>
        <v>0</v>
      </c>
      <c r="BB892" s="15"/>
      <c r="BD892" s="14"/>
      <c r="BE892" s="18"/>
      <c r="BF892" s="16"/>
      <c r="BG892" s="18">
        <f t="shared" si="301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4"/>
    </row>
    <row r="893" spans="1:69" ht="16.8" customHeight="1" x14ac:dyDescent="0.35">
      <c r="A893" s="15"/>
      <c r="B893" s="15"/>
      <c r="C893" s="15" t="s">
        <v>95</v>
      </c>
      <c r="D893" s="16"/>
      <c r="E893" s="16"/>
      <c r="F893" s="16"/>
      <c r="G893" s="16">
        <v>0</v>
      </c>
      <c r="H893" s="16"/>
      <c r="I893" s="4"/>
      <c r="J893" s="14"/>
      <c r="K893" s="16" t="s">
        <v>206</v>
      </c>
      <c r="L893" s="73">
        <v>204</v>
      </c>
      <c r="M893" s="30"/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6"/>
        <v>42662.639999999992</v>
      </c>
      <c r="U893" s="15"/>
      <c r="W893" s="14"/>
      <c r="X893" s="18">
        <v>0</v>
      </c>
      <c r="Y893" s="16">
        <v>0</v>
      </c>
      <c r="Z893" s="18">
        <f t="shared" si="297"/>
        <v>163560.71</v>
      </c>
      <c r="AA893" s="15"/>
      <c r="AB893" s="24"/>
      <c r="AC893" s="15" t="str">
        <f t="shared" si="295"/>
        <v xml:space="preserve">RIVALSA </v>
      </c>
      <c r="AD893" s="25"/>
      <c r="AE893" s="62">
        <f t="shared" si="294"/>
        <v>0</v>
      </c>
      <c r="AF893" s="63">
        <f t="shared" si="291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8"/>
        <v>0</v>
      </c>
      <c r="AP893" s="15"/>
      <c r="AR893" s="14"/>
      <c r="AS893" s="18"/>
      <c r="AT893" s="16"/>
      <c r="AU893" s="18">
        <f t="shared" si="299"/>
        <v>0</v>
      </c>
      <c r="AV893" s="15"/>
      <c r="AX893" s="14"/>
      <c r="AY893" s="18"/>
      <c r="AZ893" s="16"/>
      <c r="BA893" s="18">
        <f t="shared" si="300"/>
        <v>0</v>
      </c>
      <c r="BB893" s="15"/>
      <c r="BD893" s="14"/>
      <c r="BE893" s="18"/>
      <c r="BF893" s="16"/>
      <c r="BG893" s="18">
        <f t="shared" si="301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4"/>
    </row>
    <row r="894" spans="1:69" ht="16.8" customHeight="1" x14ac:dyDescent="0.35">
      <c r="A894" s="15"/>
      <c r="B894" s="15"/>
      <c r="C894" s="15" t="s">
        <v>96</v>
      </c>
      <c r="D894" s="16"/>
      <c r="E894" s="16"/>
      <c r="F894" s="16"/>
      <c r="G894" s="16">
        <v>0</v>
      </c>
      <c r="H894" s="16"/>
      <c r="I894" s="4"/>
      <c r="J894" s="14"/>
      <c r="K894" s="16" t="s">
        <v>297</v>
      </c>
      <c r="L894" s="16">
        <v>908</v>
      </c>
      <c r="M894" s="16" t="s">
        <v>314</v>
      </c>
      <c r="N894" s="16">
        <v>16943.86</v>
      </c>
      <c r="O894" s="16"/>
      <c r="P894" s="18"/>
      <c r="Q894" s="14"/>
      <c r="R894" s="18"/>
      <c r="S894" s="16">
        <f>G894</f>
        <v>0</v>
      </c>
      <c r="T894" s="18">
        <f t="shared" si="296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7"/>
        <v>163560.71</v>
      </c>
      <c r="AA894" s="15"/>
      <c r="AB894" s="24"/>
      <c r="AC894" s="15" t="str">
        <f t="shared" si="295"/>
        <v>COMMERCIALISTA</v>
      </c>
      <c r="AD894" s="25"/>
      <c r="AE894" s="62">
        <f t="shared" si="294"/>
        <v>0</v>
      </c>
      <c r="AF894" s="63">
        <f t="shared" si="291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8"/>
        <v>0</v>
      </c>
      <c r="AP894" s="15"/>
      <c r="AR894" s="14"/>
      <c r="AS894" s="18"/>
      <c r="AT894" s="16">
        <v>0</v>
      </c>
      <c r="AU894" s="18">
        <f t="shared" si="299"/>
        <v>0</v>
      </c>
      <c r="AV894" s="15"/>
      <c r="AX894" s="14"/>
      <c r="AY894" s="18"/>
      <c r="AZ894" s="16">
        <v>0</v>
      </c>
      <c r="BA894" s="18">
        <f t="shared" si="300"/>
        <v>0</v>
      </c>
      <c r="BB894" s="15"/>
      <c r="BD894" s="14"/>
      <c r="BE894" s="18"/>
      <c r="BF894" s="16">
        <v>0</v>
      </c>
      <c r="BG894" s="18">
        <f t="shared" si="301"/>
        <v>0</v>
      </c>
      <c r="BH894" s="15"/>
      <c r="BJ894" s="86"/>
      <c r="BK894" s="86"/>
      <c r="BL894" s="24"/>
      <c r="BM894" s="24"/>
      <c r="BN894" s="24"/>
      <c r="BO894" s="24"/>
      <c r="BP894" s="24"/>
      <c r="BQ894" s="124"/>
    </row>
    <row r="895" spans="1:69" ht="16.8" customHeight="1" x14ac:dyDescent="0.35">
      <c r="A895" s="15"/>
      <c r="B895" s="15"/>
      <c r="C895" s="64" t="s">
        <v>147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315</v>
      </c>
      <c r="L895" s="16">
        <v>0.01</v>
      </c>
      <c r="M895" s="16" t="s">
        <v>316</v>
      </c>
      <c r="N895" s="16">
        <v>1517.5</v>
      </c>
      <c r="O895" s="16"/>
      <c r="P895" s="18"/>
      <c r="Q895" s="14"/>
      <c r="R895" s="18"/>
      <c r="S895" s="16">
        <f>G895</f>
        <v>0</v>
      </c>
      <c r="T895" s="18">
        <f t="shared" si="296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7"/>
        <v>163560.71</v>
      </c>
      <c r="AA895" s="15"/>
      <c r="AB895" s="24"/>
      <c r="AC895" s="15" t="str">
        <f t="shared" si="295"/>
        <v>CASSA PREVIDENZA  AGENTI  + QUOTA GAA</v>
      </c>
      <c r="AD895" s="25"/>
      <c r="AE895" s="62">
        <f t="shared" si="294"/>
        <v>0</v>
      </c>
      <c r="AF895" s="63">
        <f t="shared" si="291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8"/>
        <v>0</v>
      </c>
      <c r="AP895" s="15"/>
      <c r="AR895" s="14"/>
      <c r="AS895" s="18"/>
      <c r="AT895" s="16">
        <v>0</v>
      </c>
      <c r="AU895" s="18">
        <f t="shared" si="299"/>
        <v>0</v>
      </c>
      <c r="AV895" s="15"/>
      <c r="AX895" s="14"/>
      <c r="AY895" s="18"/>
      <c r="AZ895" s="16">
        <v>0</v>
      </c>
      <c r="BA895" s="18">
        <f t="shared" si="300"/>
        <v>0</v>
      </c>
      <c r="BB895" s="15"/>
      <c r="BD895" s="14"/>
      <c r="BE895" s="18"/>
      <c r="BF895" s="16">
        <v>0</v>
      </c>
      <c r="BG895" s="18">
        <f t="shared" si="301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4"/>
    </row>
    <row r="896" spans="1:69" ht="16.8" customHeight="1" x14ac:dyDescent="0.35">
      <c r="A896" s="15"/>
      <c r="B896" s="15"/>
      <c r="C896" s="15" t="s">
        <v>98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293</v>
      </c>
      <c r="L896" s="16">
        <v>396.97</v>
      </c>
      <c r="M896" s="16" t="s">
        <v>317</v>
      </c>
      <c r="N896" s="16">
        <v>742</v>
      </c>
      <c r="O896" s="16"/>
      <c r="P896" s="18"/>
      <c r="Q896" s="14"/>
      <c r="R896" s="18">
        <f>F896</f>
        <v>0</v>
      </c>
      <c r="S896" s="16">
        <v>0</v>
      </c>
      <c r="T896" s="18">
        <f t="shared" si="296"/>
        <v>42662.639999999992</v>
      </c>
      <c r="U896" s="15"/>
      <c r="W896" s="14" t="s">
        <v>186</v>
      </c>
      <c r="X896" s="18">
        <v>0</v>
      </c>
      <c r="Y896" s="16"/>
      <c r="Z896" s="18">
        <f t="shared" si="297"/>
        <v>163560.71</v>
      </c>
      <c r="AA896" s="15"/>
      <c r="AB896" s="24"/>
      <c r="AC896" s="15" t="str">
        <f t="shared" si="295"/>
        <v>GIROCONTO PROVV. GENERALI</v>
      </c>
      <c r="AD896" s="25"/>
      <c r="AE896" s="62">
        <f t="shared" si="294"/>
        <v>0</v>
      </c>
      <c r="AF896" s="63">
        <f t="shared" si="291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8"/>
        <v>0</v>
      </c>
      <c r="AP896" s="15"/>
      <c r="AR896" s="14"/>
      <c r="AS896" s="18"/>
      <c r="AT896" s="16"/>
      <c r="AU896" s="18">
        <f t="shared" si="299"/>
        <v>0</v>
      </c>
      <c r="AV896" s="15"/>
      <c r="AX896" s="14"/>
      <c r="AY896" s="18"/>
      <c r="AZ896" s="16"/>
      <c r="BA896" s="18">
        <f t="shared" si="300"/>
        <v>0</v>
      </c>
      <c r="BB896" s="15"/>
      <c r="BD896" s="14"/>
      <c r="BE896" s="18">
        <f>H896</f>
        <v>0</v>
      </c>
      <c r="BF896" s="16"/>
      <c r="BG896" s="18">
        <f t="shared" si="301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4"/>
    </row>
    <row r="897" spans="1:69" ht="16.8" customHeight="1" x14ac:dyDescent="0.35">
      <c r="A897" s="15"/>
      <c r="B897" s="15"/>
      <c r="C897" s="47" t="s">
        <v>149</v>
      </c>
      <c r="D897" s="16"/>
      <c r="E897" s="16"/>
      <c r="F897" s="1">
        <v>0</v>
      </c>
      <c r="G897" s="16">
        <v>0</v>
      </c>
      <c r="H897" s="16"/>
      <c r="I897" s="4"/>
      <c r="J897" s="14"/>
      <c r="K897" s="16" t="s">
        <v>318</v>
      </c>
      <c r="L897" s="16">
        <v>1000</v>
      </c>
      <c r="M897" s="50" t="s">
        <v>319</v>
      </c>
      <c r="N897" s="50">
        <v>-176</v>
      </c>
      <c r="O897" s="16"/>
      <c r="P897" s="18"/>
      <c r="Q897" s="14"/>
      <c r="R897" s="49">
        <f>F897</f>
        <v>0</v>
      </c>
      <c r="S897" s="16">
        <v>0</v>
      </c>
      <c r="T897" s="18">
        <f t="shared" si="296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7"/>
        <v>163560.71</v>
      </c>
      <c r="AA897" s="15"/>
      <c r="AB897" s="24"/>
      <c r="AC897" s="64" t="s">
        <v>150</v>
      </c>
      <c r="AD897" s="65"/>
      <c r="AE897" s="65">
        <f t="shared" si="294"/>
        <v>0</v>
      </c>
      <c r="AF897" s="63">
        <f t="shared" si="291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8"/>
        <v>0</v>
      </c>
      <c r="AP897" s="15"/>
      <c r="AR897" s="14"/>
      <c r="AS897" s="18"/>
      <c r="AT897" s="16">
        <v>0</v>
      </c>
      <c r="AU897" s="18">
        <f t="shared" si="299"/>
        <v>0</v>
      </c>
      <c r="AV897" s="15"/>
      <c r="AX897" s="14"/>
      <c r="AY897" s="18"/>
      <c r="AZ897" s="16">
        <v>0</v>
      </c>
      <c r="BA897" s="18">
        <f t="shared" si="300"/>
        <v>0</v>
      </c>
      <c r="BB897" s="15"/>
      <c r="BD897" s="14"/>
      <c r="BE897" s="18"/>
      <c r="BF897" s="16">
        <v>0</v>
      </c>
      <c r="BG897" s="18">
        <f t="shared" si="301"/>
        <v>0</v>
      </c>
      <c r="BH897" s="15"/>
      <c r="BJ897" s="86"/>
      <c r="BK897" s="86"/>
      <c r="BL897" s="24"/>
      <c r="BM897" s="24"/>
      <c r="BN897" s="24"/>
      <c r="BO897" s="24"/>
      <c r="BP897" s="24"/>
      <c r="BQ897" s="124"/>
    </row>
    <row r="898" spans="1:69" ht="16.8" customHeight="1" x14ac:dyDescent="0.35">
      <c r="A898" s="15"/>
      <c r="B898" s="15"/>
      <c r="C898" s="15" t="s">
        <v>100</v>
      </c>
      <c r="D898" s="16"/>
      <c r="E898" s="16"/>
      <c r="F898" s="16"/>
      <c r="G898" s="16">
        <v>0</v>
      </c>
      <c r="H898" s="16"/>
      <c r="I898" s="4"/>
      <c r="J898" s="14"/>
      <c r="K898" s="16" t="s">
        <v>281</v>
      </c>
      <c r="L898" s="16">
        <v>1926.14</v>
      </c>
      <c r="N898" s="50">
        <v>0</v>
      </c>
      <c r="O898" s="16"/>
      <c r="P898" s="18"/>
      <c r="Q898" s="14"/>
      <c r="R898" s="18"/>
      <c r="S898" s="16">
        <f>G898</f>
        <v>0</v>
      </c>
      <c r="T898" s="18">
        <f t="shared" si="296"/>
        <v>42662.639999999992</v>
      </c>
      <c r="U898" s="15" t="s">
        <v>102</v>
      </c>
      <c r="W898" s="14"/>
      <c r="X898" s="18"/>
      <c r="Y898" s="16">
        <v>0</v>
      </c>
      <c r="Z898" s="18">
        <f t="shared" si="297"/>
        <v>163560.71</v>
      </c>
      <c r="AA898" s="15"/>
      <c r="AB898" s="24"/>
      <c r="AC898" s="15" t="str">
        <f>C898</f>
        <v>TASSE</v>
      </c>
      <c r="AD898" s="25"/>
      <c r="AE898" s="62">
        <f t="shared" si="294"/>
        <v>0</v>
      </c>
      <c r="AF898" s="63">
        <f t="shared" si="291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8"/>
        <v>0</v>
      </c>
      <c r="AP898" s="15"/>
      <c r="AR898" s="14"/>
      <c r="AS898" s="18">
        <v>0</v>
      </c>
      <c r="AT898" s="16">
        <v>0</v>
      </c>
      <c r="AU898" s="18">
        <f t="shared" si="299"/>
        <v>0</v>
      </c>
      <c r="AV898" s="15"/>
      <c r="AX898" s="14"/>
      <c r="AY898" s="18">
        <v>0</v>
      </c>
      <c r="AZ898" s="16">
        <v>0</v>
      </c>
      <c r="BA898" s="18">
        <f t="shared" si="300"/>
        <v>0</v>
      </c>
      <c r="BB898" s="15"/>
      <c r="BD898" s="14"/>
      <c r="BE898" s="18">
        <v>0</v>
      </c>
      <c r="BF898" s="16">
        <v>0</v>
      </c>
      <c r="BG898" s="18">
        <f t="shared" si="301"/>
        <v>0</v>
      </c>
      <c r="BH898" s="15"/>
      <c r="BJ898" s="86"/>
      <c r="BK898" s="86"/>
      <c r="BL898" s="24"/>
      <c r="BM898" s="24"/>
      <c r="BN898" s="24"/>
      <c r="BO898" s="24"/>
      <c r="BP898" s="24"/>
      <c r="BQ898" s="124"/>
    </row>
    <row r="899" spans="1:69" ht="16.8" customHeight="1" x14ac:dyDescent="0.35">
      <c r="A899" s="15"/>
      <c r="B899" s="15"/>
      <c r="C899" s="15" t="s">
        <v>103</v>
      </c>
      <c r="D899" s="16"/>
      <c r="E899" s="16"/>
      <c r="F899" s="16">
        <v>0</v>
      </c>
      <c r="G899" s="16">
        <v>0</v>
      </c>
      <c r="H899" s="16"/>
      <c r="I899" s="4"/>
      <c r="J899" s="14"/>
      <c r="K899" s="50" t="s">
        <v>299</v>
      </c>
      <c r="L899" s="50">
        <v>403</v>
      </c>
      <c r="M899" s="16"/>
      <c r="N899" s="16">
        <v>0</v>
      </c>
      <c r="O899" s="16"/>
      <c r="P899" s="18"/>
      <c r="Q899" s="14"/>
      <c r="R899" s="18"/>
      <c r="S899" s="16">
        <f>G899</f>
        <v>0</v>
      </c>
      <c r="T899" s="18">
        <f t="shared" si="296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7"/>
        <v>163560.71</v>
      </c>
      <c r="AA899" s="15"/>
      <c r="AB899" s="24"/>
      <c r="AC899" s="15" t="str">
        <f>C899</f>
        <v>PREL.  ACC. PER AMM-  GIGI</v>
      </c>
      <c r="AD899" s="25"/>
      <c r="AE899" s="62">
        <f t="shared" si="294"/>
        <v>0</v>
      </c>
      <c r="AF899" s="63">
        <f t="shared" si="291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8"/>
        <v>0</v>
      </c>
      <c r="AP899" s="15"/>
      <c r="AR899" s="14"/>
      <c r="AS899" s="18">
        <v>0</v>
      </c>
      <c r="AT899" s="16">
        <v>0</v>
      </c>
      <c r="AU899" s="18">
        <f t="shared" si="299"/>
        <v>0</v>
      </c>
      <c r="AV899" s="15"/>
      <c r="AX899" s="14"/>
      <c r="AY899" s="18">
        <v>0</v>
      </c>
      <c r="AZ899" s="16">
        <v>0</v>
      </c>
      <c r="BA899" s="18">
        <f t="shared" si="300"/>
        <v>0</v>
      </c>
      <c r="BB899" s="15"/>
      <c r="BD899" s="14"/>
      <c r="BE899" s="18">
        <v>0</v>
      </c>
      <c r="BF899" s="16">
        <v>0</v>
      </c>
      <c r="BG899" s="18">
        <f t="shared" si="301"/>
        <v>0</v>
      </c>
      <c r="BH899" s="15"/>
      <c r="BJ899" s="86"/>
      <c r="BK899" s="86"/>
      <c r="BL899" s="24"/>
      <c r="BM899" s="24"/>
      <c r="BN899" s="24"/>
      <c r="BO899" s="24"/>
      <c r="BP899" s="24"/>
      <c r="BQ899" s="124"/>
    </row>
    <row r="900" spans="1:69" ht="16.8" customHeight="1" x14ac:dyDescent="0.35">
      <c r="A900" s="15"/>
      <c r="B900" s="15"/>
      <c r="C900" s="15" t="s">
        <v>105</v>
      </c>
      <c r="D900" s="16"/>
      <c r="E900" s="16"/>
      <c r="F900" s="16">
        <v>0</v>
      </c>
      <c r="G900" s="16">
        <v>0</v>
      </c>
      <c r="H900" s="16"/>
      <c r="I900" s="4"/>
      <c r="J900" s="14"/>
      <c r="K900" s="16" t="s">
        <v>271</v>
      </c>
      <c r="L900" s="16">
        <v>300</v>
      </c>
      <c r="M900" s="16"/>
      <c r="N900" s="16">
        <v>0</v>
      </c>
      <c r="O900" s="16"/>
      <c r="P900" s="18"/>
      <c r="Q900" s="14"/>
      <c r="R900" s="18">
        <v>0</v>
      </c>
      <c r="S900" s="16">
        <f>G900</f>
        <v>0</v>
      </c>
      <c r="T900" s="18">
        <f t="shared" si="296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7"/>
        <v>163560.71</v>
      </c>
      <c r="AA900" s="15"/>
      <c r="AB900" s="24"/>
      <c r="AC900" s="15" t="str">
        <f>C900</f>
        <v>PREL.  ACC. PER AMM-. RENZO</v>
      </c>
      <c r="AD900" s="25"/>
      <c r="AE900" s="62">
        <f t="shared" si="294"/>
        <v>0</v>
      </c>
      <c r="AF900" s="63">
        <f t="shared" si="291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8"/>
        <v>0</v>
      </c>
      <c r="AP900" s="15"/>
      <c r="AR900" s="14"/>
      <c r="AS900" s="18">
        <v>0</v>
      </c>
      <c r="AT900" s="16"/>
      <c r="AU900" s="18">
        <f t="shared" si="299"/>
        <v>0</v>
      </c>
      <c r="AV900" s="15"/>
      <c r="AX900" s="14"/>
      <c r="AY900" s="18">
        <v>0</v>
      </c>
      <c r="AZ900" s="16"/>
      <c r="BA900" s="18">
        <f t="shared" si="300"/>
        <v>0</v>
      </c>
      <c r="BB900" s="15"/>
      <c r="BD900" s="14"/>
      <c r="BE900" s="18">
        <v>0</v>
      </c>
      <c r="BF900" s="16"/>
      <c r="BG900" s="18">
        <f t="shared" si="301"/>
        <v>0</v>
      </c>
      <c r="BH900" s="15"/>
      <c r="BJ900" s="86"/>
      <c r="BK900" s="86"/>
      <c r="BL900" s="24"/>
      <c r="BM900" s="24"/>
      <c r="BN900" s="24"/>
      <c r="BO900" s="24"/>
      <c r="BP900" s="24"/>
      <c r="BQ900" s="124"/>
    </row>
    <row r="901" spans="1:69" ht="16.8" customHeight="1" x14ac:dyDescent="0.35">
      <c r="A901" s="15"/>
      <c r="B901" s="15"/>
      <c r="C901" s="15" t="s">
        <v>320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289</v>
      </c>
      <c r="L901" s="16">
        <v>339</v>
      </c>
      <c r="M901" s="16"/>
      <c r="N901" s="16">
        <v>0</v>
      </c>
      <c r="O901" s="16"/>
      <c r="P901" s="18"/>
      <c r="Q901" s="14"/>
      <c r="R901" s="18">
        <v>0</v>
      </c>
      <c r="S901" s="16">
        <v>0</v>
      </c>
      <c r="T901" s="18">
        <f t="shared" si="296"/>
        <v>42662.639999999992</v>
      </c>
      <c r="U901" s="15"/>
      <c r="W901" s="14"/>
      <c r="X901" s="18">
        <f>F901</f>
        <v>5933.19</v>
      </c>
      <c r="Y901" s="16">
        <v>0</v>
      </c>
      <c r="Z901" s="18">
        <f t="shared" si="297"/>
        <v>169493.9</v>
      </c>
      <c r="AA901" s="15" t="str">
        <f>C901</f>
        <v>VERS.  11/11 23+16/1 1.850+11/1 709,04+206,1815/1+12/1 40,00</v>
      </c>
      <c r="AB901" s="24"/>
      <c r="AC901" s="15"/>
      <c r="AD901" s="25"/>
      <c r="AE901" s="62"/>
      <c r="AF901" s="63"/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8"/>
        <v>0</v>
      </c>
      <c r="AP901" s="15"/>
      <c r="AR901" s="14"/>
      <c r="AS901" s="18">
        <v>0</v>
      </c>
      <c r="AT901" s="16"/>
      <c r="AU901" s="18">
        <f t="shared" si="299"/>
        <v>0</v>
      </c>
      <c r="AV901" s="15"/>
      <c r="AX901" s="14"/>
      <c r="AY901" s="18">
        <v>0</v>
      </c>
      <c r="AZ901" s="16"/>
      <c r="BA901" s="18">
        <f t="shared" si="300"/>
        <v>0</v>
      </c>
      <c r="BB901" s="15"/>
      <c r="BD901" s="14"/>
      <c r="BE901" s="18">
        <v>0</v>
      </c>
      <c r="BF901" s="16"/>
      <c r="BG901" s="18">
        <f t="shared" si="301"/>
        <v>0</v>
      </c>
      <c r="BH901" s="15"/>
      <c r="BJ901" s="86"/>
      <c r="BK901" s="86"/>
      <c r="BL901" s="24"/>
      <c r="BM901" s="24"/>
      <c r="BN901" s="24"/>
      <c r="BO901" s="24"/>
      <c r="BP901" s="24"/>
      <c r="BQ901" s="124"/>
    </row>
    <row r="902" spans="1:69" ht="16.8" customHeight="1" x14ac:dyDescent="0.35">
      <c r="A902" s="15"/>
      <c r="B902" s="15"/>
      <c r="C902" s="15" t="s">
        <v>321</v>
      </c>
      <c r="D902" s="16"/>
      <c r="E902" s="16"/>
      <c r="F902" s="16">
        <v>0</v>
      </c>
      <c r="G902" s="16"/>
      <c r="H902" s="16">
        <v>0</v>
      </c>
      <c r="I902" s="4"/>
      <c r="J902" s="14"/>
      <c r="K902" s="3" t="s">
        <v>309</v>
      </c>
      <c r="L902" s="16">
        <v>714.99</v>
      </c>
      <c r="M902" s="16"/>
      <c r="N902" s="16"/>
      <c r="O902" s="16"/>
      <c r="P902" s="18"/>
      <c r="Q902" s="14"/>
      <c r="R902" s="18">
        <v>0</v>
      </c>
      <c r="S902" s="16">
        <v>0</v>
      </c>
      <c r="T902" s="18">
        <f t="shared" si="296"/>
        <v>42662.639999999992</v>
      </c>
      <c r="U902" s="15"/>
      <c r="W902" s="14"/>
      <c r="X902" s="18">
        <f>F902</f>
        <v>0</v>
      </c>
      <c r="Y902" s="16"/>
      <c r="Z902" s="18">
        <f t="shared" si="297"/>
        <v>169493.9</v>
      </c>
      <c r="AA902" s="15"/>
      <c r="AB902" s="24"/>
      <c r="AC902" s="15"/>
      <c r="AD902" s="25"/>
      <c r="AE902" s="62"/>
      <c r="AF902" s="63"/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8"/>
        <v>0</v>
      </c>
      <c r="AP902" s="15"/>
      <c r="AR902" s="14"/>
      <c r="AS902" s="18">
        <v>0</v>
      </c>
      <c r="AT902" s="16"/>
      <c r="AU902" s="18">
        <f t="shared" si="299"/>
        <v>0</v>
      </c>
      <c r="AV902" s="15"/>
      <c r="AX902" s="14"/>
      <c r="AY902" s="18">
        <v>0</v>
      </c>
      <c r="AZ902" s="16"/>
      <c r="BA902" s="18">
        <f t="shared" si="300"/>
        <v>0</v>
      </c>
      <c r="BB902" s="15"/>
      <c r="BD902" s="14"/>
      <c r="BE902" s="18">
        <v>0</v>
      </c>
      <c r="BF902" s="16"/>
      <c r="BG902" s="18">
        <f t="shared" si="301"/>
        <v>0</v>
      </c>
      <c r="BH902" s="15"/>
      <c r="BJ902" s="86"/>
      <c r="BK902" s="86"/>
      <c r="BL902" s="24"/>
      <c r="BM902" s="24"/>
      <c r="BN902" s="24"/>
      <c r="BO902" s="24"/>
      <c r="BP902" s="24"/>
      <c r="BQ902" s="124"/>
    </row>
    <row r="903" spans="1:69" ht="16.8" customHeight="1" x14ac:dyDescent="0.35">
      <c r="A903" s="15"/>
      <c r="B903" s="15"/>
      <c r="C903" s="15" t="s">
        <v>322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311</v>
      </c>
      <c r="L903" s="16">
        <v>309.5</v>
      </c>
      <c r="M903" s="30"/>
      <c r="N903" s="16">
        <v>0</v>
      </c>
      <c r="O903" s="16"/>
      <c r="P903" s="18"/>
      <c r="Q903" s="14"/>
      <c r="R903" s="18">
        <v>0</v>
      </c>
      <c r="S903" s="16">
        <v>0</v>
      </c>
      <c r="T903" s="18">
        <f t="shared" si="296"/>
        <v>42662.639999999992</v>
      </c>
      <c r="U903" s="15"/>
      <c r="W903" s="14"/>
      <c r="X903" s="18">
        <f>F903</f>
        <v>12382.89</v>
      </c>
      <c r="Y903" s="16"/>
      <c r="Z903" s="18">
        <f t="shared" si="297"/>
        <v>181876.78999999998</v>
      </c>
      <c r="AA903" s="15"/>
      <c r="AB903" s="24"/>
      <c r="AC903" s="15"/>
      <c r="AD903" s="25"/>
      <c r="AE903" s="62"/>
      <c r="AF903" s="63"/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8"/>
        <v>0</v>
      </c>
      <c r="AP903" s="15"/>
      <c r="AR903" s="14"/>
      <c r="AS903" s="18">
        <v>0</v>
      </c>
      <c r="AT903" s="16"/>
      <c r="AU903" s="18">
        <f t="shared" si="299"/>
        <v>0</v>
      </c>
      <c r="AV903" s="15"/>
      <c r="AX903" s="14"/>
      <c r="AY903" s="18">
        <v>0</v>
      </c>
      <c r="AZ903" s="16"/>
      <c r="BA903" s="18">
        <f t="shared" si="300"/>
        <v>0</v>
      </c>
      <c r="BB903" s="15"/>
      <c r="BD903" s="14"/>
      <c r="BE903" s="18">
        <v>0</v>
      </c>
      <c r="BF903" s="16"/>
      <c r="BG903" s="18">
        <f t="shared" si="301"/>
        <v>0</v>
      </c>
      <c r="BH903" s="15"/>
      <c r="BJ903" s="86"/>
      <c r="BK903" s="86"/>
      <c r="BL903" s="24"/>
      <c r="BM903" s="24"/>
      <c r="BN903" s="24"/>
      <c r="BO903" s="24"/>
      <c r="BP903" s="24"/>
      <c r="BQ903" s="124"/>
    </row>
    <row r="904" spans="1:69" ht="16.8" customHeight="1" x14ac:dyDescent="0.35">
      <c r="A904" s="15"/>
      <c r="B904" s="15"/>
      <c r="C904" s="15" t="s">
        <v>323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/>
      <c r="N904" s="16">
        <v>0</v>
      </c>
      <c r="O904" s="16"/>
      <c r="P904" s="18"/>
      <c r="Q904" s="14"/>
      <c r="R904" s="18">
        <v>0</v>
      </c>
      <c r="S904" s="16">
        <v>0</v>
      </c>
      <c r="T904" s="18">
        <f t="shared" si="296"/>
        <v>42662.639999999992</v>
      </c>
      <c r="U904" s="15"/>
      <c r="W904" s="14"/>
      <c r="X904" s="18">
        <f>F904</f>
        <v>3600</v>
      </c>
      <c r="Y904" s="16">
        <v>0</v>
      </c>
      <c r="Z904" s="18">
        <f t="shared" si="297"/>
        <v>185476.78999999998</v>
      </c>
      <c r="AA904" s="15" t="str">
        <f>C904</f>
        <v>VERS. ACC.  17/1</v>
      </c>
      <c r="AB904" s="24"/>
      <c r="AC904" s="15"/>
      <c r="AD904" s="25"/>
      <c r="AE904" s="62"/>
      <c r="AF904" s="63"/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8"/>
        <v>0</v>
      </c>
      <c r="AP904" s="15"/>
      <c r="AR904" s="14"/>
      <c r="AS904" s="18">
        <v>0</v>
      </c>
      <c r="AT904" s="16"/>
      <c r="AU904" s="18">
        <f t="shared" si="299"/>
        <v>0</v>
      </c>
      <c r="AV904" s="15"/>
      <c r="AX904" s="14"/>
      <c r="AY904" s="18">
        <v>0</v>
      </c>
      <c r="AZ904" s="16"/>
      <c r="BA904" s="18">
        <f t="shared" si="300"/>
        <v>0</v>
      </c>
      <c r="BB904" s="15"/>
      <c r="BD904" s="14"/>
      <c r="BE904" s="18">
        <v>0</v>
      </c>
      <c r="BF904" s="16"/>
      <c r="BG904" s="18">
        <f t="shared" si="301"/>
        <v>0</v>
      </c>
      <c r="BH904" s="15"/>
      <c r="BJ904" s="86"/>
      <c r="BK904" s="86"/>
      <c r="BL904" s="24"/>
      <c r="BM904" s="24"/>
      <c r="BN904" s="24"/>
      <c r="BO904" s="24"/>
      <c r="BP904" s="24"/>
      <c r="BQ904" s="124"/>
    </row>
    <row r="905" spans="1:69" ht="16.8" customHeight="1" x14ac:dyDescent="0.35">
      <c r="A905" s="15"/>
      <c r="B905" s="15"/>
      <c r="C905" s="68" t="s">
        <v>107</v>
      </c>
      <c r="D905" s="16"/>
      <c r="E905" s="16"/>
      <c r="F905" s="16">
        <v>0</v>
      </c>
      <c r="G905" s="16"/>
      <c r="H905" s="16"/>
      <c r="I905" s="4"/>
      <c r="J905" s="14"/>
      <c r="K905" s="17" t="s">
        <v>111</v>
      </c>
      <c r="L905" s="16">
        <f>SUM(L892:L904)</f>
        <v>6616.11</v>
      </c>
      <c r="M905" s="16"/>
      <c r="N905" s="16">
        <v>0</v>
      </c>
      <c r="O905" s="16"/>
      <c r="P905" s="18"/>
      <c r="Q905" s="14"/>
      <c r="R905" s="18">
        <v>0</v>
      </c>
      <c r="S905" s="16"/>
      <c r="T905" s="18">
        <f t="shared" si="296"/>
        <v>42662.639999999992</v>
      </c>
      <c r="U905" s="15"/>
      <c r="W905" s="14"/>
      <c r="X905" s="18">
        <v>0</v>
      </c>
      <c r="Y905" s="16"/>
      <c r="Z905" s="18">
        <f t="shared" si="297"/>
        <v>185476.78999999998</v>
      </c>
      <c r="AA905" s="15" t="str">
        <f>C905</f>
        <v>VERSAMENTO</v>
      </c>
      <c r="AB905" s="24"/>
      <c r="AC905" s="15"/>
      <c r="AD905" s="25"/>
      <c r="AE905" s="62"/>
      <c r="AF905" s="63"/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8"/>
        <v>0</v>
      </c>
      <c r="AP905" s="15"/>
      <c r="AR905" s="14"/>
      <c r="AS905" s="18">
        <v>0</v>
      </c>
      <c r="AT905" s="16"/>
      <c r="AU905" s="18">
        <f t="shared" si="299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300"/>
        <v>0</v>
      </c>
      <c r="BB905" s="15"/>
      <c r="BD905" s="14"/>
      <c r="BE905" s="18">
        <v>0</v>
      </c>
      <c r="BF905" s="16"/>
      <c r="BG905" s="18">
        <f t="shared" si="301"/>
        <v>0</v>
      </c>
      <c r="BH905" s="15"/>
      <c r="BJ905" s="86"/>
      <c r="BK905" s="86"/>
      <c r="BL905" s="24"/>
      <c r="BM905" s="24"/>
      <c r="BN905" s="24"/>
      <c r="BO905" s="24"/>
      <c r="BP905" s="24"/>
      <c r="BQ905" s="124"/>
    </row>
    <row r="906" spans="1:69" ht="16.8" customHeight="1" x14ac:dyDescent="0.35">
      <c r="A906" s="15"/>
      <c r="B906" s="15"/>
      <c r="C906" s="15" t="s">
        <v>169</v>
      </c>
      <c r="D906" s="16"/>
      <c r="E906" s="16"/>
      <c r="F906" s="16">
        <v>33806.459999999992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/>
      <c r="N906" s="16">
        <v>0</v>
      </c>
      <c r="O906" s="16"/>
      <c r="P906" s="18"/>
      <c r="Q906" s="14"/>
      <c r="R906" s="18">
        <v>0</v>
      </c>
      <c r="S906" s="16"/>
      <c r="T906" s="18">
        <f t="shared" si="296"/>
        <v>42662.639999999992</v>
      </c>
      <c r="U906" s="15"/>
      <c r="W906" s="14"/>
      <c r="X906" s="18">
        <f>F906</f>
        <v>33806.459999999992</v>
      </c>
      <c r="Y906" s="16">
        <f>G906</f>
        <v>0</v>
      </c>
      <c r="Z906" s="18">
        <f t="shared" si="297"/>
        <v>219283.24999999997</v>
      </c>
      <c r="AA906" s="15" t="str">
        <f>C906</f>
        <v>BONIFICI</v>
      </c>
      <c r="AB906" s="24"/>
      <c r="AC906" s="15"/>
      <c r="AD906" s="25"/>
      <c r="AE906" s="62"/>
      <c r="AF906" s="63"/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8"/>
        <v>0</v>
      </c>
      <c r="AP906" s="15"/>
      <c r="AR906" s="14"/>
      <c r="AS906" s="18">
        <v>0</v>
      </c>
      <c r="AT906" s="16"/>
      <c r="AU906" s="18">
        <f t="shared" si="299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0"/>
        <v>0</v>
      </c>
      <c r="BB906" s="15"/>
      <c r="BD906" s="14"/>
      <c r="BE906" s="18">
        <v>0</v>
      </c>
      <c r="BF906" s="16"/>
      <c r="BG906" s="18">
        <f t="shared" si="301"/>
        <v>0</v>
      </c>
      <c r="BH906" s="15"/>
      <c r="BJ906" s="86"/>
      <c r="BK906" s="86"/>
      <c r="BL906" s="24"/>
      <c r="BM906" s="24"/>
      <c r="BN906" s="24"/>
      <c r="BO906" s="24"/>
      <c r="BP906" s="24"/>
      <c r="BQ906" s="124"/>
    </row>
    <row r="907" spans="1:69" ht="16.8" customHeight="1" x14ac:dyDescent="0.35">
      <c r="A907" s="15"/>
      <c r="B907" s="15"/>
      <c r="C907" s="47" t="s">
        <v>112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/>
      <c r="N907" s="16">
        <v>0</v>
      </c>
      <c r="O907" s="16"/>
      <c r="P907" s="18"/>
      <c r="Q907" s="14"/>
      <c r="R907" s="18"/>
      <c r="S907" s="16"/>
      <c r="T907" s="18">
        <f t="shared" si="296"/>
        <v>42662.639999999992</v>
      </c>
      <c r="U907" s="15"/>
      <c r="W907" s="14"/>
      <c r="X907" s="18"/>
      <c r="Y907" s="1">
        <f>G907</f>
        <v>0</v>
      </c>
      <c r="Z907" s="18">
        <f t="shared" si="297"/>
        <v>219283.24999999997</v>
      </c>
      <c r="AA907" s="15" t="str">
        <f>C907</f>
        <v>PREL .PROVVIGIONI MATURATE</v>
      </c>
      <c r="AB907" s="24"/>
      <c r="AC907" s="15" t="s">
        <v>157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8"/>
        <v>0</v>
      </c>
      <c r="AP907" s="15"/>
      <c r="AR907" s="14"/>
      <c r="AS907" s="18"/>
      <c r="AT907" s="25">
        <v>0</v>
      </c>
      <c r="AU907" s="18">
        <f t="shared" si="299"/>
        <v>0</v>
      </c>
      <c r="AV907" s="15"/>
      <c r="AX907" s="14"/>
      <c r="AY907" s="18"/>
      <c r="AZ907" s="25">
        <v>0</v>
      </c>
      <c r="BA907" s="18">
        <f t="shared" si="300"/>
        <v>0</v>
      </c>
      <c r="BB907" s="15"/>
      <c r="BD907" s="14"/>
      <c r="BE907" s="18"/>
      <c r="BF907" s="25">
        <v>0</v>
      </c>
      <c r="BG907" s="18">
        <f t="shared" si="301"/>
        <v>0</v>
      </c>
      <c r="BH907" s="15"/>
      <c r="BJ907" s="86"/>
      <c r="BK907" s="86"/>
      <c r="BL907" s="24"/>
      <c r="BM907" s="24"/>
      <c r="BN907" s="24"/>
      <c r="BO907" s="24"/>
      <c r="BP907" s="24"/>
      <c r="BQ907" s="124"/>
    </row>
    <row r="908" spans="1:69" ht="16.8" customHeight="1" x14ac:dyDescent="0.35">
      <c r="A908" s="15"/>
      <c r="B908" s="15"/>
      <c r="C908" s="15" t="s">
        <v>113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/>
      <c r="N908" s="16"/>
      <c r="O908" s="16"/>
      <c r="P908" s="18"/>
      <c r="Q908" s="14"/>
      <c r="R908" s="18"/>
      <c r="S908" s="16">
        <f>G908</f>
        <v>0</v>
      </c>
      <c r="T908" s="18">
        <f t="shared" si="296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7"/>
        <v>219283.24999999997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8"/>
        <v>0</v>
      </c>
      <c r="AP908" s="15"/>
      <c r="AR908" s="14"/>
      <c r="AS908" s="18"/>
      <c r="AT908" s="16"/>
      <c r="AU908" s="18">
        <f t="shared" si="299"/>
        <v>0</v>
      </c>
      <c r="AV908" s="15"/>
      <c r="AX908" s="14"/>
      <c r="AY908" s="18"/>
      <c r="AZ908" s="16"/>
      <c r="BA908" s="18">
        <f t="shared" si="300"/>
        <v>0</v>
      </c>
      <c r="BB908" s="15"/>
      <c r="BD908" s="14"/>
      <c r="BE908" s="18"/>
      <c r="BF908" s="16"/>
      <c r="BG908" s="18">
        <f t="shared" si="301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4"/>
    </row>
    <row r="909" spans="1:69" ht="16.8" customHeight="1" x14ac:dyDescent="0.35">
      <c r="A909" s="15"/>
      <c r="B909" s="15"/>
      <c r="C909" s="15" t="s">
        <v>114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6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7"/>
        <v>219283.24999999997</v>
      </c>
      <c r="AA909" s="15"/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8"/>
        <v>0</v>
      </c>
      <c r="AP909" s="15"/>
      <c r="AR909" s="14"/>
      <c r="AS909" s="18"/>
      <c r="AT909" s="16">
        <v>0</v>
      </c>
      <c r="AU909" s="18">
        <f t="shared" si="299"/>
        <v>0</v>
      </c>
      <c r="AV909" s="15"/>
      <c r="AX909" s="14"/>
      <c r="AY909" s="18"/>
      <c r="AZ909" s="16">
        <v>0</v>
      </c>
      <c r="BA909" s="18">
        <f t="shared" si="300"/>
        <v>0</v>
      </c>
      <c r="BB909" s="15"/>
      <c r="BD909" s="14"/>
      <c r="BE909" s="18"/>
      <c r="BF909" s="16">
        <v>0</v>
      </c>
      <c r="BG909" s="18">
        <f t="shared" si="301"/>
        <v>0</v>
      </c>
      <c r="BH909" s="15"/>
      <c r="BJ909" s="86"/>
      <c r="BK909" s="86"/>
      <c r="BL909" s="24"/>
      <c r="BM909" s="24"/>
      <c r="BN909" s="24"/>
      <c r="BO909" s="24"/>
      <c r="BP909" s="24"/>
      <c r="BQ909" s="124"/>
    </row>
    <row r="910" spans="1:69" ht="16.8" customHeight="1" x14ac:dyDescent="0.35">
      <c r="A910" s="15"/>
      <c r="B910" s="15"/>
      <c r="C910" s="15"/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115</v>
      </c>
      <c r="L910" s="3">
        <f>SUM(L890:L904)+N889+L906+L907</f>
        <v>298732.83999999991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96"/>
        <v>42662.639999999992</v>
      </c>
      <c r="U910" s="15"/>
      <c r="W910" s="14"/>
      <c r="X910" s="18">
        <v>0</v>
      </c>
      <c r="Y910" s="16">
        <v>0</v>
      </c>
      <c r="Z910" s="18">
        <f t="shared" si="297"/>
        <v>219283.24999999997</v>
      </c>
      <c r="AA910" s="15"/>
      <c r="AB910" s="24"/>
      <c r="AC910" s="15">
        <f>C910</f>
        <v>0</v>
      </c>
      <c r="AD910" s="25"/>
      <c r="AE910" s="62">
        <f>G910</f>
        <v>0</v>
      </c>
      <c r="AF910" s="63">
        <f>AE910+AF849</f>
        <v>200</v>
      </c>
      <c r="AG910" s="25"/>
      <c r="AH910" s="24" t="s">
        <v>111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8"/>
        <v>0</v>
      </c>
      <c r="AP910" s="15"/>
      <c r="AR910" s="14"/>
      <c r="AS910" s="18"/>
      <c r="AT910" s="16">
        <v>0</v>
      </c>
      <c r="AU910" s="18">
        <f t="shared" si="299"/>
        <v>0</v>
      </c>
      <c r="AV910" s="16"/>
      <c r="AX910" s="14"/>
      <c r="AY910" s="18"/>
      <c r="AZ910" s="16">
        <v>0</v>
      </c>
      <c r="BA910" s="18">
        <f t="shared" si="300"/>
        <v>0</v>
      </c>
      <c r="BB910" s="15"/>
      <c r="BD910" s="14"/>
      <c r="BE910" s="18"/>
      <c r="BF910" s="16">
        <v>0</v>
      </c>
      <c r="BG910" s="18">
        <f t="shared" si="301"/>
        <v>0</v>
      </c>
      <c r="BH910" s="15"/>
      <c r="BJ910" s="86"/>
      <c r="BK910" s="86"/>
      <c r="BL910" s="24"/>
      <c r="BM910" s="24"/>
      <c r="BN910" s="24"/>
      <c r="BO910" s="24"/>
      <c r="BP910" s="24"/>
      <c r="BQ910" s="124"/>
    </row>
    <row r="911" spans="1:69" ht="16.8" customHeight="1" x14ac:dyDescent="0.35">
      <c r="A911" s="15"/>
      <c r="B911" s="15"/>
      <c r="C911" s="64" t="s">
        <v>138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/>
      <c r="K911" s="6" t="s">
        <v>116</v>
      </c>
      <c r="L911" s="3">
        <f>L910-M910</f>
        <v>221212.5799999999</v>
      </c>
      <c r="M911" s="16"/>
      <c r="N911" s="16"/>
      <c r="O911" s="16"/>
      <c r="P911" s="18"/>
      <c r="Q911" s="14"/>
      <c r="R911" s="18"/>
      <c r="S911" s="16">
        <v>0</v>
      </c>
      <c r="T911" s="18">
        <f t="shared" si="296"/>
        <v>42662.639999999992</v>
      </c>
      <c r="U911" s="15"/>
      <c r="W911" s="14"/>
      <c r="X911" s="18"/>
      <c r="Y911" s="16">
        <v>0</v>
      </c>
      <c r="Z911" s="18">
        <f t="shared" si="297"/>
        <v>219283.24999999997</v>
      </c>
      <c r="AA911" s="15"/>
      <c r="AB911" s="24"/>
      <c r="AC911" s="71" t="s">
        <v>190</v>
      </c>
      <c r="AD911" s="65"/>
      <c r="AE911" s="65">
        <v>0</v>
      </c>
      <c r="AF911" s="63">
        <f>SUM(AF863:AF910)</f>
        <v>44346.97</v>
      </c>
      <c r="AG911" s="25"/>
      <c r="AH911" s="24" t="s">
        <v>117</v>
      </c>
      <c r="AI911" s="26"/>
      <c r="AJ911" s="25">
        <f>SUM(AJ857:AJ910)</f>
        <v>0</v>
      </c>
      <c r="AL911" s="14"/>
      <c r="AM911" s="18"/>
      <c r="AN911" s="16"/>
      <c r="AO911" s="18">
        <f t="shared" si="298"/>
        <v>0</v>
      </c>
      <c r="AP911" s="15"/>
      <c r="AR911" s="14"/>
      <c r="AS911" s="18"/>
      <c r="AT911" s="16">
        <v>0</v>
      </c>
      <c r="AU911" s="18">
        <f t="shared" si="299"/>
        <v>0</v>
      </c>
      <c r="AV911" s="15"/>
      <c r="AX911" s="14"/>
      <c r="AY911" s="18"/>
      <c r="AZ911" s="16"/>
      <c r="BA911" s="18">
        <f t="shared" si="300"/>
        <v>0</v>
      </c>
      <c r="BB911" s="15"/>
      <c r="BD911" s="14"/>
      <c r="BE911" s="18"/>
      <c r="BF911" s="16"/>
      <c r="BG911" s="18">
        <f t="shared" si="301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4"/>
    </row>
    <row r="912" spans="1:69" ht="16.8" customHeight="1" x14ac:dyDescent="0.35">
      <c r="A912" s="15"/>
      <c r="B912" s="15"/>
      <c r="C912" s="64" t="s">
        <v>140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/>
      <c r="P912" s="18"/>
      <c r="Q912" s="14"/>
      <c r="R912" s="18"/>
      <c r="S912" s="16">
        <v>0</v>
      </c>
      <c r="T912" s="18">
        <f t="shared" si="296"/>
        <v>42662.639999999992</v>
      </c>
      <c r="U912" s="15"/>
      <c r="W912" s="14"/>
      <c r="X912" s="18"/>
      <c r="Y912" s="16">
        <v>0</v>
      </c>
      <c r="Z912" s="18">
        <f t="shared" si="297"/>
        <v>219283.24999999997</v>
      </c>
      <c r="AA912" s="15"/>
      <c r="AB912" s="24"/>
      <c r="AC912" s="71" t="s">
        <v>161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98"/>
        <v>0</v>
      </c>
      <c r="AP912" s="15"/>
      <c r="AR912" s="14"/>
      <c r="AS912" s="18"/>
      <c r="AT912" s="16"/>
      <c r="AU912" s="18">
        <f t="shared" si="299"/>
        <v>0</v>
      </c>
      <c r="AV912" s="15"/>
      <c r="AX912" s="14"/>
      <c r="AY912" s="18"/>
      <c r="AZ912" s="16"/>
      <c r="BA912" s="18">
        <f t="shared" si="300"/>
        <v>0</v>
      </c>
      <c r="BB912" s="15"/>
      <c r="BD912" s="14"/>
      <c r="BE912" s="18"/>
      <c r="BF912" s="16"/>
      <c r="BG912" s="18">
        <f t="shared" si="301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4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119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120</v>
      </c>
      <c r="L913" s="3">
        <f>L911-L912</f>
        <v>0</v>
      </c>
      <c r="M913" s="27" t="s">
        <v>162</v>
      </c>
      <c r="N913" s="27">
        <f>O913-L912</f>
        <v>23039.249999999971</v>
      </c>
      <c r="O913" s="44">
        <f>Z913+AU913+N889+SUM(L892:L903)+SUM(N893:N903)+L907-D859-D862-D858+E860</f>
        <v>244251.82999999996</v>
      </c>
      <c r="P913" s="18"/>
      <c r="Q913" s="58"/>
      <c r="R913" s="59"/>
      <c r="S913" s="44"/>
      <c r="T913" s="59">
        <f t="shared" si="296"/>
        <v>42662.639999999992</v>
      </c>
      <c r="U913" s="57"/>
      <c r="W913" s="58"/>
      <c r="X913" s="59"/>
      <c r="Y913" s="44"/>
      <c r="Z913" s="59">
        <f t="shared" si="297"/>
        <v>219283.24999999997</v>
      </c>
      <c r="AA913" s="57"/>
      <c r="AB913" s="60"/>
      <c r="AC913" s="60" t="s">
        <v>121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163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8"/>
        <v>0</v>
      </c>
      <c r="AP913" s="57"/>
      <c r="AR913" s="58"/>
      <c r="AS913" s="59"/>
      <c r="AT913" s="44"/>
      <c r="AU913" s="59">
        <f t="shared" si="299"/>
        <v>0</v>
      </c>
      <c r="AV913" s="57"/>
      <c r="AX913" s="58"/>
      <c r="AY913" s="59"/>
      <c r="AZ913" s="44"/>
      <c r="BA913" s="59">
        <f t="shared" si="300"/>
        <v>0</v>
      </c>
      <c r="BB913" s="57"/>
      <c r="BD913" s="58"/>
      <c r="BE913" s="59"/>
      <c r="BF913" s="44"/>
      <c r="BG913" s="59">
        <f t="shared" si="301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191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5" spans="1:69" ht="16.8" customHeight="1" x14ac:dyDescent="0.25">
      <c r="A915" s="50"/>
    </row>
    <row r="916" spans="1:69" ht="16.8" customHeight="1" x14ac:dyDescent="0.35">
      <c r="A916" s="2" t="s">
        <v>0</v>
      </c>
      <c r="B916" s="2"/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122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164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165</v>
      </c>
      <c r="BP916" s="8" t="s">
        <v>0</v>
      </c>
      <c r="BQ916" s="9" t="s">
        <v>166</v>
      </c>
    </row>
    <row r="917" spans="1:69" ht="16.8" customHeight="1" x14ac:dyDescent="0.35">
      <c r="A917" s="14">
        <v>45313</v>
      </c>
      <c r="B917" s="15" t="s">
        <v>167</v>
      </c>
      <c r="C917" s="15" t="s">
        <v>168</v>
      </c>
      <c r="D917" s="16">
        <v>3160.01</v>
      </c>
      <c r="E917" s="16">
        <v>1380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>
        <f>D920+D923+D921-E921-E920+O856</f>
        <v>56287.360000000015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219283.24999999997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169</v>
      </c>
      <c r="BM917" s="88">
        <f>BK917</f>
        <v>45313</v>
      </c>
      <c r="BN917" s="24" t="s">
        <v>169</v>
      </c>
      <c r="BO917" s="24"/>
      <c r="BP917" s="88">
        <f>BK917</f>
        <v>45313</v>
      </c>
      <c r="BQ917" s="124"/>
    </row>
    <row r="918" spans="1:69" ht="16.8" customHeight="1" x14ac:dyDescent="0.35">
      <c r="A918" s="15"/>
      <c r="B918" s="15"/>
      <c r="C918" s="15" t="s">
        <v>170</v>
      </c>
      <c r="D918" s="16">
        <v>0</v>
      </c>
      <c r="E918" s="16"/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2">(R918-S918)+T917</f>
        <v>42662.639999999992</v>
      </c>
      <c r="U918" s="15"/>
      <c r="W918" s="14"/>
      <c r="X918" s="18"/>
      <c r="Y918" s="16"/>
      <c r="Z918" s="18">
        <f t="shared" ref="Z918:Z949" si="303">(X918-Y918)+Z917</f>
        <v>219283.24999999997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4">(AM918-AN918)+AO917</f>
        <v>0</v>
      </c>
      <c r="AP918" s="15"/>
      <c r="AR918" s="14"/>
      <c r="AS918" s="18"/>
      <c r="AT918" s="16"/>
      <c r="AU918" s="18">
        <f t="shared" ref="AU918:AU949" si="305">(AS918-AT918)+AU917</f>
        <v>0</v>
      </c>
      <c r="AV918" s="15"/>
      <c r="AX918" s="14"/>
      <c r="AY918" s="18"/>
      <c r="AZ918" s="16"/>
      <c r="BA918" s="18">
        <f t="shared" ref="BA918:BA949" si="306">(AY918-AZ918)+BA917</f>
        <v>0</v>
      </c>
      <c r="BB918" s="15"/>
      <c r="BD918" s="14"/>
      <c r="BE918" s="18"/>
      <c r="BF918" s="16"/>
      <c r="BG918" s="18">
        <f t="shared" ref="BG918:BG949" si="307">(BE918-BF918)+BG917</f>
        <v>0</v>
      </c>
      <c r="BH918" s="15"/>
      <c r="BJ918" s="86">
        <v>0</v>
      </c>
      <c r="BK918" s="90"/>
      <c r="BL918" s="24">
        <v>0</v>
      </c>
      <c r="BM918" s="91"/>
      <c r="BN918" s="24">
        <v>0</v>
      </c>
      <c r="BO918" s="24">
        <v>0</v>
      </c>
      <c r="BP918" s="91"/>
      <c r="BQ918" s="124"/>
    </row>
    <row r="919" spans="1:69" ht="16.8" customHeight="1" x14ac:dyDescent="0.35">
      <c r="A919" s="15"/>
      <c r="B919" s="15"/>
      <c r="C919" s="15" t="s">
        <v>171</v>
      </c>
      <c r="D919" s="16">
        <v>14981.44</v>
      </c>
      <c r="E919" s="16">
        <v>198</v>
      </c>
      <c r="F919" s="16"/>
      <c r="G919" s="16"/>
      <c r="H919" s="103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2"/>
        <v>42662.639999999992</v>
      </c>
      <c r="U919" s="15"/>
      <c r="W919" s="14"/>
      <c r="X919" s="18"/>
      <c r="Y919" s="16"/>
      <c r="Z919" s="18">
        <f t="shared" si="303"/>
        <v>219283.24999999997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4"/>
        <v>0</v>
      </c>
      <c r="AP919" s="15"/>
      <c r="AR919" s="14"/>
      <c r="AS919" s="18"/>
      <c r="AT919" s="16"/>
      <c r="AU919" s="18">
        <f t="shared" si="305"/>
        <v>0</v>
      </c>
      <c r="AV919" s="15"/>
      <c r="AX919" s="14"/>
      <c r="AY919" s="18"/>
      <c r="AZ919" s="16"/>
      <c r="BA919" s="18">
        <f t="shared" si="306"/>
        <v>0</v>
      </c>
      <c r="BB919" s="15"/>
      <c r="BD919" s="14"/>
      <c r="BE919" s="18"/>
      <c r="BF919" s="16"/>
      <c r="BG919" s="18">
        <f t="shared" si="307"/>
        <v>0</v>
      </c>
      <c r="BH919" s="15"/>
      <c r="BJ919" s="86">
        <v>0</v>
      </c>
      <c r="BK919" s="90"/>
      <c r="BL919" s="24">
        <v>0</v>
      </c>
      <c r="BM919" s="91"/>
      <c r="BN919" s="24">
        <v>0</v>
      </c>
      <c r="BO919" s="24">
        <v>0</v>
      </c>
      <c r="BP919" s="91"/>
      <c r="BQ919" s="124"/>
    </row>
    <row r="920" spans="1:69" ht="16.8" customHeight="1" x14ac:dyDescent="0.35">
      <c r="A920" s="15"/>
      <c r="B920" s="15">
        <v>0</v>
      </c>
      <c r="C920" s="15" t="s">
        <v>172</v>
      </c>
      <c r="D920" s="16">
        <v>373.08</v>
      </c>
      <c r="E920" s="16"/>
      <c r="F920" s="16"/>
      <c r="G920" s="16"/>
      <c r="H920" s="103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 t="shared" ref="O920:O939" si="308">O859+M920-N920</f>
        <v>24727.465000000007</v>
      </c>
      <c r="P920" s="18">
        <f t="shared" ref="P920:P939" si="309">P859+M920</f>
        <v>5858.5649999999996</v>
      </c>
      <c r="Q920" s="14"/>
      <c r="R920" s="18"/>
      <c r="S920" s="16"/>
      <c r="T920" s="18">
        <f t="shared" si="302"/>
        <v>42662.639999999992</v>
      </c>
      <c r="U920" s="15"/>
      <c r="W920" s="14"/>
      <c r="X920" s="18"/>
      <c r="Y920" s="16"/>
      <c r="Z920" s="18">
        <f t="shared" si="303"/>
        <v>219283.24999999997</v>
      </c>
      <c r="AA920" s="15"/>
      <c r="AB920" s="24"/>
      <c r="AC920" s="24"/>
      <c r="AD920" s="25"/>
      <c r="AE920" s="25"/>
      <c r="AF920" s="25"/>
      <c r="AG920" s="25"/>
      <c r="AH920" s="17"/>
      <c r="AI920" s="16">
        <v>0</v>
      </c>
      <c r="AJ920" s="25"/>
      <c r="AL920" s="14"/>
      <c r="AM920" s="18"/>
      <c r="AN920" s="16"/>
      <c r="AO920" s="18">
        <f t="shared" si="304"/>
        <v>0</v>
      </c>
      <c r="AP920" s="15"/>
      <c r="AR920" s="14"/>
      <c r="AS920" s="18"/>
      <c r="AT920" s="16"/>
      <c r="AU920" s="18">
        <f t="shared" si="305"/>
        <v>0</v>
      </c>
      <c r="AV920" s="15"/>
      <c r="AX920" s="14"/>
      <c r="AY920" s="18"/>
      <c r="AZ920" s="16"/>
      <c r="BA920" s="18">
        <f t="shared" si="306"/>
        <v>0</v>
      </c>
      <c r="BB920" s="15"/>
      <c r="BD920" s="14"/>
      <c r="BE920" s="18"/>
      <c r="BF920" s="16"/>
      <c r="BG920" s="18">
        <f t="shared" si="307"/>
        <v>0</v>
      </c>
      <c r="BH920" s="15"/>
      <c r="BJ920" s="86">
        <v>0</v>
      </c>
      <c r="BK920" s="90"/>
      <c r="BL920" s="24">
        <v>0</v>
      </c>
      <c r="BM920" s="91"/>
      <c r="BN920" s="24">
        <v>0</v>
      </c>
      <c r="BO920" s="24">
        <v>0</v>
      </c>
      <c r="BP920" s="91"/>
      <c r="BQ920" s="124"/>
    </row>
    <row r="921" spans="1:69" ht="16.8" customHeight="1" x14ac:dyDescent="0.35">
      <c r="A921" s="15"/>
      <c r="B921" s="16">
        <f>B920+B860</f>
        <v>811.27</v>
      </c>
      <c r="C921" s="15" t="s">
        <v>173</v>
      </c>
      <c r="D921" s="16">
        <v>2024.76</v>
      </c>
      <c r="E921" s="16">
        <v>0</v>
      </c>
      <c r="F921" s="16"/>
      <c r="G921" s="16" t="s">
        <v>324</v>
      </c>
      <c r="H921" s="103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si="308"/>
        <v>-29078.211095000006</v>
      </c>
      <c r="P921" s="18">
        <f t="shared" si="309"/>
        <v>4903.6189050000003</v>
      </c>
      <c r="Q921" s="14"/>
      <c r="R921" s="18"/>
      <c r="S921" s="16"/>
      <c r="T921" s="18">
        <f t="shared" si="302"/>
        <v>42662.639999999992</v>
      </c>
      <c r="U921" s="15"/>
      <c r="W921" s="14"/>
      <c r="X921" s="18"/>
      <c r="Y921" s="16"/>
      <c r="Z921" s="18">
        <f t="shared" si="303"/>
        <v>219283.24999999997</v>
      </c>
      <c r="AA921" s="15"/>
      <c r="AB921" s="24"/>
      <c r="AC921" s="17"/>
      <c r="AD921" s="25"/>
      <c r="AE921" s="25"/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4"/>
        <v>0</v>
      </c>
      <c r="AP921" s="15"/>
      <c r="AR921" s="14"/>
      <c r="AS921" s="18"/>
      <c r="AT921" s="16"/>
      <c r="AU921" s="18">
        <f t="shared" si="305"/>
        <v>0</v>
      </c>
      <c r="AV921" s="15"/>
      <c r="AX921" s="14"/>
      <c r="AY921" s="18"/>
      <c r="AZ921" s="16"/>
      <c r="BA921" s="18">
        <f t="shared" si="306"/>
        <v>0</v>
      </c>
      <c r="BB921" s="15"/>
      <c r="BD921" s="14"/>
      <c r="BE921" s="18"/>
      <c r="BF921" s="16"/>
      <c r="BG921" s="18">
        <f t="shared" si="307"/>
        <v>0</v>
      </c>
      <c r="BH921" s="15"/>
      <c r="BJ921" s="86">
        <v>0</v>
      </c>
      <c r="BK921" s="90"/>
      <c r="BL921" s="24">
        <v>0</v>
      </c>
      <c r="BM921" s="91"/>
      <c r="BN921" s="24">
        <v>0</v>
      </c>
      <c r="BO921" s="24"/>
      <c r="BP921" s="24"/>
      <c r="BQ921" s="124"/>
    </row>
    <row r="922" spans="1:69" ht="16.8" customHeight="1" x14ac:dyDescent="0.35">
      <c r="A922" s="15"/>
      <c r="B922" s="15"/>
      <c r="C922" s="15" t="s">
        <v>174</v>
      </c>
      <c r="D922" s="16">
        <v>434.5</v>
      </c>
      <c r="E922" s="16">
        <v>0</v>
      </c>
      <c r="F922" s="16"/>
      <c r="G922" s="16"/>
      <c r="H922" s="103" t="s">
        <v>44</v>
      </c>
      <c r="I922" s="77" t="s">
        <v>175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308"/>
        <v>-11189.802725</v>
      </c>
      <c r="P922" s="18">
        <f t="shared" si="309"/>
        <v>8992.8972750000012</v>
      </c>
      <c r="Q922" s="14"/>
      <c r="R922" s="18"/>
      <c r="S922" s="16"/>
      <c r="T922" s="18">
        <f t="shared" si="302"/>
        <v>42662.639999999992</v>
      </c>
      <c r="U922" s="15"/>
      <c r="W922" s="14"/>
      <c r="X922" s="18"/>
      <c r="Y922" s="16"/>
      <c r="Z922" s="18">
        <f t="shared" si="303"/>
        <v>219283.24999999997</v>
      </c>
      <c r="AA922" s="15"/>
      <c r="AB922" s="24"/>
      <c r="AC922" s="17"/>
      <c r="AD922" s="25"/>
      <c r="AE922" s="25"/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4"/>
        <v>0</v>
      </c>
      <c r="AP922" s="15"/>
      <c r="AR922" s="14"/>
      <c r="AS922" s="18"/>
      <c r="AT922" s="16"/>
      <c r="AU922" s="18">
        <f t="shared" si="305"/>
        <v>0</v>
      </c>
      <c r="AV922" s="15"/>
      <c r="AX922" s="14"/>
      <c r="AY922" s="18"/>
      <c r="AZ922" s="16"/>
      <c r="BA922" s="18">
        <f t="shared" si="306"/>
        <v>0</v>
      </c>
      <c r="BB922" s="15"/>
      <c r="BD922" s="14"/>
      <c r="BE922" s="18"/>
      <c r="BF922" s="16"/>
      <c r="BG922" s="18">
        <f t="shared" si="307"/>
        <v>0</v>
      </c>
      <c r="BH922" s="15"/>
      <c r="BJ922" s="86">
        <v>0</v>
      </c>
      <c r="BK922" s="90"/>
      <c r="BL922" s="24">
        <v>0</v>
      </c>
      <c r="BM922" s="91"/>
      <c r="BN922" s="24">
        <v>0</v>
      </c>
      <c r="BO922" s="24"/>
      <c r="BP922" s="24"/>
      <c r="BQ922" s="124"/>
    </row>
    <row r="923" spans="1:69" ht="16.8" customHeight="1" x14ac:dyDescent="0.35">
      <c r="A923" s="15"/>
      <c r="B923" s="15" t="s">
        <v>42</v>
      </c>
      <c r="C923" s="15" t="s">
        <v>176</v>
      </c>
      <c r="D923" s="16">
        <v>0</v>
      </c>
      <c r="E923" s="16"/>
      <c r="F923" s="16"/>
      <c r="G923" s="16"/>
      <c r="H923" s="103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308"/>
        <v>6514.4269000000004</v>
      </c>
      <c r="P923" s="18">
        <f t="shared" si="309"/>
        <v>1523.2269000000001</v>
      </c>
      <c r="Q923" s="14"/>
      <c r="R923" s="18"/>
      <c r="S923" s="16"/>
      <c r="T923" s="18">
        <f t="shared" si="302"/>
        <v>42662.639999999992</v>
      </c>
      <c r="U923" s="15"/>
      <c r="W923" s="14"/>
      <c r="X923" s="18"/>
      <c r="Y923" s="16"/>
      <c r="Z923" s="18">
        <f t="shared" si="303"/>
        <v>219283.24999999997</v>
      </c>
      <c r="AA923" s="15"/>
      <c r="AB923" s="24"/>
      <c r="AC923" s="17"/>
      <c r="AD923" s="25"/>
      <c r="AE923" s="25"/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4"/>
        <v>0</v>
      </c>
      <c r="AP923" s="15"/>
      <c r="AR923" s="14"/>
      <c r="AS923" s="18"/>
      <c r="AT923" s="16"/>
      <c r="AU923" s="18">
        <f t="shared" si="305"/>
        <v>0</v>
      </c>
      <c r="AV923" s="15"/>
      <c r="AX923" s="14"/>
      <c r="AY923" s="18"/>
      <c r="AZ923" s="16"/>
      <c r="BA923" s="18">
        <f t="shared" si="306"/>
        <v>0</v>
      </c>
      <c r="BB923" s="15"/>
      <c r="BD923" s="14"/>
      <c r="BE923" s="18"/>
      <c r="BF923" s="16"/>
      <c r="BG923" s="18">
        <f t="shared" si="307"/>
        <v>0</v>
      </c>
      <c r="BH923" s="15"/>
      <c r="BJ923" s="86">
        <v>0</v>
      </c>
      <c r="BK923" s="90"/>
      <c r="BL923" s="24">
        <v>0</v>
      </c>
      <c r="BM923" s="91"/>
      <c r="BN923" s="24">
        <v>0</v>
      </c>
      <c r="BO923" s="24"/>
      <c r="BP923" s="24"/>
      <c r="BQ923" s="124"/>
    </row>
    <row r="924" spans="1:69" ht="16.8" customHeight="1" x14ac:dyDescent="0.35">
      <c r="A924" s="15"/>
      <c r="B924" s="15"/>
      <c r="C924" s="15" t="s">
        <v>177</v>
      </c>
      <c r="D924" s="16">
        <v>108.86</v>
      </c>
      <c r="E924" s="16"/>
      <c r="F924" s="16"/>
      <c r="G924" s="16">
        <v>0</v>
      </c>
      <c r="H924" s="103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308"/>
        <v>6253.4669000000013</v>
      </c>
      <c r="P924" s="18">
        <f t="shared" si="309"/>
        <v>1523.2269000000001</v>
      </c>
      <c r="Q924" s="14"/>
      <c r="R924" s="18"/>
      <c r="S924" s="16">
        <f>G924</f>
        <v>0</v>
      </c>
      <c r="T924" s="18">
        <f t="shared" si="302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303"/>
        <v>219283.24999999997</v>
      </c>
      <c r="AA924" s="15"/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/>
      <c r="AI924" s="16">
        <v>0</v>
      </c>
      <c r="AJ924" s="25"/>
      <c r="AL924" s="14"/>
      <c r="AM924" s="18"/>
      <c r="AN924" s="16">
        <v>0</v>
      </c>
      <c r="AO924" s="18">
        <f t="shared" si="304"/>
        <v>0</v>
      </c>
      <c r="AP924" s="15"/>
      <c r="AR924" s="14"/>
      <c r="AS924" s="18"/>
      <c r="AT924" s="16">
        <v>0</v>
      </c>
      <c r="AU924" s="18">
        <f t="shared" si="305"/>
        <v>0</v>
      </c>
      <c r="AV924" s="15"/>
      <c r="AX924" s="14"/>
      <c r="AY924" s="18"/>
      <c r="AZ924" s="16">
        <v>0</v>
      </c>
      <c r="BA924" s="18">
        <f t="shared" si="306"/>
        <v>0</v>
      </c>
      <c r="BB924" s="15"/>
      <c r="BD924" s="14"/>
      <c r="BE924" s="18"/>
      <c r="BF924" s="16">
        <v>0</v>
      </c>
      <c r="BG924" s="18">
        <f t="shared" si="307"/>
        <v>0</v>
      </c>
      <c r="BH924" s="15"/>
      <c r="BJ924" s="86">
        <v>0</v>
      </c>
      <c r="BK924" s="90"/>
      <c r="BL924" s="24">
        <v>0</v>
      </c>
      <c r="BM924" s="91"/>
      <c r="BN924" s="24">
        <v>0</v>
      </c>
      <c r="BO924" s="24"/>
      <c r="BP924" s="24"/>
      <c r="BQ924" s="124"/>
    </row>
    <row r="925" spans="1:69" ht="16.8" customHeight="1" x14ac:dyDescent="0.35">
      <c r="A925" s="15"/>
      <c r="B925" s="15"/>
      <c r="C925" s="15" t="s">
        <v>178</v>
      </c>
      <c r="D925" s="16"/>
      <c r="E925" s="16"/>
      <c r="F925" s="16"/>
      <c r="G925" s="16">
        <v>0</v>
      </c>
      <c r="H925" s="103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308"/>
        <v>1152.5539900000001</v>
      </c>
      <c r="P925" s="18">
        <f t="shared" si="309"/>
        <v>269.49399</v>
      </c>
      <c r="Q925" s="14"/>
      <c r="R925" s="18"/>
      <c r="S925" s="16">
        <f>G925</f>
        <v>0</v>
      </c>
      <c r="T925" s="18">
        <f t="shared" si="302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3"/>
        <v>219283.24999999997</v>
      </c>
      <c r="AA925" s="15"/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/>
      <c r="AI925" s="16">
        <v>0</v>
      </c>
      <c r="AJ925" s="25"/>
      <c r="AL925" s="14"/>
      <c r="AM925" s="18">
        <v>0</v>
      </c>
      <c r="AN925" s="16">
        <v>0</v>
      </c>
      <c r="AO925" s="18">
        <f t="shared" si="304"/>
        <v>0</v>
      </c>
      <c r="AP925" s="15"/>
      <c r="AR925" s="14"/>
      <c r="AS925" s="18">
        <v>0</v>
      </c>
      <c r="AT925" s="16">
        <v>0</v>
      </c>
      <c r="AU925" s="18">
        <f t="shared" si="305"/>
        <v>0</v>
      </c>
      <c r="AV925" s="15"/>
      <c r="AX925" s="14"/>
      <c r="AY925" s="18">
        <v>0</v>
      </c>
      <c r="AZ925" s="16">
        <v>0</v>
      </c>
      <c r="BA925" s="18">
        <f t="shared" si="306"/>
        <v>0</v>
      </c>
      <c r="BB925" s="15"/>
      <c r="BD925" s="14"/>
      <c r="BE925" s="18">
        <v>0</v>
      </c>
      <c r="BF925" s="16">
        <v>0</v>
      </c>
      <c r="BG925" s="18">
        <f t="shared" si="307"/>
        <v>0</v>
      </c>
      <c r="BH925" s="15"/>
      <c r="BJ925" s="86">
        <v>0</v>
      </c>
      <c r="BK925" s="90"/>
      <c r="BL925" s="24">
        <v>0</v>
      </c>
      <c r="BM925" s="91"/>
      <c r="BN925" s="24">
        <v>0</v>
      </c>
      <c r="BO925" s="24"/>
      <c r="BP925" s="24"/>
      <c r="BQ925" s="124"/>
    </row>
    <row r="926" spans="1:69" ht="16.8" customHeight="1" x14ac:dyDescent="0.35">
      <c r="A926" s="15"/>
      <c r="B926" s="15"/>
      <c r="C926" s="15" t="s">
        <v>325</v>
      </c>
      <c r="D926" s="16"/>
      <c r="E926" s="16"/>
      <c r="F926" s="16"/>
      <c r="G926" s="16">
        <v>5832.01</v>
      </c>
      <c r="H926" s="103"/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308"/>
        <v>701.54982000000007</v>
      </c>
      <c r="P926" s="18">
        <f t="shared" si="309"/>
        <v>164.03982000000002</v>
      </c>
      <c r="Q926" s="14"/>
      <c r="R926" s="18"/>
      <c r="S926" s="16">
        <f>G926</f>
        <v>5832.01</v>
      </c>
      <c r="T926" s="18">
        <f t="shared" si="302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3"/>
        <v>219283.24999999997</v>
      </c>
      <c r="AA926" s="15"/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4"/>
        <v>0</v>
      </c>
      <c r="AP926" s="15"/>
      <c r="AR926" s="14"/>
      <c r="AS926" s="18"/>
      <c r="AT926" s="16">
        <v>0</v>
      </c>
      <c r="AU926" s="18">
        <f t="shared" si="305"/>
        <v>0</v>
      </c>
      <c r="AV926" s="15"/>
      <c r="AX926" s="14"/>
      <c r="AY926" s="18"/>
      <c r="AZ926" s="16">
        <v>0</v>
      </c>
      <c r="BA926" s="18">
        <f t="shared" si="306"/>
        <v>0</v>
      </c>
      <c r="BB926" s="15"/>
      <c r="BD926" s="14"/>
      <c r="BE926" s="18"/>
      <c r="BF926" s="16">
        <v>0</v>
      </c>
      <c r="BG926" s="18">
        <f t="shared" si="307"/>
        <v>0</v>
      </c>
      <c r="BH926" s="15"/>
      <c r="BJ926" s="86">
        <v>0</v>
      </c>
      <c r="BK926" s="90"/>
      <c r="BL926" s="24">
        <v>0</v>
      </c>
      <c r="BM926" s="24"/>
      <c r="BN926" s="24"/>
      <c r="BO926" s="24"/>
      <c r="BP926" s="24"/>
      <c r="BQ926" s="124"/>
    </row>
    <row r="927" spans="1:69" ht="16.8" customHeight="1" x14ac:dyDescent="0.35">
      <c r="A927" s="15"/>
      <c r="B927" s="15"/>
      <c r="C927" s="15" t="s">
        <v>180</v>
      </c>
      <c r="D927" s="16"/>
      <c r="E927" s="16"/>
      <c r="F927" s="16"/>
      <c r="G927" s="16">
        <v>0</v>
      </c>
      <c r="H927" s="103"/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308"/>
        <v>701.54982000000007</v>
      </c>
      <c r="P927" s="18">
        <f t="shared" si="309"/>
        <v>164.03982000000002</v>
      </c>
      <c r="Q927" s="14"/>
      <c r="R927" s="18"/>
      <c r="S927" s="16">
        <f>G927</f>
        <v>0</v>
      </c>
      <c r="T927" s="18">
        <f t="shared" si="302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3"/>
        <v>219283.24999999997</v>
      </c>
      <c r="AA927" s="15"/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4"/>
        <v>0</v>
      </c>
      <c r="AP927" s="15"/>
      <c r="AR927" s="14"/>
      <c r="AS927" s="18"/>
      <c r="AT927" s="16">
        <v>0</v>
      </c>
      <c r="AU927" s="18">
        <f t="shared" si="305"/>
        <v>0</v>
      </c>
      <c r="AV927" s="15"/>
      <c r="AX927" s="14"/>
      <c r="AY927" s="18"/>
      <c r="AZ927" s="16">
        <v>0</v>
      </c>
      <c r="BA927" s="18">
        <f t="shared" si="306"/>
        <v>0</v>
      </c>
      <c r="BB927" s="15"/>
      <c r="BD927" s="14"/>
      <c r="BE927" s="18"/>
      <c r="BF927" s="16">
        <v>0</v>
      </c>
      <c r="BG927" s="18">
        <f t="shared" si="307"/>
        <v>0</v>
      </c>
      <c r="BH927" s="15"/>
      <c r="BJ927" s="86">
        <v>0</v>
      </c>
      <c r="BK927" s="90"/>
      <c r="BL927" s="24"/>
      <c r="BM927" s="24"/>
      <c r="BN927" s="24"/>
      <c r="BO927" s="24"/>
      <c r="BP927" s="24"/>
      <c r="BQ927" s="124"/>
    </row>
    <row r="928" spans="1:69" ht="16.8" customHeight="1" x14ac:dyDescent="0.35">
      <c r="A928" s="15"/>
      <c r="B928" s="15"/>
      <c r="C928" s="15" t="s">
        <v>181</v>
      </c>
      <c r="D928" s="16"/>
      <c r="E928" s="16"/>
      <c r="F928" s="16"/>
      <c r="G928" s="16">
        <v>0</v>
      </c>
      <c r="H928" s="16"/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308"/>
        <v>701.54982000000007</v>
      </c>
      <c r="P928" s="18">
        <f t="shared" si="309"/>
        <v>164.03982000000002</v>
      </c>
      <c r="Q928" s="14"/>
      <c r="R928" s="18"/>
      <c r="S928" s="16">
        <f>G928</f>
        <v>0</v>
      </c>
      <c r="T928" s="18">
        <f t="shared" si="302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3"/>
        <v>219283.24999999997</v>
      </c>
      <c r="AA928" s="15"/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4"/>
        <v>0</v>
      </c>
      <c r="AP928" s="15"/>
      <c r="AR928" s="14"/>
      <c r="AS928" s="18"/>
      <c r="AT928" s="16">
        <v>0</v>
      </c>
      <c r="AU928" s="18">
        <f t="shared" si="305"/>
        <v>0</v>
      </c>
      <c r="AV928" s="15"/>
      <c r="AX928" s="14"/>
      <c r="AY928" s="18"/>
      <c r="AZ928" s="16">
        <v>0</v>
      </c>
      <c r="BA928" s="18">
        <f t="shared" si="306"/>
        <v>0</v>
      </c>
      <c r="BB928" s="15"/>
      <c r="BD928" s="14"/>
      <c r="BE928" s="18"/>
      <c r="BF928" s="16">
        <v>0</v>
      </c>
      <c r="BG928" s="18">
        <f t="shared" si="307"/>
        <v>0</v>
      </c>
      <c r="BH928" s="15"/>
      <c r="BJ928" s="86">
        <v>0</v>
      </c>
      <c r="BK928" s="90"/>
      <c r="BL928" s="24"/>
      <c r="BM928" s="24"/>
      <c r="BN928" s="24"/>
      <c r="BO928" s="24"/>
      <c r="BP928" s="24"/>
      <c r="BQ928" s="124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/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308"/>
        <v>1152.5539900000001</v>
      </c>
      <c r="P929" s="18">
        <f t="shared" si="309"/>
        <v>269.49399</v>
      </c>
      <c r="Q929" s="14"/>
      <c r="R929" s="18"/>
      <c r="S929" s="16">
        <v>0</v>
      </c>
      <c r="T929" s="18">
        <f t="shared" si="302"/>
        <v>36830.62999999999</v>
      </c>
      <c r="U929" s="15"/>
      <c r="W929" s="14"/>
      <c r="X929" s="18"/>
      <c r="Y929" s="16">
        <v>0</v>
      </c>
      <c r="Z929" s="18">
        <f t="shared" si="303"/>
        <v>219283.24999999997</v>
      </c>
      <c r="AA929" s="15"/>
      <c r="AB929" s="24"/>
      <c r="AC929" s="15"/>
      <c r="AD929" s="25"/>
      <c r="AE929" s="62"/>
      <c r="AF929" s="63"/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4"/>
        <v>0</v>
      </c>
      <c r="AP929" s="15"/>
      <c r="AR929" s="14"/>
      <c r="AS929" s="18"/>
      <c r="AT929" s="16">
        <v>0</v>
      </c>
      <c r="AU929" s="18">
        <f t="shared" si="305"/>
        <v>0</v>
      </c>
      <c r="AV929" s="15"/>
      <c r="AX929" s="14"/>
      <c r="AY929" s="18"/>
      <c r="AZ929" s="16">
        <v>0</v>
      </c>
      <c r="BA929" s="18">
        <f t="shared" si="306"/>
        <v>0</v>
      </c>
      <c r="BB929" s="15"/>
      <c r="BD929" s="14"/>
      <c r="BE929" s="18"/>
      <c r="BF929" s="16">
        <v>0</v>
      </c>
      <c r="BG929" s="18">
        <f t="shared" si="307"/>
        <v>0</v>
      </c>
      <c r="BH929" s="15"/>
      <c r="BJ929" s="86">
        <v>0</v>
      </c>
      <c r="BK929" s="90"/>
      <c r="BL929" s="24"/>
      <c r="BM929" s="24"/>
      <c r="BN929" s="24"/>
      <c r="BO929" s="24"/>
      <c r="BP929" s="24"/>
      <c r="BQ929" s="124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182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308"/>
        <v>13091.2336</v>
      </c>
      <c r="P930" s="18">
        <f t="shared" si="309"/>
        <v>8436.3335999999999</v>
      </c>
      <c r="Q930" s="14"/>
      <c r="R930" s="18"/>
      <c r="S930" s="16">
        <v>0</v>
      </c>
      <c r="T930" s="18">
        <f t="shared" si="302"/>
        <v>36830.62999999999</v>
      </c>
      <c r="U930" s="15"/>
      <c r="W930" s="14"/>
      <c r="X930" s="18"/>
      <c r="Y930" s="16">
        <v>0</v>
      </c>
      <c r="Z930" s="18">
        <f t="shared" si="303"/>
        <v>219283.24999999997</v>
      </c>
      <c r="AA930" s="15" t="str">
        <f>C930</f>
        <v>Sinistro</v>
      </c>
      <c r="AB930" s="24"/>
      <c r="AC930" s="15"/>
      <c r="AD930" s="25"/>
      <c r="AE930" s="62"/>
      <c r="AF930" s="63"/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4"/>
        <v>0</v>
      </c>
      <c r="AP930" s="15"/>
      <c r="AR930" s="14"/>
      <c r="AS930" s="18"/>
      <c r="AT930" s="16">
        <v>0</v>
      </c>
      <c r="AU930" s="18">
        <f t="shared" si="305"/>
        <v>0</v>
      </c>
      <c r="AV930" s="15"/>
      <c r="AX930" s="14"/>
      <c r="AY930" s="18"/>
      <c r="AZ930" s="16">
        <v>0</v>
      </c>
      <c r="BA930" s="18">
        <f t="shared" si="306"/>
        <v>0</v>
      </c>
      <c r="BB930" s="15"/>
      <c r="BD930" s="14"/>
      <c r="BE930" s="18"/>
      <c r="BF930" s="16">
        <v>0</v>
      </c>
      <c r="BG930" s="18">
        <f t="shared" si="307"/>
        <v>0</v>
      </c>
      <c r="BH930" s="15"/>
      <c r="BJ930" s="86">
        <v>0</v>
      </c>
      <c r="BK930" s="90"/>
      <c r="BL930" s="24"/>
      <c r="BM930" s="24"/>
      <c r="BN930" s="24"/>
      <c r="BO930" s="24"/>
      <c r="BP930" s="24"/>
      <c r="BQ930" s="124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/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308"/>
        <v>2935.5891000000006</v>
      </c>
      <c r="P931" s="18">
        <f t="shared" si="309"/>
        <v>820.1990999999997</v>
      </c>
      <c r="Q931" s="14"/>
      <c r="R931" s="18"/>
      <c r="S931" s="16">
        <v>0</v>
      </c>
      <c r="T931" s="18">
        <f t="shared" si="302"/>
        <v>36830.62999999999</v>
      </c>
      <c r="U931" s="15"/>
      <c r="W931" s="14"/>
      <c r="X931" s="18"/>
      <c r="Y931" s="16">
        <v>0</v>
      </c>
      <c r="Z931" s="18">
        <f t="shared" si="303"/>
        <v>219283.24999999997</v>
      </c>
      <c r="AA931" s="15"/>
      <c r="AB931" s="24"/>
      <c r="AC931" s="64" t="s">
        <v>134</v>
      </c>
      <c r="AD931" s="65"/>
      <c r="AE931" s="65">
        <f>H935</f>
        <v>0</v>
      </c>
      <c r="AF931" s="63">
        <f t="shared" ref="AF931:AF961" si="310">AE931+AF870</f>
        <v>0</v>
      </c>
      <c r="AG931" s="25"/>
      <c r="AH931" s="24"/>
      <c r="AI931" s="26"/>
      <c r="AJ931" s="25">
        <v>0</v>
      </c>
      <c r="AL931" s="14"/>
      <c r="AM931" s="18"/>
      <c r="AN931" s="16">
        <v>0</v>
      </c>
      <c r="AO931" s="18">
        <f t="shared" si="304"/>
        <v>0</v>
      </c>
      <c r="AP931" s="15"/>
      <c r="AR931" s="14"/>
      <c r="AS931" s="18"/>
      <c r="AT931" s="16">
        <v>0</v>
      </c>
      <c r="AU931" s="18">
        <f t="shared" si="305"/>
        <v>0</v>
      </c>
      <c r="AV931" s="15"/>
      <c r="AX931" s="14"/>
      <c r="AY931" s="18"/>
      <c r="AZ931" s="16">
        <v>0</v>
      </c>
      <c r="BA931" s="18">
        <f t="shared" si="306"/>
        <v>0</v>
      </c>
      <c r="BB931" s="15"/>
      <c r="BD931" s="14"/>
      <c r="BE931" s="18"/>
      <c r="BF931" s="16">
        <v>0</v>
      </c>
      <c r="BG931" s="18">
        <f t="shared" si="307"/>
        <v>0</v>
      </c>
      <c r="BH931" s="15"/>
      <c r="BJ931" s="86"/>
      <c r="BK931" s="86"/>
      <c r="BL931" s="24"/>
      <c r="BM931" s="24"/>
      <c r="BN931" s="24"/>
      <c r="BO931" s="24"/>
      <c r="BP931" s="24"/>
      <c r="BQ931" s="124"/>
    </row>
    <row r="932" spans="1:69" ht="16.8" customHeight="1" x14ac:dyDescent="0.35">
      <c r="A932" s="15"/>
      <c r="B932" s="15"/>
      <c r="C932" s="15" t="s">
        <v>58</v>
      </c>
      <c r="D932" s="16"/>
      <c r="E932" s="16"/>
      <c r="F932" s="16"/>
      <c r="G932" s="16">
        <v>0</v>
      </c>
      <c r="H932" s="16"/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8"/>
        <v>0</v>
      </c>
      <c r="P932" s="18">
        <f t="shared" si="309"/>
        <v>0</v>
      </c>
      <c r="Q932" s="14"/>
      <c r="R932" s="18"/>
      <c r="S932" s="16">
        <f t="shared" ref="S932:S939" si="311">G932</f>
        <v>0</v>
      </c>
      <c r="T932" s="18">
        <f t="shared" si="302"/>
        <v>36830.62999999999</v>
      </c>
      <c r="U932" s="15" t="str">
        <f t="shared" ref="U932:U942" si="312">C932</f>
        <v xml:space="preserve">Francobolli    </v>
      </c>
      <c r="W932" s="14"/>
      <c r="X932" s="18"/>
      <c r="Y932" s="16"/>
      <c r="Z932" s="18">
        <f t="shared" si="303"/>
        <v>219283.24999999997</v>
      </c>
      <c r="AA932" s="15"/>
      <c r="AB932" s="24"/>
      <c r="AC932" s="15" t="str">
        <f t="shared" ref="AC932:AC945" si="313">C932</f>
        <v xml:space="preserve">Francobolli    </v>
      </c>
      <c r="AD932" s="25"/>
      <c r="AE932" s="62">
        <f>G932</f>
        <v>0</v>
      </c>
      <c r="AF932" s="63">
        <f t="shared" si="310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4"/>
        <v>0</v>
      </c>
      <c r="AP932" s="15"/>
      <c r="AR932" s="14"/>
      <c r="AS932" s="18"/>
      <c r="AT932" s="16"/>
      <c r="AU932" s="18">
        <f t="shared" si="305"/>
        <v>0</v>
      </c>
      <c r="AV932" s="15"/>
      <c r="AX932" s="14"/>
      <c r="AY932" s="18"/>
      <c r="AZ932" s="16"/>
      <c r="BA932" s="18">
        <f t="shared" si="306"/>
        <v>0</v>
      </c>
      <c r="BB932" s="15"/>
      <c r="BD932" s="14"/>
      <c r="BE932" s="18"/>
      <c r="BF932" s="16"/>
      <c r="BG932" s="18">
        <f t="shared" si="307"/>
        <v>0</v>
      </c>
      <c r="BH932" s="15"/>
      <c r="BJ932" s="86"/>
      <c r="BK932" s="86"/>
      <c r="BL932" s="24"/>
      <c r="BM932" s="24"/>
      <c r="BN932" s="24"/>
      <c r="BO932" s="24"/>
      <c r="BP932" s="24"/>
      <c r="BQ932" s="124"/>
    </row>
    <row r="933" spans="1:69" ht="16.8" customHeight="1" x14ac:dyDescent="0.35">
      <c r="A933" s="15"/>
      <c r="B933" s="15"/>
      <c r="C933" s="15" t="s">
        <v>135</v>
      </c>
      <c r="D933" s="16"/>
      <c r="E933" s="16"/>
      <c r="F933" s="16"/>
      <c r="G933" s="16">
        <v>0</v>
      </c>
      <c r="H933" s="16"/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308"/>
        <v>2260.5430900000006</v>
      </c>
      <c r="P933" s="18">
        <f t="shared" si="309"/>
        <v>1089.69309</v>
      </c>
      <c r="Q933" s="14"/>
      <c r="R933" s="18"/>
      <c r="S933" s="16">
        <f t="shared" si="311"/>
        <v>0</v>
      </c>
      <c r="T933" s="18">
        <f t="shared" si="302"/>
        <v>36830.62999999999</v>
      </c>
      <c r="U933" s="15" t="str">
        <f t="shared" si="312"/>
        <v xml:space="preserve">PAG. FATT. SOMMESE PETROLI </v>
      </c>
      <c r="W933" s="14"/>
      <c r="X933" s="18"/>
      <c r="Y933" s="16">
        <v>0</v>
      </c>
      <c r="Z933" s="18">
        <f t="shared" si="303"/>
        <v>219283.24999999997</v>
      </c>
      <c r="AA933" s="15"/>
      <c r="AB933" s="24"/>
      <c r="AC933" s="15" t="str">
        <f t="shared" si="313"/>
        <v xml:space="preserve">PAG. FATT. SOMMESE PETROLI </v>
      </c>
      <c r="AD933" s="25"/>
      <c r="AE933" s="62">
        <f>G933</f>
        <v>0</v>
      </c>
      <c r="AF933" s="63">
        <f t="shared" si="310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4"/>
        <v>0</v>
      </c>
      <c r="AP933" s="15"/>
      <c r="AR933" s="14"/>
      <c r="AS933" s="18"/>
      <c r="AT933" s="16">
        <v>0</v>
      </c>
      <c r="AU933" s="18">
        <f t="shared" si="305"/>
        <v>0</v>
      </c>
      <c r="AV933" s="15"/>
      <c r="AX933" s="14"/>
      <c r="AY933" s="18"/>
      <c r="AZ933" s="16">
        <v>0</v>
      </c>
      <c r="BA933" s="18">
        <f t="shared" si="306"/>
        <v>0</v>
      </c>
      <c r="BB933" s="15"/>
      <c r="BD933" s="14"/>
      <c r="BE933" s="18"/>
      <c r="BF933" s="16">
        <v>0</v>
      </c>
      <c r="BG933" s="18">
        <f t="shared" si="307"/>
        <v>0</v>
      </c>
      <c r="BH933" s="15"/>
      <c r="BJ933" s="86"/>
      <c r="BK933" s="86"/>
      <c r="BL933" s="24"/>
      <c r="BM933" s="24"/>
      <c r="BN933" s="24"/>
      <c r="BO933" s="24"/>
      <c r="BP933" s="24"/>
      <c r="BQ933" s="124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/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308"/>
        <v>1753.8795500000003</v>
      </c>
      <c r="P934" s="18">
        <f t="shared" si="309"/>
        <v>410.09954999999985</v>
      </c>
      <c r="Q934" s="14"/>
      <c r="R934" s="18"/>
      <c r="S934" s="16">
        <f t="shared" si="311"/>
        <v>0</v>
      </c>
      <c r="T934" s="18">
        <f t="shared" si="302"/>
        <v>36830.62999999999</v>
      </c>
      <c r="U934" s="15" t="str">
        <f t="shared" si="312"/>
        <v>Benzina auto papa'</v>
      </c>
      <c r="W934" s="14"/>
      <c r="X934" s="18"/>
      <c r="Y934" s="16">
        <v>0</v>
      </c>
      <c r="Z934" s="18">
        <f t="shared" si="303"/>
        <v>219283.24999999997</v>
      </c>
      <c r="AA934" s="15"/>
      <c r="AB934" s="24"/>
      <c r="AC934" s="15" t="str">
        <f t="shared" si="313"/>
        <v>Benzina auto papa'</v>
      </c>
      <c r="AD934" s="25"/>
      <c r="AE934" s="62">
        <f>G934</f>
        <v>0</v>
      </c>
      <c r="AF934" s="63">
        <f t="shared" si="310"/>
        <v>0</v>
      </c>
      <c r="AG934" s="25"/>
      <c r="AH934" s="24"/>
      <c r="AI934" s="26">
        <v>0</v>
      </c>
      <c r="AJ934" s="25"/>
      <c r="AL934" s="14"/>
      <c r="AM934" s="18"/>
      <c r="AN934" s="16">
        <v>0</v>
      </c>
      <c r="AO934" s="18">
        <f t="shared" si="304"/>
        <v>0</v>
      </c>
      <c r="AP934" s="15"/>
      <c r="AR934" s="14"/>
      <c r="AS934" s="18"/>
      <c r="AT934" s="16">
        <v>0</v>
      </c>
      <c r="AU934" s="18">
        <f t="shared" si="305"/>
        <v>0</v>
      </c>
      <c r="AV934" s="15"/>
      <c r="AX934" s="14"/>
      <c r="AY934" s="18"/>
      <c r="AZ934" s="16">
        <v>0</v>
      </c>
      <c r="BA934" s="18">
        <f t="shared" si="306"/>
        <v>0</v>
      </c>
      <c r="BB934" s="15"/>
      <c r="BD934" s="14"/>
      <c r="BE934" s="18"/>
      <c r="BF934" s="16">
        <v>0</v>
      </c>
      <c r="BG934" s="18">
        <f t="shared" si="307"/>
        <v>0</v>
      </c>
      <c r="BH934" s="15"/>
      <c r="BJ934" s="86"/>
      <c r="BK934" s="86"/>
      <c r="BL934" s="24"/>
      <c r="BM934" s="24"/>
      <c r="BN934" s="24"/>
      <c r="BO934" s="24"/>
      <c r="BP934" s="24"/>
      <c r="BQ934" s="124"/>
    </row>
    <row r="935" spans="1:69" ht="16.8" customHeight="1" x14ac:dyDescent="0.35">
      <c r="A935" s="15"/>
      <c r="B935" s="15"/>
      <c r="C935" s="28" t="s">
        <v>136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308"/>
        <v>17988.369330000001</v>
      </c>
      <c r="P935" s="18">
        <f t="shared" si="309"/>
        <v>11025.81933</v>
      </c>
      <c r="Q935" s="14"/>
      <c r="R935" s="18"/>
      <c r="S935" s="16">
        <f t="shared" si="311"/>
        <v>0</v>
      </c>
      <c r="T935" s="18">
        <f t="shared" si="302"/>
        <v>36830.62999999999</v>
      </c>
      <c r="U935" s="15" t="str">
        <f t="shared" si="312"/>
        <v>Spese bancarie</v>
      </c>
      <c r="W935" s="14"/>
      <c r="X935" s="18"/>
      <c r="Y935" s="16">
        <v>0</v>
      </c>
      <c r="Z935" s="18">
        <f t="shared" si="303"/>
        <v>219283.24999999997</v>
      </c>
      <c r="AA935" s="15" t="str">
        <f>C935</f>
        <v>Spese bancarie</v>
      </c>
      <c r="AB935" s="24"/>
      <c r="AC935" s="15" t="str">
        <f t="shared" si="313"/>
        <v>Spese bancarie</v>
      </c>
      <c r="AD935" s="25"/>
      <c r="AE935" s="62">
        <v>0</v>
      </c>
      <c r="AF935" s="63">
        <f t="shared" si="310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4"/>
        <v>0</v>
      </c>
      <c r="AP935" s="15"/>
      <c r="AR935" s="14"/>
      <c r="AS935" s="18"/>
      <c r="AT935" s="16">
        <v>0</v>
      </c>
      <c r="AU935" s="18">
        <f t="shared" si="305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6"/>
        <v>0</v>
      </c>
      <c r="BB935" s="15"/>
      <c r="BD935" s="14"/>
      <c r="BE935" s="18"/>
      <c r="BF935" s="16">
        <v>0</v>
      </c>
      <c r="BG935" s="18">
        <f t="shared" si="307"/>
        <v>0</v>
      </c>
      <c r="BH935" s="15"/>
      <c r="BJ935" s="86"/>
      <c r="BK935" s="86"/>
      <c r="BL935" s="24"/>
      <c r="BM935" s="24"/>
      <c r="BN935" s="24"/>
      <c r="BO935" s="24"/>
      <c r="BP935" s="24"/>
      <c r="BQ935" s="124"/>
    </row>
    <row r="936" spans="1:69" ht="16.8" customHeight="1" x14ac:dyDescent="0.35">
      <c r="A936" s="15"/>
      <c r="B936" s="15"/>
      <c r="C936" s="15"/>
      <c r="D936" s="16"/>
      <c r="E936" s="16"/>
      <c r="F936" s="16"/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308"/>
        <v>31694.339329999999</v>
      </c>
      <c r="P936" s="18">
        <f t="shared" si="309"/>
        <v>11025.81933</v>
      </c>
      <c r="Q936" s="14"/>
      <c r="R936" s="18"/>
      <c r="S936" s="16">
        <f t="shared" si="311"/>
        <v>0</v>
      </c>
      <c r="T936" s="18">
        <f t="shared" si="302"/>
        <v>36830.62999999999</v>
      </c>
      <c r="U936" s="15">
        <f t="shared" si="312"/>
        <v>0</v>
      </c>
      <c r="W936" s="14"/>
      <c r="X936" s="18"/>
      <c r="Y936" s="16">
        <v>0</v>
      </c>
      <c r="Z936" s="18">
        <f t="shared" si="303"/>
        <v>219283.24999999997</v>
      </c>
      <c r="AA936" s="15"/>
      <c r="AB936" s="24"/>
      <c r="AC936" s="15">
        <f t="shared" si="313"/>
        <v>0</v>
      </c>
      <c r="AD936" s="25"/>
      <c r="AE936" s="62">
        <f t="shared" ref="AE936:AE961" si="314">G936</f>
        <v>0</v>
      </c>
      <c r="AF936" s="63">
        <f t="shared" si="310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4"/>
        <v>0</v>
      </c>
      <c r="AP936" s="15"/>
      <c r="AR936" s="14"/>
      <c r="AS936" s="18"/>
      <c r="AT936" s="16">
        <v>0</v>
      </c>
      <c r="AU936" s="18">
        <f t="shared" si="305"/>
        <v>0</v>
      </c>
      <c r="AV936" s="15"/>
      <c r="AX936" s="14"/>
      <c r="AY936" s="18"/>
      <c r="AZ936" s="16">
        <v>0</v>
      </c>
      <c r="BA936" s="18">
        <f t="shared" si="306"/>
        <v>0</v>
      </c>
      <c r="BB936" s="15"/>
      <c r="BD936" s="14"/>
      <c r="BE936" s="18"/>
      <c r="BF936" s="16">
        <v>0</v>
      </c>
      <c r="BG936" s="18">
        <f t="shared" si="307"/>
        <v>0</v>
      </c>
      <c r="BH936" s="15"/>
      <c r="BJ936" s="86"/>
      <c r="BK936" s="86"/>
      <c r="BL936" s="24"/>
      <c r="BM936" s="24"/>
      <c r="BN936" s="24"/>
      <c r="BO936" s="24"/>
      <c r="BP936" s="24"/>
      <c r="BQ936" s="124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308"/>
        <v>1252.7782500000003</v>
      </c>
      <c r="P937" s="18">
        <f t="shared" si="309"/>
        <v>292.92825000000005</v>
      </c>
      <c r="Q937" s="14"/>
      <c r="R937" s="18"/>
      <c r="S937" s="16">
        <f t="shared" si="311"/>
        <v>0</v>
      </c>
      <c r="T937" s="18">
        <f t="shared" si="302"/>
        <v>36830.62999999999</v>
      </c>
      <c r="U937" s="15" t="str">
        <f t="shared" si="312"/>
        <v>Materiale pulizia</v>
      </c>
      <c r="W937" s="14"/>
      <c r="X937" s="18"/>
      <c r="Y937" s="16">
        <v>0</v>
      </c>
      <c r="Z937" s="18">
        <f t="shared" si="303"/>
        <v>219283.24999999997</v>
      </c>
      <c r="AA937" s="15"/>
      <c r="AB937" s="24"/>
      <c r="AC937" s="15" t="str">
        <f t="shared" si="313"/>
        <v>Materiale pulizia</v>
      </c>
      <c r="AD937" s="25"/>
      <c r="AE937" s="62">
        <f t="shared" si="314"/>
        <v>0</v>
      </c>
      <c r="AF937" s="63">
        <f t="shared" si="310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4"/>
        <v>0</v>
      </c>
      <c r="AP937" s="15"/>
      <c r="AR937" s="14"/>
      <c r="AS937" s="18"/>
      <c r="AT937" s="16">
        <v>0</v>
      </c>
      <c r="AU937" s="18">
        <f t="shared" si="305"/>
        <v>0</v>
      </c>
      <c r="AV937" s="15"/>
      <c r="AX937" s="14"/>
      <c r="AY937" s="18"/>
      <c r="AZ937" s="16">
        <v>0</v>
      </c>
      <c r="BA937" s="18">
        <f t="shared" si="306"/>
        <v>0</v>
      </c>
      <c r="BB937" s="15"/>
      <c r="BD937" s="14"/>
      <c r="BE937" s="18"/>
      <c r="BF937" s="16">
        <v>0</v>
      </c>
      <c r="BG937" s="18">
        <f t="shared" si="307"/>
        <v>0</v>
      </c>
      <c r="BH937" s="15"/>
      <c r="BJ937" s="86"/>
      <c r="BK937" s="86"/>
      <c r="BL937" s="24"/>
      <c r="BM937" s="24"/>
      <c r="BN937" s="24"/>
      <c r="BO937" s="24"/>
      <c r="BP937" s="24"/>
      <c r="BQ937" s="124"/>
    </row>
    <row r="938" spans="1:69" ht="16.8" customHeight="1" x14ac:dyDescent="0.35">
      <c r="A938" s="15"/>
      <c r="B938" s="15"/>
      <c r="C938" s="15" t="s">
        <v>326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308"/>
        <v>-589.50174999999979</v>
      </c>
      <c r="P938" s="18">
        <f t="shared" si="309"/>
        <v>292.92825000000005</v>
      </c>
      <c r="Q938" s="14"/>
      <c r="R938" s="18"/>
      <c r="S938" s="16">
        <f t="shared" si="311"/>
        <v>396.97</v>
      </c>
      <c r="T938" s="18">
        <f t="shared" si="302"/>
        <v>36433.659999999989</v>
      </c>
      <c r="U938" s="15" t="str">
        <f t="shared" si="312"/>
        <v>PAG. ASS.N UFFICIO DI RHO</v>
      </c>
      <c r="W938" s="14"/>
      <c r="X938" s="18"/>
      <c r="Y938" s="16">
        <v>0</v>
      </c>
      <c r="Z938" s="18">
        <f t="shared" si="303"/>
        <v>219283.24999999997</v>
      </c>
      <c r="AA938" s="15"/>
      <c r="AB938" s="24"/>
      <c r="AC938" s="15" t="str">
        <f t="shared" si="313"/>
        <v>PAG. ASS.N UFFICIO DI RHO</v>
      </c>
      <c r="AD938" s="25"/>
      <c r="AE938" s="62">
        <f t="shared" si="314"/>
        <v>396.97</v>
      </c>
      <c r="AF938" s="63">
        <f t="shared" si="310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4"/>
        <v>0</v>
      </c>
      <c r="AP938" s="15"/>
      <c r="AR938" s="14"/>
      <c r="AS938" s="18"/>
      <c r="AT938" s="16">
        <v>0</v>
      </c>
      <c r="AU938" s="18">
        <f t="shared" si="305"/>
        <v>0</v>
      </c>
      <c r="AV938" s="15"/>
      <c r="AX938" s="14"/>
      <c r="AY938" s="18"/>
      <c r="AZ938" s="16">
        <v>0</v>
      </c>
      <c r="BA938" s="18">
        <f t="shared" si="306"/>
        <v>0</v>
      </c>
      <c r="BB938" s="15"/>
      <c r="BD938" s="14"/>
      <c r="BE938" s="18"/>
      <c r="BF938" s="16">
        <v>0</v>
      </c>
      <c r="BG938" s="18">
        <f t="shared" si="307"/>
        <v>0</v>
      </c>
      <c r="BH938" s="15"/>
      <c r="BJ938" s="86"/>
      <c r="BK938" s="86"/>
      <c r="BL938" s="24"/>
      <c r="BM938" s="24"/>
      <c r="BN938" s="24"/>
      <c r="BO938" s="24"/>
      <c r="BP938" s="24"/>
      <c r="BQ938" s="124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308"/>
        <v>396.19707999999986</v>
      </c>
      <c r="P939" s="18">
        <f t="shared" si="309"/>
        <v>1359.1870799999999</v>
      </c>
      <c r="Q939" s="14"/>
      <c r="R939" s="18"/>
      <c r="S939" s="16">
        <f t="shared" si="311"/>
        <v>0</v>
      </c>
      <c r="T939" s="18">
        <f t="shared" si="302"/>
        <v>36433.659999999989</v>
      </c>
      <c r="U939" s="15" t="str">
        <f t="shared" si="312"/>
        <v>Telepass</v>
      </c>
      <c r="W939" s="14"/>
      <c r="X939" s="18"/>
      <c r="Y939" s="16">
        <v>0</v>
      </c>
      <c r="Z939" s="18">
        <f t="shared" si="303"/>
        <v>219283.24999999997</v>
      </c>
      <c r="AA939" s="15"/>
      <c r="AB939" s="24"/>
      <c r="AC939" s="15" t="str">
        <f t="shared" si="313"/>
        <v>Telepass</v>
      </c>
      <c r="AD939" s="25"/>
      <c r="AE939" s="62">
        <f t="shared" si="314"/>
        <v>0</v>
      </c>
      <c r="AF939" s="63">
        <f t="shared" si="310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4"/>
        <v>0</v>
      </c>
      <c r="AP939" s="15"/>
      <c r="AR939" s="14"/>
      <c r="AS939" s="18"/>
      <c r="AT939" s="16">
        <v>0</v>
      </c>
      <c r="AU939" s="18">
        <f t="shared" si="305"/>
        <v>0</v>
      </c>
      <c r="AV939" s="15"/>
      <c r="AX939" s="14"/>
      <c r="AY939" s="18"/>
      <c r="AZ939" s="16">
        <v>0</v>
      </c>
      <c r="BA939" s="18">
        <f t="shared" si="306"/>
        <v>0</v>
      </c>
      <c r="BB939" s="15"/>
      <c r="BD939" s="14"/>
      <c r="BE939" s="18"/>
      <c r="BF939" s="16">
        <v>0</v>
      </c>
      <c r="BG939" s="18">
        <f t="shared" si="307"/>
        <v>0</v>
      </c>
      <c r="BH939" s="15"/>
      <c r="BJ939" s="86"/>
      <c r="BK939" s="86"/>
      <c r="BL939" s="24"/>
      <c r="BM939" s="24"/>
      <c r="BN939" s="24"/>
      <c r="BO939" s="24"/>
      <c r="BP939" s="24"/>
      <c r="BQ939" s="124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/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302"/>
        <v>36433.659999999989</v>
      </c>
      <c r="U940" s="15" t="str">
        <f t="shared" si="312"/>
        <v>Pubblicità</v>
      </c>
      <c r="W940" s="14"/>
      <c r="X940" s="18"/>
      <c r="Y940" s="16">
        <v>0</v>
      </c>
      <c r="Z940" s="18">
        <f t="shared" si="303"/>
        <v>219283.24999999997</v>
      </c>
      <c r="AA940" s="15"/>
      <c r="AB940" s="24"/>
      <c r="AC940" s="15" t="str">
        <f t="shared" si="313"/>
        <v>Pubblicità</v>
      </c>
      <c r="AD940" s="25"/>
      <c r="AE940" s="62">
        <f t="shared" si="314"/>
        <v>0</v>
      </c>
      <c r="AF940" s="63">
        <f t="shared" si="310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4"/>
        <v>0</v>
      </c>
      <c r="AP940" s="15"/>
      <c r="AR940" s="14"/>
      <c r="AS940" s="18"/>
      <c r="AT940" s="16"/>
      <c r="AU940" s="18">
        <f t="shared" si="305"/>
        <v>0</v>
      </c>
      <c r="AV940" s="15"/>
      <c r="AX940" s="14"/>
      <c r="AY940" s="18"/>
      <c r="AZ940" s="16"/>
      <c r="BA940" s="18">
        <f t="shared" si="306"/>
        <v>0</v>
      </c>
      <c r="BB940" s="15"/>
      <c r="BD940" s="14"/>
      <c r="BE940" s="18"/>
      <c r="BF940" s="16"/>
      <c r="BG940" s="18">
        <f t="shared" si="307"/>
        <v>0</v>
      </c>
      <c r="BH940" s="15"/>
      <c r="BJ940" s="86"/>
      <c r="BK940" s="86"/>
      <c r="BL940" s="24"/>
      <c r="BM940" s="24"/>
      <c r="BN940" s="24"/>
      <c r="BO940" s="24"/>
      <c r="BP940" s="24"/>
      <c r="BQ940" s="124"/>
    </row>
    <row r="941" spans="1:69" ht="16.8" customHeight="1" x14ac:dyDescent="0.35">
      <c r="A941" s="15"/>
      <c r="B941" s="66"/>
      <c r="C941" s="15" t="s">
        <v>137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194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302"/>
        <v>36433.659999999989</v>
      </c>
      <c r="U941" s="15" t="str">
        <f t="shared" si="312"/>
        <v xml:space="preserve">PAG. STIP.           MARZIA </v>
      </c>
      <c r="W941" s="14"/>
      <c r="X941" s="18"/>
      <c r="Y941" s="16">
        <v>0</v>
      </c>
      <c r="Z941" s="18">
        <f t="shared" si="303"/>
        <v>219283.24999999997</v>
      </c>
      <c r="AA941" s="15"/>
      <c r="AB941" s="24"/>
      <c r="AC941" s="15" t="str">
        <f t="shared" si="313"/>
        <v xml:space="preserve">PAG. STIP.           MARZIA </v>
      </c>
      <c r="AD941" s="25"/>
      <c r="AE941" s="62">
        <f t="shared" si="314"/>
        <v>0</v>
      </c>
      <c r="AF941" s="63">
        <f t="shared" si="310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4"/>
        <v>0</v>
      </c>
      <c r="AP941" s="15"/>
      <c r="AR941" s="14"/>
      <c r="AS941" s="18"/>
      <c r="AT941" s="16">
        <v>0</v>
      </c>
      <c r="AU941" s="18">
        <f t="shared" si="305"/>
        <v>0</v>
      </c>
      <c r="AV941" s="15"/>
      <c r="AX941" s="14"/>
      <c r="AY941" s="18"/>
      <c r="AZ941" s="16">
        <v>0</v>
      </c>
      <c r="BA941" s="18">
        <f t="shared" si="306"/>
        <v>0</v>
      </c>
      <c r="BB941" s="15"/>
      <c r="BD941" s="14"/>
      <c r="BE941" s="18"/>
      <c r="BF941" s="16">
        <v>0</v>
      </c>
      <c r="BG941" s="18">
        <f t="shared" si="307"/>
        <v>0</v>
      </c>
      <c r="BH941" s="15"/>
      <c r="BJ941" s="86"/>
      <c r="BK941" s="86"/>
      <c r="BL941" s="24"/>
      <c r="BM941" s="24"/>
      <c r="BN941" s="24"/>
      <c r="BO941" s="24"/>
      <c r="BP941" s="24"/>
      <c r="BQ941" s="124"/>
    </row>
    <row r="942" spans="1:69" ht="16.8" customHeight="1" x14ac:dyDescent="0.35">
      <c r="A942" s="15"/>
      <c r="B942" s="15"/>
      <c r="C942" s="15" t="s">
        <v>139</v>
      </c>
      <c r="D942" s="16"/>
      <c r="E942" s="16">
        <v>0</v>
      </c>
      <c r="F942" s="16"/>
      <c r="G942" s="16">
        <v>0</v>
      </c>
      <c r="H942" s="16"/>
      <c r="I942" s="4"/>
      <c r="J942" s="14"/>
      <c r="K942" s="17"/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302"/>
        <v>36433.659999999989</v>
      </c>
      <c r="U942" s="15" t="str">
        <f t="shared" si="312"/>
        <v xml:space="preserve">PAG. STIP.           DEBORAH </v>
      </c>
      <c r="W942" s="14"/>
      <c r="X942" s="18"/>
      <c r="Y942" s="16">
        <v>0</v>
      </c>
      <c r="Z942" s="18">
        <f t="shared" si="303"/>
        <v>219283.24999999997</v>
      </c>
      <c r="AA942" s="15"/>
      <c r="AB942" s="24"/>
      <c r="AC942" s="15" t="str">
        <f t="shared" si="313"/>
        <v xml:space="preserve">PAG. STIP.           DEBORAH </v>
      </c>
      <c r="AD942" s="25"/>
      <c r="AE942" s="62">
        <f t="shared" si="314"/>
        <v>0</v>
      </c>
      <c r="AF942" s="63">
        <f t="shared" si="310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4"/>
        <v>0</v>
      </c>
      <c r="AP942" s="15"/>
      <c r="AR942" s="14"/>
      <c r="AS942" s="18"/>
      <c r="AT942" s="16">
        <v>0</v>
      </c>
      <c r="AU942" s="18">
        <f t="shared" si="305"/>
        <v>0</v>
      </c>
      <c r="AV942" s="15"/>
      <c r="AX942" s="14"/>
      <c r="AY942" s="18"/>
      <c r="AZ942" s="16">
        <v>0</v>
      </c>
      <c r="BA942" s="18">
        <f t="shared" si="306"/>
        <v>0</v>
      </c>
      <c r="BB942" s="15"/>
      <c r="BD942" s="14"/>
      <c r="BE942" s="18"/>
      <c r="BF942" s="16">
        <v>0</v>
      </c>
      <c r="BG942" s="18">
        <f t="shared" si="307"/>
        <v>0</v>
      </c>
      <c r="BH942" s="15"/>
      <c r="BJ942" s="86"/>
      <c r="BK942" s="86"/>
      <c r="BL942" s="24"/>
      <c r="BM942" s="24"/>
      <c r="BN942" s="24"/>
      <c r="BO942" s="24"/>
      <c r="BP942" s="24"/>
      <c r="BQ942" s="124"/>
    </row>
    <row r="943" spans="1:69" ht="16.8" customHeight="1" x14ac:dyDescent="0.35">
      <c r="A943" s="15"/>
      <c r="B943" s="15"/>
      <c r="C943" s="15" t="s">
        <v>141</v>
      </c>
      <c r="D943" s="16"/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302"/>
        <v>36433.659999999989</v>
      </c>
      <c r="U943" s="15"/>
      <c r="W943" s="14"/>
      <c r="X943" s="18"/>
      <c r="Y943" s="16"/>
      <c r="Z943" s="18">
        <f t="shared" si="303"/>
        <v>219283.24999999997</v>
      </c>
      <c r="AA943" s="15"/>
      <c r="AB943" s="24"/>
      <c r="AC943" s="15" t="str">
        <f t="shared" si="313"/>
        <v xml:space="preserve">PAG. STIP.           DORIANA BONIFICO </v>
      </c>
      <c r="AD943" s="25"/>
      <c r="AE943" s="62">
        <f t="shared" si="314"/>
        <v>0</v>
      </c>
      <c r="AF943" s="63">
        <f t="shared" si="310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4"/>
        <v>0</v>
      </c>
      <c r="AP943" s="15"/>
      <c r="AR943" s="14"/>
      <c r="AS943" s="18"/>
      <c r="AT943" s="16"/>
      <c r="AU943" s="18">
        <f t="shared" si="305"/>
        <v>0</v>
      </c>
      <c r="AV943" s="15"/>
      <c r="AX943" s="14"/>
      <c r="AY943" s="18"/>
      <c r="AZ943" s="16"/>
      <c r="BA943" s="18">
        <f t="shared" si="306"/>
        <v>0</v>
      </c>
      <c r="BB943" s="15"/>
      <c r="BD943" s="14"/>
      <c r="BE943" s="18"/>
      <c r="BF943" s="16"/>
      <c r="BG943" s="18">
        <f t="shared" si="307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4"/>
    </row>
    <row r="944" spans="1:69" ht="16.8" customHeight="1" x14ac:dyDescent="0.35">
      <c r="A944" s="15"/>
      <c r="B944" s="15"/>
      <c r="C944" s="15" t="s">
        <v>142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302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3"/>
        <v>219283.24999999997</v>
      </c>
      <c r="AA944" s="15"/>
      <c r="AB944" s="24"/>
      <c r="AC944" s="15" t="str">
        <f t="shared" si="313"/>
        <v xml:space="preserve">PAG. STIP.           STEFANIA  BONIFICO </v>
      </c>
      <c r="AD944" s="25"/>
      <c r="AE944" s="62">
        <f t="shared" si="314"/>
        <v>0</v>
      </c>
      <c r="AF944" s="63">
        <f t="shared" si="310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4"/>
        <v>0</v>
      </c>
      <c r="AP944" s="15"/>
      <c r="AR944" s="14"/>
      <c r="AS944" s="18"/>
      <c r="AT944" s="16">
        <v>0</v>
      </c>
      <c r="AU944" s="18">
        <f t="shared" si="305"/>
        <v>0</v>
      </c>
      <c r="AV944" s="15"/>
      <c r="AX944" s="14"/>
      <c r="AY944" s="18"/>
      <c r="AZ944" s="16">
        <v>0</v>
      </c>
      <c r="BA944" s="18">
        <f t="shared" si="306"/>
        <v>0</v>
      </c>
      <c r="BB944" s="15"/>
      <c r="BD944" s="14"/>
      <c r="BE944" s="18"/>
      <c r="BF944" s="16">
        <v>0</v>
      </c>
      <c r="BG944" s="18">
        <f t="shared" si="307"/>
        <v>0</v>
      </c>
      <c r="BH944" s="15"/>
      <c r="BJ944" s="86"/>
      <c r="BK944" s="86"/>
      <c r="BL944" s="24"/>
      <c r="BM944" s="24"/>
      <c r="BN944" s="24"/>
      <c r="BO944" s="24"/>
      <c r="BP944" s="24"/>
      <c r="BQ944" s="124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302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3"/>
        <v>219283.24999999997</v>
      </c>
      <c r="AA945" s="15"/>
      <c r="AB945" s="24"/>
      <c r="AC945" s="15" t="str">
        <f t="shared" si="313"/>
        <v>Pagamento contributi impiegate</v>
      </c>
      <c r="AD945" s="25"/>
      <c r="AE945" s="62">
        <f t="shared" si="314"/>
        <v>0</v>
      </c>
      <c r="AF945" s="63">
        <f t="shared" si="310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4"/>
        <v>0</v>
      </c>
      <c r="AP945" s="15"/>
      <c r="AR945" s="14"/>
      <c r="AS945" s="18"/>
      <c r="AT945" s="16">
        <v>0</v>
      </c>
      <c r="AU945" s="18">
        <f t="shared" si="305"/>
        <v>0</v>
      </c>
      <c r="AV945" s="15"/>
      <c r="AX945" s="14"/>
      <c r="AY945" s="18"/>
      <c r="AZ945" s="16">
        <v>0</v>
      </c>
      <c r="BA945" s="18">
        <f t="shared" si="306"/>
        <v>0</v>
      </c>
      <c r="BB945" s="15"/>
      <c r="BD945" s="14"/>
      <c r="BE945" s="18"/>
      <c r="BF945" s="16">
        <v>0</v>
      </c>
      <c r="BG945" s="18">
        <f t="shared" si="307"/>
        <v>0</v>
      </c>
      <c r="BH945" s="15"/>
      <c r="BJ945" s="86"/>
      <c r="BK945" s="86"/>
      <c r="BL945" s="24"/>
      <c r="BM945" s="24"/>
      <c r="BN945" s="24"/>
      <c r="BO945" s="24"/>
      <c r="BP945" s="24"/>
      <c r="BQ945" s="124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302"/>
        <v>36433.659999999989</v>
      </c>
      <c r="U946" s="15"/>
      <c r="W946" s="14"/>
      <c r="X946" s="18"/>
      <c r="Y946" s="16"/>
      <c r="Z946" s="18">
        <f t="shared" si="303"/>
        <v>219283.24999999997</v>
      </c>
      <c r="AA946" s="15"/>
      <c r="AB946" s="24"/>
      <c r="AC946" s="15"/>
      <c r="AD946" s="25"/>
      <c r="AE946" s="62">
        <f t="shared" si="314"/>
        <v>0</v>
      </c>
      <c r="AF946" s="63">
        <f t="shared" si="310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4"/>
        <v>0</v>
      </c>
      <c r="AP946" s="15"/>
      <c r="AR946" s="14"/>
      <c r="AS946" s="18"/>
      <c r="AT946" s="16"/>
      <c r="AU946" s="18">
        <f t="shared" si="305"/>
        <v>0</v>
      </c>
      <c r="AV946" s="15"/>
      <c r="AX946" s="14"/>
      <c r="AY946" s="18"/>
      <c r="AZ946" s="16"/>
      <c r="BA946" s="18">
        <f t="shared" si="306"/>
        <v>0</v>
      </c>
      <c r="BB946" s="15"/>
      <c r="BD946" s="14"/>
      <c r="BE946" s="18"/>
      <c r="BF946" s="16"/>
      <c r="BG946" s="18">
        <f t="shared" si="307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4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302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3"/>
        <v>219283.24999999997</v>
      </c>
      <c r="AA947" s="15"/>
      <c r="AB947" s="24"/>
      <c r="AC947" s="15" t="str">
        <f t="shared" ref="AC947:AC957" si="315">C947</f>
        <v>Pag. Bolletta Telecom  780820</v>
      </c>
      <c r="AD947" s="25"/>
      <c r="AE947" s="62">
        <f t="shared" si="314"/>
        <v>0</v>
      </c>
      <c r="AF947" s="63">
        <f t="shared" si="310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4"/>
        <v>0</v>
      </c>
      <c r="AP947" s="15"/>
      <c r="AR947" s="14"/>
      <c r="AS947" s="18"/>
      <c r="AT947" s="16">
        <v>0</v>
      </c>
      <c r="AU947" s="18">
        <f t="shared" si="305"/>
        <v>0</v>
      </c>
      <c r="AV947" s="15"/>
      <c r="AX947" s="14"/>
      <c r="AY947" s="18"/>
      <c r="AZ947" s="16">
        <v>0</v>
      </c>
      <c r="BA947" s="18">
        <f t="shared" si="306"/>
        <v>0</v>
      </c>
      <c r="BB947" s="15"/>
      <c r="BD947" s="14"/>
      <c r="BE947" s="18"/>
      <c r="BF947" s="16">
        <v>0</v>
      </c>
      <c r="BG947" s="18">
        <f t="shared" si="307"/>
        <v>0</v>
      </c>
      <c r="BH947" s="15"/>
      <c r="BJ947" s="86"/>
      <c r="BK947" s="86"/>
      <c r="BL947" s="24"/>
      <c r="BM947" s="24"/>
      <c r="BN947" s="24"/>
      <c r="BO947" s="24"/>
      <c r="BP947" s="24"/>
      <c r="BQ947" s="124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302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3"/>
        <v>219283.24999999997</v>
      </c>
      <c r="AA948" s="15"/>
      <c r="AB948" s="24"/>
      <c r="AC948" s="15" t="str">
        <f t="shared" si="315"/>
        <v>Pag. Bolletta Telecom 780344</v>
      </c>
      <c r="AD948" s="25"/>
      <c r="AE948" s="62">
        <f t="shared" si="314"/>
        <v>0</v>
      </c>
      <c r="AF948" s="63">
        <f t="shared" si="310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4"/>
        <v>0</v>
      </c>
      <c r="AP948" s="15"/>
      <c r="AR948" s="14"/>
      <c r="AS948" s="18"/>
      <c r="AT948" s="16">
        <v>0</v>
      </c>
      <c r="AU948" s="18">
        <f t="shared" si="305"/>
        <v>0</v>
      </c>
      <c r="AV948" s="15"/>
      <c r="AX948" s="14"/>
      <c r="AY948" s="18"/>
      <c r="AZ948" s="16">
        <v>0</v>
      </c>
      <c r="BA948" s="18">
        <f t="shared" si="306"/>
        <v>0</v>
      </c>
      <c r="BB948" s="15"/>
      <c r="BD948" s="14"/>
      <c r="BE948" s="18"/>
      <c r="BF948" s="16">
        <v>0</v>
      </c>
      <c r="BG948" s="18">
        <f t="shared" si="307"/>
        <v>0</v>
      </c>
      <c r="BH948" s="15"/>
      <c r="BJ948" s="86"/>
      <c r="BK948" s="86"/>
      <c r="BL948" s="24"/>
      <c r="BM948" s="24"/>
      <c r="BN948" s="24"/>
      <c r="BO948" s="24"/>
      <c r="BP948" s="24"/>
      <c r="BQ948" s="124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2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3"/>
        <v>219283.24999999997</v>
      </c>
      <c r="AA949" s="15"/>
      <c r="AB949" s="24"/>
      <c r="AC949" s="15" t="str">
        <f t="shared" si="315"/>
        <v>Pag. Bolletta Telecom</v>
      </c>
      <c r="AD949" s="25"/>
      <c r="AE949" s="62">
        <f t="shared" si="314"/>
        <v>0</v>
      </c>
      <c r="AF949" s="63">
        <f t="shared" si="310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4"/>
        <v>0</v>
      </c>
      <c r="AP949" s="15"/>
      <c r="AR949" s="14"/>
      <c r="AS949" s="18"/>
      <c r="AT949" s="16">
        <v>0</v>
      </c>
      <c r="AU949" s="18">
        <f t="shared" si="305"/>
        <v>0</v>
      </c>
      <c r="AV949" s="15"/>
      <c r="AX949" s="14"/>
      <c r="AY949" s="18"/>
      <c r="AZ949" s="16">
        <v>0</v>
      </c>
      <c r="BA949" s="18">
        <f t="shared" si="306"/>
        <v>0</v>
      </c>
      <c r="BB949" s="15"/>
      <c r="BD949" s="14"/>
      <c r="BE949" s="18"/>
      <c r="BF949" s="16">
        <v>0</v>
      </c>
      <c r="BG949" s="18">
        <f t="shared" si="307"/>
        <v>0</v>
      </c>
      <c r="BH949" s="15"/>
      <c r="BJ949" s="86"/>
      <c r="BK949" s="86"/>
      <c r="BL949" s="24"/>
      <c r="BM949" s="24"/>
      <c r="BN949" s="24"/>
      <c r="BO949" s="24"/>
      <c r="BP949" s="24"/>
      <c r="BQ949" s="124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81" si="316">(R950-S950)+T949</f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81" si="317">(X950-Y950)+Z949</f>
        <v>219283.24999999997</v>
      </c>
      <c r="AA950" s="15"/>
      <c r="AB950" s="24"/>
      <c r="AC950" s="15" t="str">
        <f t="shared" si="315"/>
        <v xml:space="preserve">PAG. BOLLETTA ENEL  </v>
      </c>
      <c r="AD950" s="25"/>
      <c r="AE950" s="62">
        <f t="shared" si="314"/>
        <v>0</v>
      </c>
      <c r="AF950" s="63">
        <f t="shared" si="310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81" si="318">(AM950-AN950)+AO949</f>
        <v>0</v>
      </c>
      <c r="AP950" s="15"/>
      <c r="AR950" s="14"/>
      <c r="AS950" s="18"/>
      <c r="AT950" s="16">
        <v>0</v>
      </c>
      <c r="AU950" s="18">
        <f t="shared" ref="AU950:AU981" si="319">(AS950-AT950)+AU949</f>
        <v>0</v>
      </c>
      <c r="AV950" s="15"/>
      <c r="AX950" s="14"/>
      <c r="AY950" s="18"/>
      <c r="AZ950" s="16">
        <v>0</v>
      </c>
      <c r="BA950" s="18">
        <f t="shared" ref="BA950:BA981" si="320">(AY950-AZ950)+BA949</f>
        <v>0</v>
      </c>
      <c r="BB950" s="15"/>
      <c r="BD950" s="14"/>
      <c r="BE950" s="18"/>
      <c r="BF950" s="16">
        <v>0</v>
      </c>
      <c r="BG950" s="18">
        <f t="shared" ref="BG950:BG981" si="321">(BE950-BF950)+BG949</f>
        <v>0</v>
      </c>
      <c r="BH950" s="15"/>
      <c r="BJ950" s="86"/>
      <c r="BK950" s="86"/>
      <c r="BL950" s="24"/>
      <c r="BM950" s="24"/>
      <c r="BN950" s="24"/>
      <c r="BO950" s="24"/>
      <c r="BP950" s="24"/>
      <c r="BQ950" s="124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6"/>
        <v>36433.659999999989</v>
      </c>
      <c r="U951" s="15"/>
      <c r="W951" s="14"/>
      <c r="X951" s="18"/>
      <c r="Y951" s="16">
        <v>0</v>
      </c>
      <c r="Z951" s="18">
        <f t="shared" si="317"/>
        <v>219283.24999999997</v>
      </c>
      <c r="AA951" s="15"/>
      <c r="AB951" s="24"/>
      <c r="AC951" s="15" t="str">
        <f t="shared" si="315"/>
        <v>Locazione immobili</v>
      </c>
      <c r="AD951" s="25"/>
      <c r="AE951" s="62">
        <f t="shared" si="314"/>
        <v>0</v>
      </c>
      <c r="AF951" s="63">
        <f t="shared" si="310"/>
        <v>4056.6499999999996</v>
      </c>
      <c r="AG951" s="25"/>
      <c r="AH951" s="24"/>
      <c r="AI951" s="26">
        <v>0</v>
      </c>
      <c r="AJ951" s="25"/>
      <c r="AL951" s="14"/>
      <c r="AM951" s="18"/>
      <c r="AN951" s="16">
        <v>0</v>
      </c>
      <c r="AO951" s="18">
        <f t="shared" si="318"/>
        <v>0</v>
      </c>
      <c r="AP951" s="15"/>
      <c r="AR951" s="14"/>
      <c r="AS951" s="18"/>
      <c r="AT951" s="16">
        <v>0</v>
      </c>
      <c r="AU951" s="18">
        <f t="shared" si="319"/>
        <v>0</v>
      </c>
      <c r="AV951" s="15"/>
      <c r="AX951" s="14"/>
      <c r="AY951" s="18"/>
      <c r="AZ951" s="16">
        <v>0</v>
      </c>
      <c r="BA951" s="18">
        <f t="shared" si="320"/>
        <v>0</v>
      </c>
      <c r="BB951" s="15"/>
      <c r="BD951" s="14"/>
      <c r="BE951" s="18"/>
      <c r="BF951" s="16">
        <v>0</v>
      </c>
      <c r="BG951" s="18">
        <f t="shared" si="321"/>
        <v>0</v>
      </c>
      <c r="BH951" s="15"/>
      <c r="BJ951" s="86"/>
      <c r="BK951" s="86"/>
      <c r="BL951" s="24"/>
      <c r="BM951" s="24"/>
      <c r="BN951" s="24"/>
      <c r="BO951" s="24"/>
      <c r="BP951" s="24"/>
      <c r="BQ951" s="124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316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317"/>
        <v>219283.24999999997</v>
      </c>
      <c r="AA952" s="15"/>
      <c r="AB952" s="24"/>
      <c r="AC952" s="15" t="str">
        <f t="shared" si="315"/>
        <v>Spese condominiali</v>
      </c>
      <c r="AD952" s="25"/>
      <c r="AE952" s="62">
        <f t="shared" si="314"/>
        <v>0</v>
      </c>
      <c r="AF952" s="63">
        <f t="shared" si="310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8"/>
        <v>0</v>
      </c>
      <c r="AP952" s="15"/>
      <c r="AR952" s="14"/>
      <c r="AS952" s="18"/>
      <c r="AT952" s="16">
        <v>0</v>
      </c>
      <c r="AU952" s="18">
        <f t="shared" si="319"/>
        <v>0</v>
      </c>
      <c r="AV952" s="15"/>
      <c r="AX952" s="14"/>
      <c r="AY952" s="18"/>
      <c r="AZ952" s="16">
        <v>0</v>
      </c>
      <c r="BA952" s="18">
        <f t="shared" si="320"/>
        <v>0</v>
      </c>
      <c r="BB952" s="15"/>
      <c r="BD952" s="14"/>
      <c r="BE952" s="18"/>
      <c r="BF952" s="16">
        <v>0</v>
      </c>
      <c r="BG952" s="18">
        <f t="shared" si="321"/>
        <v>0</v>
      </c>
      <c r="BH952" s="15"/>
      <c r="BJ952" s="86"/>
      <c r="BK952" s="86"/>
      <c r="BL952" s="24"/>
      <c r="BM952" s="24"/>
      <c r="BN952" s="24"/>
      <c r="BO952" s="24"/>
      <c r="BP952" s="24"/>
      <c r="BQ952" s="124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144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6"/>
        <v>36433.659999999989</v>
      </c>
      <c r="U953" s="15"/>
      <c r="W953" s="14"/>
      <c r="X953" s="18"/>
      <c r="Y953" s="16"/>
      <c r="Z953" s="18">
        <f t="shared" si="317"/>
        <v>219283.24999999997</v>
      </c>
      <c r="AA953" s="15"/>
      <c r="AB953" s="24"/>
      <c r="AC953" s="15" t="str">
        <f t="shared" si="315"/>
        <v>TOT. SPESE AFFITTO  TEL. LUCE</v>
      </c>
      <c r="AD953" s="25"/>
      <c r="AE953" s="62">
        <f t="shared" si="314"/>
        <v>0</v>
      </c>
      <c r="AF953" s="63">
        <f t="shared" si="310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8"/>
        <v>0</v>
      </c>
      <c r="AP953" s="15"/>
      <c r="AR953" s="14"/>
      <c r="AS953" s="18"/>
      <c r="AT953" s="16"/>
      <c r="AU953" s="18">
        <f t="shared" si="319"/>
        <v>0</v>
      </c>
      <c r="AV953" s="15"/>
      <c r="AX953" s="14"/>
      <c r="AY953" s="18"/>
      <c r="AZ953" s="16"/>
      <c r="BA953" s="18">
        <f t="shared" si="320"/>
        <v>0</v>
      </c>
      <c r="BB953" s="15"/>
      <c r="BD953" s="14"/>
      <c r="BE953" s="18"/>
      <c r="BF953" s="16"/>
      <c r="BG953" s="18">
        <f t="shared" si="321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4"/>
    </row>
    <row r="954" spans="1:69" ht="16.8" customHeight="1" x14ac:dyDescent="0.35">
      <c r="A954" s="15"/>
      <c r="B954" s="15"/>
      <c r="C954" s="15" t="s">
        <v>95</v>
      </c>
      <c r="D954" s="16"/>
      <c r="E954" s="16"/>
      <c r="F954" s="16"/>
      <c r="G954" s="16">
        <v>0</v>
      </c>
      <c r="H954" s="16"/>
      <c r="I954" s="4"/>
      <c r="J954" s="14"/>
      <c r="K954" s="16" t="s">
        <v>206</v>
      </c>
      <c r="L954" s="73">
        <v>204</v>
      </c>
      <c r="M954" s="30"/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6"/>
        <v>36433.659999999989</v>
      </c>
      <c r="U954" s="15"/>
      <c r="W954" s="14"/>
      <c r="X954" s="18">
        <v>0</v>
      </c>
      <c r="Y954" s="16">
        <v>0</v>
      </c>
      <c r="Z954" s="18">
        <f t="shared" si="317"/>
        <v>219283.24999999997</v>
      </c>
      <c r="AA954" s="15"/>
      <c r="AB954" s="24"/>
      <c r="AC954" s="15" t="str">
        <f t="shared" si="315"/>
        <v xml:space="preserve">RIVALSA </v>
      </c>
      <c r="AD954" s="25"/>
      <c r="AE954" s="62">
        <f t="shared" si="314"/>
        <v>0</v>
      </c>
      <c r="AF954" s="63">
        <f t="shared" si="310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8"/>
        <v>0</v>
      </c>
      <c r="AP954" s="15"/>
      <c r="AR954" s="14"/>
      <c r="AS954" s="18"/>
      <c r="AT954" s="16"/>
      <c r="AU954" s="18">
        <f t="shared" si="319"/>
        <v>0</v>
      </c>
      <c r="AV954" s="15"/>
      <c r="AX954" s="14"/>
      <c r="AY954" s="18"/>
      <c r="AZ954" s="16"/>
      <c r="BA954" s="18">
        <f t="shared" si="320"/>
        <v>0</v>
      </c>
      <c r="BB954" s="15"/>
      <c r="BD954" s="14"/>
      <c r="BE954" s="18"/>
      <c r="BF954" s="16"/>
      <c r="BG954" s="18">
        <f t="shared" si="321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4"/>
    </row>
    <row r="955" spans="1:69" ht="16.8" customHeight="1" x14ac:dyDescent="0.35">
      <c r="A955" s="15"/>
      <c r="B955" s="15"/>
      <c r="C955" s="15" t="s">
        <v>96</v>
      </c>
      <c r="D955" s="16"/>
      <c r="E955" s="16"/>
      <c r="F955" s="16"/>
      <c r="G955" s="16">
        <v>0</v>
      </c>
      <c r="H955" s="16"/>
      <c r="I955" s="4"/>
      <c r="J955" s="14"/>
      <c r="K955" s="16" t="s">
        <v>297</v>
      </c>
      <c r="L955" s="16">
        <v>908</v>
      </c>
      <c r="M955" s="16"/>
      <c r="N955" s="16">
        <v>0</v>
      </c>
      <c r="O955" s="16"/>
      <c r="P955" s="18"/>
      <c r="Q955" s="14"/>
      <c r="R955" s="18"/>
      <c r="S955" s="16">
        <f>G955</f>
        <v>0</v>
      </c>
      <c r="T955" s="18">
        <f t="shared" si="316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7"/>
        <v>219283.24999999997</v>
      </c>
      <c r="AA955" s="15"/>
      <c r="AB955" s="24"/>
      <c r="AC955" s="15" t="str">
        <f t="shared" si="315"/>
        <v>COMMERCIALISTA</v>
      </c>
      <c r="AD955" s="25"/>
      <c r="AE955" s="62">
        <f t="shared" si="314"/>
        <v>0</v>
      </c>
      <c r="AF955" s="63">
        <f t="shared" si="310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8"/>
        <v>0</v>
      </c>
      <c r="AP955" s="15"/>
      <c r="AR955" s="14"/>
      <c r="AS955" s="18"/>
      <c r="AT955" s="16">
        <v>0</v>
      </c>
      <c r="AU955" s="18">
        <f t="shared" si="319"/>
        <v>0</v>
      </c>
      <c r="AV955" s="15"/>
      <c r="AX955" s="14"/>
      <c r="AY955" s="18"/>
      <c r="AZ955" s="16">
        <v>0</v>
      </c>
      <c r="BA955" s="18">
        <f t="shared" si="320"/>
        <v>0</v>
      </c>
      <c r="BB955" s="15"/>
      <c r="BD955" s="14"/>
      <c r="BE955" s="18"/>
      <c r="BF955" s="16">
        <v>0</v>
      </c>
      <c r="BG955" s="18">
        <f t="shared" si="321"/>
        <v>0</v>
      </c>
      <c r="BH955" s="15"/>
      <c r="BJ955" s="86"/>
      <c r="BK955" s="86"/>
      <c r="BL955" s="24"/>
      <c r="BM955" s="24"/>
      <c r="BN955" s="24"/>
      <c r="BO955" s="24"/>
      <c r="BP955" s="24"/>
      <c r="BQ955" s="124"/>
    </row>
    <row r="956" spans="1:69" ht="16.8" customHeight="1" x14ac:dyDescent="0.35">
      <c r="A956" s="15"/>
      <c r="B956" s="15"/>
      <c r="C956" s="64" t="s">
        <v>147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315</v>
      </c>
      <c r="L956" s="16">
        <v>0.01</v>
      </c>
      <c r="M956" s="16" t="s">
        <v>316</v>
      </c>
      <c r="N956" s="16">
        <v>1517.5</v>
      </c>
      <c r="O956" s="16"/>
      <c r="P956" s="18"/>
      <c r="Q956" s="14"/>
      <c r="R956" s="18"/>
      <c r="S956" s="16">
        <f>G956</f>
        <v>0</v>
      </c>
      <c r="T956" s="18">
        <f t="shared" si="316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7"/>
        <v>219283.24999999997</v>
      </c>
      <c r="AA956" s="15"/>
      <c r="AB956" s="24"/>
      <c r="AC956" s="15" t="str">
        <f t="shared" si="315"/>
        <v>CASSA PREVIDENZA  AGENTI  + QUOTA GAA</v>
      </c>
      <c r="AD956" s="25"/>
      <c r="AE956" s="62">
        <f t="shared" si="314"/>
        <v>0</v>
      </c>
      <c r="AF956" s="63">
        <f t="shared" si="310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8"/>
        <v>0</v>
      </c>
      <c r="AP956" s="15"/>
      <c r="AR956" s="14"/>
      <c r="AS956" s="18"/>
      <c r="AT956" s="16">
        <v>0</v>
      </c>
      <c r="AU956" s="18">
        <f t="shared" si="319"/>
        <v>0</v>
      </c>
      <c r="AV956" s="15"/>
      <c r="AX956" s="14"/>
      <c r="AY956" s="18"/>
      <c r="AZ956" s="16">
        <v>0</v>
      </c>
      <c r="BA956" s="18">
        <f t="shared" si="320"/>
        <v>0</v>
      </c>
      <c r="BB956" s="15"/>
      <c r="BD956" s="14"/>
      <c r="BE956" s="18"/>
      <c r="BF956" s="16">
        <v>0</v>
      </c>
      <c r="BG956" s="18">
        <f t="shared" si="321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4"/>
    </row>
    <row r="957" spans="1:69" ht="16.8" customHeight="1" x14ac:dyDescent="0.35">
      <c r="A957" s="15"/>
      <c r="B957" s="15"/>
      <c r="C957" s="15" t="s">
        <v>98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293</v>
      </c>
      <c r="L957" s="16">
        <v>396.97</v>
      </c>
      <c r="M957" s="16" t="s">
        <v>327</v>
      </c>
      <c r="N957" s="16">
        <v>0</v>
      </c>
      <c r="O957" s="16"/>
      <c r="P957" s="18"/>
      <c r="Q957" s="14"/>
      <c r="R957" s="18">
        <f>F957</f>
        <v>16588.73</v>
      </c>
      <c r="S957" s="16">
        <v>0</v>
      </c>
      <c r="T957" s="18">
        <f t="shared" si="316"/>
        <v>53022.389999999985</v>
      </c>
      <c r="U957" s="15"/>
      <c r="W957" s="14" t="s">
        <v>186</v>
      </c>
      <c r="X957" s="18">
        <v>0</v>
      </c>
      <c r="Y957" s="16"/>
      <c r="Z957" s="18">
        <f t="shared" si="317"/>
        <v>219283.24999999997</v>
      </c>
      <c r="AA957" s="15"/>
      <c r="AB957" s="24"/>
      <c r="AC957" s="15" t="str">
        <f t="shared" si="315"/>
        <v>GIROCONTO PROVV. GENERALI</v>
      </c>
      <c r="AD957" s="25"/>
      <c r="AE957" s="62">
        <f t="shared" si="314"/>
        <v>0</v>
      </c>
      <c r="AF957" s="63">
        <f t="shared" si="310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8"/>
        <v>0</v>
      </c>
      <c r="AP957" s="15"/>
      <c r="AR957" s="14"/>
      <c r="AS957" s="18"/>
      <c r="AT957" s="16"/>
      <c r="AU957" s="18">
        <f t="shared" si="319"/>
        <v>0</v>
      </c>
      <c r="AV957" s="15"/>
      <c r="AX957" s="14"/>
      <c r="AY957" s="18"/>
      <c r="AZ957" s="16"/>
      <c r="BA957" s="18">
        <f t="shared" si="320"/>
        <v>0</v>
      </c>
      <c r="BB957" s="15"/>
      <c r="BD957" s="14"/>
      <c r="BE957" s="18">
        <f>H957</f>
        <v>0</v>
      </c>
      <c r="BF957" s="16"/>
      <c r="BG957" s="18">
        <f t="shared" si="321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4"/>
    </row>
    <row r="958" spans="1:69" ht="16.8" customHeight="1" x14ac:dyDescent="0.35">
      <c r="A958" s="15"/>
      <c r="B958" s="15"/>
      <c r="C958" s="47" t="s">
        <v>149</v>
      </c>
      <c r="D958" s="16"/>
      <c r="E958" s="16"/>
      <c r="F958" s="1">
        <v>15025.31</v>
      </c>
      <c r="G958" s="16">
        <v>0</v>
      </c>
      <c r="H958" s="16"/>
      <c r="I958" s="4"/>
      <c r="J958" s="14"/>
      <c r="K958" s="16" t="s">
        <v>318</v>
      </c>
      <c r="L958" s="16">
        <v>1000</v>
      </c>
      <c r="M958" s="50" t="s">
        <v>319</v>
      </c>
      <c r="N958" s="50">
        <v>0</v>
      </c>
      <c r="O958" s="16"/>
      <c r="P958" s="18"/>
      <c r="Q958" s="14"/>
      <c r="R958" s="49">
        <f>F958</f>
        <v>15025.31</v>
      </c>
      <c r="S958" s="16">
        <v>0</v>
      </c>
      <c r="T958" s="18">
        <f t="shared" si="316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7"/>
        <v>219283.24999999997</v>
      </c>
      <c r="AA958" s="15"/>
      <c r="AB958" s="24"/>
      <c r="AC958" s="64" t="s">
        <v>150</v>
      </c>
      <c r="AD958" s="65"/>
      <c r="AE958" s="65">
        <f t="shared" si="314"/>
        <v>0</v>
      </c>
      <c r="AF958" s="63">
        <f t="shared" si="310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8"/>
        <v>0</v>
      </c>
      <c r="AP958" s="15"/>
      <c r="AR958" s="14"/>
      <c r="AS958" s="18"/>
      <c r="AT958" s="16">
        <v>0</v>
      </c>
      <c r="AU958" s="18">
        <f t="shared" si="319"/>
        <v>0</v>
      </c>
      <c r="AV958" s="15"/>
      <c r="AX958" s="14"/>
      <c r="AY958" s="18"/>
      <c r="AZ958" s="16">
        <v>0</v>
      </c>
      <c r="BA958" s="18">
        <f t="shared" si="320"/>
        <v>0</v>
      </c>
      <c r="BB958" s="15"/>
      <c r="BD958" s="14"/>
      <c r="BE958" s="18"/>
      <c r="BF958" s="16">
        <v>0</v>
      </c>
      <c r="BG958" s="18">
        <f t="shared" si="321"/>
        <v>0</v>
      </c>
      <c r="BH958" s="15"/>
      <c r="BJ958" s="86"/>
      <c r="BK958" s="86"/>
      <c r="BL958" s="24"/>
      <c r="BM958" s="24"/>
      <c r="BN958" s="24"/>
      <c r="BO958" s="24"/>
      <c r="BP958" s="24"/>
      <c r="BQ958" s="124"/>
    </row>
    <row r="959" spans="1:69" ht="16.8" customHeight="1" x14ac:dyDescent="0.35">
      <c r="A959" s="15"/>
      <c r="B959" s="15"/>
      <c r="C959" s="15" t="s">
        <v>100</v>
      </c>
      <c r="D959" s="16"/>
      <c r="E959" s="16"/>
      <c r="F959" s="16"/>
      <c r="G959" s="16">
        <v>0</v>
      </c>
      <c r="H959" s="16"/>
      <c r="I959" s="4"/>
      <c r="J959" s="14"/>
      <c r="K959" s="16" t="s">
        <v>328</v>
      </c>
      <c r="L959" s="16">
        <v>454</v>
      </c>
      <c r="M959" s="50" t="s">
        <v>329</v>
      </c>
      <c r="N959" s="50">
        <v>424.99</v>
      </c>
      <c r="O959" s="16"/>
      <c r="P959" s="18"/>
      <c r="Q959" s="14"/>
      <c r="R959" s="18"/>
      <c r="S959" s="16">
        <f>G959</f>
        <v>0</v>
      </c>
      <c r="T959" s="18">
        <f t="shared" si="316"/>
        <v>68047.699999999983</v>
      </c>
      <c r="U959" s="15" t="s">
        <v>102</v>
      </c>
      <c r="W959" s="14"/>
      <c r="X959" s="18"/>
      <c r="Y959" s="16">
        <v>0</v>
      </c>
      <c r="Z959" s="18">
        <f t="shared" si="317"/>
        <v>219283.24999999997</v>
      </c>
      <c r="AA959" s="15"/>
      <c r="AB959" s="24"/>
      <c r="AC959" s="15" t="str">
        <f>C959</f>
        <v>TASSE</v>
      </c>
      <c r="AD959" s="25"/>
      <c r="AE959" s="62">
        <f t="shared" si="314"/>
        <v>0</v>
      </c>
      <c r="AF959" s="63">
        <f t="shared" si="310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8"/>
        <v>0</v>
      </c>
      <c r="AP959" s="15"/>
      <c r="AR959" s="14"/>
      <c r="AS959" s="18">
        <v>0</v>
      </c>
      <c r="AT959" s="16">
        <v>0</v>
      </c>
      <c r="AU959" s="18">
        <f t="shared" si="319"/>
        <v>0</v>
      </c>
      <c r="AV959" s="15"/>
      <c r="AX959" s="14"/>
      <c r="AY959" s="18">
        <v>0</v>
      </c>
      <c r="AZ959" s="16">
        <v>0</v>
      </c>
      <c r="BA959" s="18">
        <f t="shared" si="320"/>
        <v>0</v>
      </c>
      <c r="BB959" s="15"/>
      <c r="BD959" s="14"/>
      <c r="BE959" s="18">
        <v>0</v>
      </c>
      <c r="BF959" s="16">
        <v>0</v>
      </c>
      <c r="BG959" s="18">
        <f t="shared" si="321"/>
        <v>0</v>
      </c>
      <c r="BH959" s="15"/>
      <c r="BJ959" s="86"/>
      <c r="BK959" s="86"/>
      <c r="BL959" s="24"/>
      <c r="BM959" s="24"/>
      <c r="BN959" s="24"/>
      <c r="BO959" s="24"/>
      <c r="BP959" s="24"/>
      <c r="BQ959" s="124"/>
    </row>
    <row r="960" spans="1:69" ht="16.8" customHeight="1" x14ac:dyDescent="0.35">
      <c r="A960" s="15"/>
      <c r="B960" s="15"/>
      <c r="C960" s="15" t="s">
        <v>103</v>
      </c>
      <c r="D960" s="16"/>
      <c r="E960" s="16"/>
      <c r="F960" s="16">
        <v>0</v>
      </c>
      <c r="G960" s="16">
        <v>0</v>
      </c>
      <c r="H960" s="16"/>
      <c r="I960" s="4"/>
      <c r="J960" s="14"/>
      <c r="K960" s="50" t="s">
        <v>330</v>
      </c>
      <c r="L960" s="50">
        <v>270.49</v>
      </c>
      <c r="M960" s="16"/>
      <c r="N960" s="16">
        <v>0</v>
      </c>
      <c r="O960" s="16"/>
      <c r="P960" s="18"/>
      <c r="Q960" s="14"/>
      <c r="R960" s="18"/>
      <c r="S960" s="16">
        <f>G960</f>
        <v>0</v>
      </c>
      <c r="T960" s="18">
        <f t="shared" si="316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7"/>
        <v>219283.24999999997</v>
      </c>
      <c r="AA960" s="15"/>
      <c r="AB960" s="24"/>
      <c r="AC960" s="15" t="str">
        <f>C960</f>
        <v>PREL.  ACC. PER AMM-  GIGI</v>
      </c>
      <c r="AD960" s="25"/>
      <c r="AE960" s="62">
        <f t="shared" si="314"/>
        <v>0</v>
      </c>
      <c r="AF960" s="63">
        <f t="shared" si="310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8"/>
        <v>0</v>
      </c>
      <c r="AP960" s="15"/>
      <c r="AR960" s="14"/>
      <c r="AS960" s="18">
        <v>0</v>
      </c>
      <c r="AT960" s="16">
        <v>0</v>
      </c>
      <c r="AU960" s="18">
        <f t="shared" si="319"/>
        <v>0</v>
      </c>
      <c r="AV960" s="15"/>
      <c r="AX960" s="14"/>
      <c r="AY960" s="18">
        <v>0</v>
      </c>
      <c r="AZ960" s="16">
        <v>0</v>
      </c>
      <c r="BA960" s="18">
        <f t="shared" si="320"/>
        <v>0</v>
      </c>
      <c r="BB960" s="15"/>
      <c r="BD960" s="14"/>
      <c r="BE960" s="18">
        <v>0</v>
      </c>
      <c r="BF960" s="16">
        <v>0</v>
      </c>
      <c r="BG960" s="18">
        <f t="shared" si="321"/>
        <v>0</v>
      </c>
      <c r="BH960" s="15"/>
      <c r="BJ960" s="86"/>
      <c r="BK960" s="86"/>
      <c r="BL960" s="24"/>
      <c r="BM960" s="24"/>
      <c r="BN960" s="24"/>
      <c r="BO960" s="24"/>
      <c r="BP960" s="24"/>
      <c r="BQ960" s="124"/>
    </row>
    <row r="961" spans="1:69" ht="16.8" customHeight="1" x14ac:dyDescent="0.35">
      <c r="A961" s="15"/>
      <c r="B961" s="15"/>
      <c r="C961" s="15" t="s">
        <v>105</v>
      </c>
      <c r="D961" s="16"/>
      <c r="E961" s="16"/>
      <c r="F961" s="16">
        <v>0</v>
      </c>
      <c r="G961" s="16">
        <v>0</v>
      </c>
      <c r="H961" s="16"/>
      <c r="I961" s="4"/>
      <c r="J961" s="14"/>
      <c r="K961" s="16" t="s">
        <v>331</v>
      </c>
      <c r="L961" s="16">
        <v>511</v>
      </c>
      <c r="M961" s="16"/>
      <c r="N961" s="16">
        <v>0</v>
      </c>
      <c r="O961" s="16"/>
      <c r="P961" s="18"/>
      <c r="Q961" s="14"/>
      <c r="R961" s="18">
        <v>0</v>
      </c>
      <c r="S961" s="16">
        <f>G961</f>
        <v>0</v>
      </c>
      <c r="T961" s="18">
        <f t="shared" si="316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7"/>
        <v>219283.24999999997</v>
      </c>
      <c r="AA961" s="15"/>
      <c r="AB961" s="24"/>
      <c r="AC961" s="15" t="str">
        <f>C961</f>
        <v>PREL.  ACC. PER AMM-. RENZO</v>
      </c>
      <c r="AD961" s="25"/>
      <c r="AE961" s="62">
        <f t="shared" si="314"/>
        <v>0</v>
      </c>
      <c r="AF961" s="63">
        <f t="shared" si="310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8"/>
        <v>0</v>
      </c>
      <c r="AP961" s="15"/>
      <c r="AR961" s="14"/>
      <c r="AS961" s="18">
        <v>0</v>
      </c>
      <c r="AT961" s="16"/>
      <c r="AU961" s="18">
        <f t="shared" si="319"/>
        <v>0</v>
      </c>
      <c r="AV961" s="15"/>
      <c r="AX961" s="14"/>
      <c r="AY961" s="18">
        <v>0</v>
      </c>
      <c r="AZ961" s="16"/>
      <c r="BA961" s="18">
        <f t="shared" si="320"/>
        <v>0</v>
      </c>
      <c r="BB961" s="15"/>
      <c r="BD961" s="14"/>
      <c r="BE961" s="18">
        <v>0</v>
      </c>
      <c r="BF961" s="16"/>
      <c r="BG961" s="18">
        <f t="shared" si="321"/>
        <v>0</v>
      </c>
      <c r="BH961" s="15"/>
      <c r="BJ961" s="86"/>
      <c r="BK961" s="86"/>
      <c r="BL961" s="24"/>
      <c r="BM961" s="24"/>
      <c r="BN961" s="24"/>
      <c r="BO961" s="24"/>
      <c r="BP961" s="24"/>
      <c r="BQ961" s="124"/>
    </row>
    <row r="962" spans="1:69" ht="16.8" customHeight="1" x14ac:dyDescent="0.35">
      <c r="A962" s="15"/>
      <c r="B962" s="15"/>
      <c r="C962" s="15" t="s">
        <v>332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333</v>
      </c>
      <c r="L962" s="16">
        <v>1348.5</v>
      </c>
      <c r="M962" s="16"/>
      <c r="N962" s="16">
        <v>0</v>
      </c>
      <c r="O962" s="16"/>
      <c r="P962" s="18"/>
      <c r="Q962" s="14"/>
      <c r="R962" s="18">
        <v>0</v>
      </c>
      <c r="S962" s="16">
        <v>0</v>
      </c>
      <c r="T962" s="18">
        <f t="shared" si="316"/>
        <v>68047.699999999983</v>
      </c>
      <c r="U962" s="15"/>
      <c r="W962" s="14"/>
      <c r="X962" s="18">
        <f>F962</f>
        <v>16943.86</v>
      </c>
      <c r="Y962" s="16">
        <v>0</v>
      </c>
      <c r="Z962" s="18">
        <f t="shared" si="317"/>
        <v>236227.11</v>
      </c>
      <c r="AA962" s="15" t="str">
        <f t="shared" ref="AA962:AA968" si="322">C962</f>
        <v xml:space="preserve">VERS.  ACC.  18/1 </v>
      </c>
      <c r="AB962" s="24"/>
      <c r="AC962" s="15"/>
      <c r="AD962" s="25"/>
      <c r="AE962" s="62"/>
      <c r="AF962" s="63"/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8"/>
        <v>0</v>
      </c>
      <c r="AP962" s="15"/>
      <c r="AR962" s="14"/>
      <c r="AS962" s="18">
        <v>0</v>
      </c>
      <c r="AT962" s="16"/>
      <c r="AU962" s="18">
        <f t="shared" si="319"/>
        <v>0</v>
      </c>
      <c r="AV962" s="15"/>
      <c r="AX962" s="14"/>
      <c r="AY962" s="18">
        <v>0</v>
      </c>
      <c r="AZ962" s="16"/>
      <c r="BA962" s="18">
        <f t="shared" si="320"/>
        <v>0</v>
      </c>
      <c r="BB962" s="15"/>
      <c r="BD962" s="14"/>
      <c r="BE962" s="18">
        <v>0</v>
      </c>
      <c r="BF962" s="16"/>
      <c r="BG962" s="18">
        <f t="shared" si="321"/>
        <v>0</v>
      </c>
      <c r="BH962" s="15"/>
      <c r="BJ962" s="86"/>
      <c r="BK962" s="86"/>
      <c r="BL962" s="24"/>
      <c r="BM962" s="24"/>
      <c r="BN962" s="24"/>
      <c r="BO962" s="24"/>
      <c r="BP962" s="24"/>
      <c r="BQ962" s="124"/>
    </row>
    <row r="963" spans="1:69" ht="16.8" customHeight="1" x14ac:dyDescent="0.35">
      <c r="A963" s="15"/>
      <c r="B963" s="15"/>
      <c r="C963" s="15" t="s">
        <v>334</v>
      </c>
      <c r="D963" s="16"/>
      <c r="E963" s="16"/>
      <c r="F963" s="16">
        <v>4425.13</v>
      </c>
      <c r="G963" s="16"/>
      <c r="H963" s="16">
        <v>0</v>
      </c>
      <c r="I963" s="4"/>
      <c r="J963" s="14"/>
      <c r="K963" s="3" t="s">
        <v>335</v>
      </c>
      <c r="L963" s="16">
        <v>608.5</v>
      </c>
      <c r="M963" s="16"/>
      <c r="N963" s="16"/>
      <c r="O963" s="16"/>
      <c r="P963" s="18"/>
      <c r="Q963" s="14"/>
      <c r="R963" s="18">
        <v>0</v>
      </c>
      <c r="S963" s="16">
        <v>0</v>
      </c>
      <c r="T963" s="18">
        <f t="shared" si="316"/>
        <v>68047.699999999983</v>
      </c>
      <c r="U963" s="15"/>
      <c r="W963" s="14"/>
      <c r="X963" s="18">
        <f>F963</f>
        <v>4425.13</v>
      </c>
      <c r="Y963" s="16"/>
      <c r="Z963" s="18">
        <f t="shared" si="317"/>
        <v>240652.24</v>
      </c>
      <c r="AA963" s="15" t="str">
        <f t="shared" si="322"/>
        <v>VERS.  18/1  742,00+ 12/1  1926,14+ 16/1 403</v>
      </c>
      <c r="AB963" s="24"/>
      <c r="AC963" s="15"/>
      <c r="AD963" s="25"/>
      <c r="AE963" s="62"/>
      <c r="AF963" s="63"/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8"/>
        <v>0</v>
      </c>
      <c r="AP963" s="15"/>
      <c r="AR963" s="14"/>
      <c r="AS963" s="18">
        <v>0</v>
      </c>
      <c r="AT963" s="16"/>
      <c r="AU963" s="18">
        <f t="shared" si="319"/>
        <v>0</v>
      </c>
      <c r="AV963" s="15"/>
      <c r="AX963" s="14"/>
      <c r="AY963" s="18">
        <v>0</v>
      </c>
      <c r="AZ963" s="16"/>
      <c r="BA963" s="18">
        <f t="shared" si="320"/>
        <v>0</v>
      </c>
      <c r="BB963" s="15"/>
      <c r="BD963" s="14"/>
      <c r="BE963" s="18">
        <v>0</v>
      </c>
      <c r="BF963" s="16"/>
      <c r="BG963" s="18">
        <f t="shared" si="321"/>
        <v>0</v>
      </c>
      <c r="BH963" s="15"/>
      <c r="BJ963" s="86"/>
      <c r="BK963" s="86"/>
      <c r="BL963" s="24"/>
      <c r="BM963" s="24"/>
      <c r="BN963" s="24"/>
      <c r="BO963" s="24"/>
      <c r="BP963" s="24"/>
      <c r="BQ963" s="124"/>
    </row>
    <row r="964" spans="1:69" ht="16.8" customHeight="1" x14ac:dyDescent="0.35">
      <c r="A964" s="15"/>
      <c r="B964" s="15"/>
      <c r="C964" s="15" t="s">
        <v>336</v>
      </c>
      <c r="D964" s="16"/>
      <c r="E964" s="16"/>
      <c r="F964" s="16">
        <v>0</v>
      </c>
      <c r="G964" s="16"/>
      <c r="H964" s="16"/>
      <c r="I964" s="4"/>
      <c r="J964" s="14"/>
      <c r="K964" s="44" t="s">
        <v>311</v>
      </c>
      <c r="L964" s="16">
        <v>309.5</v>
      </c>
      <c r="M964" s="30"/>
      <c r="N964" s="16">
        <v>0</v>
      </c>
      <c r="O964" s="16"/>
      <c r="P964" s="18"/>
      <c r="Q964" s="14"/>
      <c r="R964" s="18">
        <v>0</v>
      </c>
      <c r="S964" s="16">
        <v>0</v>
      </c>
      <c r="T964" s="18">
        <f t="shared" si="316"/>
        <v>68047.699999999983</v>
      </c>
      <c r="U964" s="15"/>
      <c r="W964" s="14"/>
      <c r="X964" s="18">
        <f>F964</f>
        <v>0</v>
      </c>
      <c r="Y964" s="16"/>
      <c r="Z964" s="18">
        <f t="shared" si="317"/>
        <v>240652.24</v>
      </c>
      <c r="AA964" s="15" t="str">
        <f t="shared" si="322"/>
        <v xml:space="preserve">   "   11/1  300+ 15/1   339+17/1  714,99</v>
      </c>
      <c r="AB964" s="24"/>
      <c r="AC964" s="15"/>
      <c r="AD964" s="25"/>
      <c r="AE964" s="62"/>
      <c r="AF964" s="63"/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8"/>
        <v>0</v>
      </c>
      <c r="AP964" s="15"/>
      <c r="AR964" s="14"/>
      <c r="AS964" s="18">
        <v>0</v>
      </c>
      <c r="AT964" s="16"/>
      <c r="AU964" s="18">
        <f t="shared" si="319"/>
        <v>0</v>
      </c>
      <c r="AV964" s="15"/>
      <c r="AX964" s="14"/>
      <c r="AY964" s="18">
        <v>0</v>
      </c>
      <c r="AZ964" s="16"/>
      <c r="BA964" s="18">
        <f t="shared" si="320"/>
        <v>0</v>
      </c>
      <c r="BB964" s="15"/>
      <c r="BD964" s="14"/>
      <c r="BE964" s="18">
        <v>0</v>
      </c>
      <c r="BF964" s="16"/>
      <c r="BG964" s="18">
        <f t="shared" si="321"/>
        <v>0</v>
      </c>
      <c r="BH964" s="15"/>
      <c r="BJ964" s="86"/>
      <c r="BK964" s="86"/>
      <c r="BL964" s="24"/>
      <c r="BM964" s="24"/>
      <c r="BN964" s="24"/>
      <c r="BO964" s="24"/>
      <c r="BP964" s="24"/>
      <c r="BQ964" s="124"/>
    </row>
    <row r="965" spans="1:69" ht="16.8" customHeight="1" x14ac:dyDescent="0.35">
      <c r="A965" s="15"/>
      <c r="B965" s="15"/>
      <c r="C965" s="15" t="s">
        <v>337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/>
      <c r="N965" s="16">
        <v>0</v>
      </c>
      <c r="O965" s="16"/>
      <c r="P965" s="18"/>
      <c r="Q965" s="14"/>
      <c r="R965" s="18">
        <v>0</v>
      </c>
      <c r="S965" s="16">
        <v>0</v>
      </c>
      <c r="T965" s="18">
        <f t="shared" si="316"/>
        <v>68047.699999999983</v>
      </c>
      <c r="U965" s="15"/>
      <c r="W965" s="14"/>
      <c r="X965" s="18">
        <f>F965</f>
        <v>100</v>
      </c>
      <c r="Y965" s="16">
        <v>0</v>
      </c>
      <c r="Z965" s="18">
        <f t="shared" si="317"/>
        <v>240752.24</v>
      </c>
      <c r="AA965" s="15" t="str">
        <f t="shared" si="322"/>
        <v>VES. DA A3T PER RIVALSA</v>
      </c>
      <c r="AB965" s="24"/>
      <c r="AC965" s="15"/>
      <c r="AD965" s="25"/>
      <c r="AE965" s="62"/>
      <c r="AF965" s="63"/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8"/>
        <v>0</v>
      </c>
      <c r="AP965" s="15"/>
      <c r="AR965" s="14"/>
      <c r="AS965" s="18">
        <v>0</v>
      </c>
      <c r="AT965" s="16"/>
      <c r="AU965" s="18">
        <f t="shared" si="319"/>
        <v>0</v>
      </c>
      <c r="AV965" s="15"/>
      <c r="AX965" s="14"/>
      <c r="AY965" s="18">
        <v>0</v>
      </c>
      <c r="AZ965" s="16"/>
      <c r="BA965" s="18">
        <f t="shared" si="320"/>
        <v>0</v>
      </c>
      <c r="BB965" s="15"/>
      <c r="BD965" s="14"/>
      <c r="BE965" s="18">
        <v>0</v>
      </c>
      <c r="BF965" s="16"/>
      <c r="BG965" s="18">
        <f t="shared" si="321"/>
        <v>0</v>
      </c>
      <c r="BH965" s="15"/>
      <c r="BJ965" s="86"/>
      <c r="BK965" s="86"/>
      <c r="BL965" s="24"/>
      <c r="BM965" s="24"/>
      <c r="BN965" s="24"/>
      <c r="BO965" s="24"/>
      <c r="BP965" s="24"/>
      <c r="BQ965" s="124"/>
    </row>
    <row r="966" spans="1:69" ht="16.8" customHeight="1" x14ac:dyDescent="0.35">
      <c r="A966" s="15"/>
      <c r="B966" s="15"/>
      <c r="C966" s="68" t="s">
        <v>194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111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6"/>
        <v>68047.699999999983</v>
      </c>
      <c r="U966" s="15"/>
      <c r="W966" s="14"/>
      <c r="X966" s="18">
        <v>0</v>
      </c>
      <c r="Y966" s="16">
        <f>G966</f>
        <v>100</v>
      </c>
      <c r="Z966" s="18">
        <f t="shared" si="317"/>
        <v>240652.24</v>
      </c>
      <c r="AA966" s="15" t="str">
        <f t="shared" si="322"/>
        <v>BONIFICO UCA</v>
      </c>
      <c r="AB966" s="24"/>
      <c r="AC966" s="15"/>
      <c r="AD966" s="25"/>
      <c r="AE966" s="62"/>
      <c r="AF966" s="63"/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8"/>
        <v>0</v>
      </c>
      <c r="AP966" s="15"/>
      <c r="AR966" s="14"/>
      <c r="AS966" s="18">
        <v>0</v>
      </c>
      <c r="AT966" s="16"/>
      <c r="AU966" s="18">
        <f t="shared" si="319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320"/>
        <v>0</v>
      </c>
      <c r="BB966" s="15"/>
      <c r="BD966" s="14"/>
      <c r="BE966" s="18">
        <v>0</v>
      </c>
      <c r="BF966" s="16"/>
      <c r="BG966" s="18">
        <f t="shared" si="321"/>
        <v>0</v>
      </c>
      <c r="BH966" s="15"/>
      <c r="BJ966" s="86"/>
      <c r="BK966" s="86"/>
      <c r="BL966" s="24"/>
      <c r="BM966" s="24"/>
      <c r="BN966" s="24"/>
      <c r="BO966" s="24"/>
      <c r="BP966" s="24"/>
      <c r="BQ966" s="124"/>
    </row>
    <row r="967" spans="1:69" ht="16.8" customHeight="1" x14ac:dyDescent="0.35">
      <c r="A967" s="15"/>
      <c r="B967" s="15"/>
      <c r="C967" s="15" t="s">
        <v>169</v>
      </c>
      <c r="D967" s="16"/>
      <c r="E967" s="16"/>
      <c r="F967" s="16">
        <v>7606.5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6"/>
        <v>68047.699999999983</v>
      </c>
      <c r="U967" s="15"/>
      <c r="W967" s="14"/>
      <c r="X967" s="18">
        <f>F967</f>
        <v>7606.5</v>
      </c>
      <c r="Y967" s="16">
        <f>G967</f>
        <v>16588.73</v>
      </c>
      <c r="Z967" s="18">
        <f t="shared" si="317"/>
        <v>231670.00999999998</v>
      </c>
      <c r="AA967" s="15" t="str">
        <f t="shared" si="322"/>
        <v>BONIFICI</v>
      </c>
      <c r="AB967" s="24"/>
      <c r="AC967" s="15"/>
      <c r="AD967" s="25"/>
      <c r="AE967" s="62"/>
      <c r="AF967" s="63"/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8"/>
        <v>0</v>
      </c>
      <c r="AP967" s="15"/>
      <c r="AR967" s="14"/>
      <c r="AS967" s="18">
        <v>0</v>
      </c>
      <c r="AT967" s="16"/>
      <c r="AU967" s="18">
        <f t="shared" si="319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0"/>
        <v>0</v>
      </c>
      <c r="BB967" s="15"/>
      <c r="BD967" s="14"/>
      <c r="BE967" s="18">
        <v>0</v>
      </c>
      <c r="BF967" s="16"/>
      <c r="BG967" s="18">
        <f t="shared" si="321"/>
        <v>0</v>
      </c>
      <c r="BH967" s="15"/>
      <c r="BJ967" s="86"/>
      <c r="BK967" s="86"/>
      <c r="BL967" s="24"/>
      <c r="BM967" s="24"/>
      <c r="BN967" s="24"/>
      <c r="BO967" s="24"/>
      <c r="BP967" s="24"/>
      <c r="BQ967" s="124"/>
    </row>
    <row r="968" spans="1:69" ht="16.8" customHeight="1" x14ac:dyDescent="0.35">
      <c r="A968" s="15"/>
      <c r="B968" s="15"/>
      <c r="C968" s="47" t="s">
        <v>112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/>
      <c r="N968" s="3"/>
      <c r="O968" s="16"/>
      <c r="P968" s="18"/>
      <c r="Q968" s="14"/>
      <c r="R968" s="18"/>
      <c r="S968" s="16"/>
      <c r="T968" s="18">
        <f t="shared" si="316"/>
        <v>68047.699999999983</v>
      </c>
      <c r="U968" s="15"/>
      <c r="W968" s="14"/>
      <c r="X968" s="18"/>
      <c r="Y968" s="1">
        <f>G968</f>
        <v>15025.31</v>
      </c>
      <c r="Z968" s="18">
        <f t="shared" si="317"/>
        <v>216644.69999999998</v>
      </c>
      <c r="AA968" s="15" t="str">
        <f t="shared" si="322"/>
        <v>PREL .PROVVIGIONI MATURATE</v>
      </c>
      <c r="AB968" s="24"/>
      <c r="AC968" s="15" t="s">
        <v>157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8"/>
        <v>0</v>
      </c>
      <c r="AP968" s="15"/>
      <c r="AR968" s="14"/>
      <c r="AS968" s="18"/>
      <c r="AT968" s="25">
        <v>0</v>
      </c>
      <c r="AU968" s="18">
        <f t="shared" si="319"/>
        <v>0</v>
      </c>
      <c r="AV968" s="15"/>
      <c r="AX968" s="14"/>
      <c r="AY968" s="18"/>
      <c r="AZ968" s="25">
        <v>0</v>
      </c>
      <c r="BA968" s="18">
        <f t="shared" si="320"/>
        <v>0</v>
      </c>
      <c r="BB968" s="15"/>
      <c r="BD968" s="14"/>
      <c r="BE968" s="18"/>
      <c r="BF968" s="25">
        <v>0</v>
      </c>
      <c r="BG968" s="18">
        <f t="shared" si="321"/>
        <v>0</v>
      </c>
      <c r="BH968" s="15"/>
      <c r="BJ968" s="86"/>
      <c r="BK968" s="86"/>
      <c r="BL968" s="24"/>
      <c r="BM968" s="24"/>
      <c r="BN968" s="24"/>
      <c r="BO968" s="24"/>
      <c r="BP968" s="24"/>
      <c r="BQ968" s="124"/>
    </row>
    <row r="969" spans="1:69" ht="16.8" customHeight="1" x14ac:dyDescent="0.35">
      <c r="A969" s="15"/>
      <c r="B969" s="15"/>
      <c r="C969" s="15" t="s">
        <v>113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/>
      <c r="N969" s="16"/>
      <c r="O969" s="16"/>
      <c r="P969" s="18"/>
      <c r="Q969" s="14"/>
      <c r="R969" s="18"/>
      <c r="S969" s="16">
        <f>G969</f>
        <v>0</v>
      </c>
      <c r="T969" s="18">
        <f t="shared" si="316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7"/>
        <v>216644.69999999998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8"/>
        <v>0</v>
      </c>
      <c r="AP969" s="15"/>
      <c r="AR969" s="14"/>
      <c r="AS969" s="18"/>
      <c r="AT969" s="16"/>
      <c r="AU969" s="18">
        <f t="shared" si="319"/>
        <v>0</v>
      </c>
      <c r="AV969" s="15"/>
      <c r="AX969" s="14"/>
      <c r="AY969" s="18"/>
      <c r="AZ969" s="16"/>
      <c r="BA969" s="18">
        <f t="shared" si="320"/>
        <v>0</v>
      </c>
      <c r="BB969" s="15"/>
      <c r="BD969" s="14"/>
      <c r="BE969" s="18"/>
      <c r="BF969" s="16"/>
      <c r="BG969" s="18">
        <f t="shared" si="321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4"/>
    </row>
    <row r="970" spans="1:69" ht="16.8" customHeight="1" x14ac:dyDescent="0.35">
      <c r="A970" s="15"/>
      <c r="B970" s="15"/>
      <c r="C970" s="15" t="s">
        <v>338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6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7"/>
        <v>216644.69999999998</v>
      </c>
      <c r="AA970" s="15"/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8"/>
        <v>0</v>
      </c>
      <c r="AP970" s="15"/>
      <c r="AR970" s="14"/>
      <c r="AS970" s="18"/>
      <c r="AT970" s="16">
        <v>0</v>
      </c>
      <c r="AU970" s="18">
        <f t="shared" si="319"/>
        <v>0</v>
      </c>
      <c r="AV970" s="15"/>
      <c r="AX970" s="14"/>
      <c r="AY970" s="18"/>
      <c r="AZ970" s="16">
        <v>0</v>
      </c>
      <c r="BA970" s="18">
        <f t="shared" si="320"/>
        <v>0</v>
      </c>
      <c r="BB970" s="15"/>
      <c r="BD970" s="14"/>
      <c r="BE970" s="18"/>
      <c r="BF970" s="16">
        <v>0</v>
      </c>
      <c r="BG970" s="18">
        <f t="shared" si="321"/>
        <v>0</v>
      </c>
      <c r="BH970" s="15"/>
      <c r="BJ970" s="86"/>
      <c r="BK970" s="86"/>
      <c r="BL970" s="24"/>
      <c r="BM970" s="24"/>
      <c r="BN970" s="24"/>
      <c r="BO970" s="24"/>
      <c r="BP970" s="24"/>
      <c r="BQ970" s="124"/>
    </row>
    <row r="971" spans="1:69" ht="16.8" customHeight="1" x14ac:dyDescent="0.35">
      <c r="A971" s="15"/>
      <c r="B971" s="15"/>
      <c r="C971" s="15" t="s">
        <v>194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115</v>
      </c>
      <c r="L971" s="3">
        <f>SUM(L951:L965)+N950+L967+L968</f>
        <v>309336.53999999998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316"/>
        <v>67947.699999999983</v>
      </c>
      <c r="U971" s="15"/>
      <c r="W971" s="14"/>
      <c r="X971" s="18">
        <v>0</v>
      </c>
      <c r="Y971" s="16">
        <f>G971</f>
        <v>65.27</v>
      </c>
      <c r="Z971" s="18">
        <f t="shared" si="317"/>
        <v>216579.43</v>
      </c>
      <c r="AA971" s="15"/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111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8"/>
        <v>0</v>
      </c>
      <c r="AP971" s="15"/>
      <c r="AR971" s="14"/>
      <c r="AS971" s="18"/>
      <c r="AT971" s="16">
        <v>0</v>
      </c>
      <c r="AU971" s="18">
        <f t="shared" si="319"/>
        <v>0</v>
      </c>
      <c r="AV971" s="16"/>
      <c r="AX971" s="14"/>
      <c r="AY971" s="18"/>
      <c r="AZ971" s="16">
        <v>0</v>
      </c>
      <c r="BA971" s="18">
        <f t="shared" si="320"/>
        <v>0</v>
      </c>
      <c r="BB971" s="15"/>
      <c r="BD971" s="14"/>
      <c r="BE971" s="18"/>
      <c r="BF971" s="16">
        <v>0</v>
      </c>
      <c r="BG971" s="18">
        <f t="shared" si="321"/>
        <v>0</v>
      </c>
      <c r="BH971" s="15"/>
      <c r="BJ971" s="86"/>
      <c r="BK971" s="86"/>
      <c r="BL971" s="24"/>
      <c r="BM971" s="24"/>
      <c r="BN971" s="24"/>
      <c r="BO971" s="24"/>
      <c r="BP971" s="24"/>
      <c r="BQ971" s="124"/>
    </row>
    <row r="972" spans="1:69" ht="16.8" customHeight="1" x14ac:dyDescent="0.35">
      <c r="A972" s="15"/>
      <c r="B972" s="15"/>
      <c r="C972" s="64" t="s">
        <v>138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/>
      <c r="K972" s="6" t="s">
        <v>116</v>
      </c>
      <c r="L972" s="3">
        <f>L971-M971</f>
        <v>235638.55999999997</v>
      </c>
      <c r="M972" s="16"/>
      <c r="N972" s="16"/>
      <c r="O972" s="16"/>
      <c r="P972" s="18"/>
      <c r="Q972" s="14"/>
      <c r="R972" s="18"/>
      <c r="S972" s="16">
        <v>0</v>
      </c>
      <c r="T972" s="18">
        <f t="shared" si="316"/>
        <v>67947.699999999983</v>
      </c>
      <c r="U972" s="15"/>
      <c r="W972" s="14"/>
      <c r="X972" s="18"/>
      <c r="Y972" s="16">
        <f>G972</f>
        <v>80.5</v>
      </c>
      <c r="Z972" s="18">
        <f t="shared" si="317"/>
        <v>216498.93</v>
      </c>
      <c r="AA972" s="15" t="str">
        <f>C972</f>
        <v>BONIFICO CATTOLICA</v>
      </c>
      <c r="AB972" s="24"/>
      <c r="AC972" s="71" t="s">
        <v>190</v>
      </c>
      <c r="AD972" s="65"/>
      <c r="AE972" s="65">
        <v>0</v>
      </c>
      <c r="AF972" s="63">
        <f>SUM(AF924:AF971)</f>
        <v>50741.22</v>
      </c>
      <c r="AG972" s="25"/>
      <c r="AH972" s="24" t="s">
        <v>117</v>
      </c>
      <c r="AI972" s="26"/>
      <c r="AJ972" s="25">
        <f>SUM(AJ918:AJ971)</f>
        <v>0</v>
      </c>
      <c r="AL972" s="14"/>
      <c r="AM972" s="18"/>
      <c r="AN972" s="16"/>
      <c r="AO972" s="18">
        <f t="shared" si="318"/>
        <v>0</v>
      </c>
      <c r="AP972" s="15"/>
      <c r="AR972" s="14"/>
      <c r="AS972" s="18"/>
      <c r="AT972" s="16">
        <v>0</v>
      </c>
      <c r="AU972" s="18">
        <f t="shared" si="319"/>
        <v>0</v>
      </c>
      <c r="AV972" s="15"/>
      <c r="AX972" s="14"/>
      <c r="AY972" s="18"/>
      <c r="AZ972" s="16"/>
      <c r="BA972" s="18">
        <f t="shared" si="320"/>
        <v>0</v>
      </c>
      <c r="BB972" s="15"/>
      <c r="BD972" s="14"/>
      <c r="BE972" s="18"/>
      <c r="BF972" s="16"/>
      <c r="BG972" s="18">
        <f t="shared" si="321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4"/>
    </row>
    <row r="973" spans="1:69" ht="16.8" customHeight="1" x14ac:dyDescent="0.35">
      <c r="A973" s="15"/>
      <c r="B973" s="15"/>
      <c r="C973" s="64" t="s">
        <v>140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/>
      <c r="P973" s="18"/>
      <c r="Q973" s="14"/>
      <c r="R973" s="18"/>
      <c r="S973" s="16">
        <v>0</v>
      </c>
      <c r="T973" s="18">
        <f t="shared" si="316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317"/>
        <v>216322.93</v>
      </c>
      <c r="AA973" s="15" t="str">
        <f>C973</f>
        <v>BONIFICO GENERALI</v>
      </c>
      <c r="AB973" s="24"/>
      <c r="AC973" s="71" t="s">
        <v>161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318"/>
        <v>0</v>
      </c>
      <c r="AP973" s="15"/>
      <c r="AR973" s="14"/>
      <c r="AS973" s="18"/>
      <c r="AT973" s="16"/>
      <c r="AU973" s="18">
        <f t="shared" si="319"/>
        <v>0</v>
      </c>
      <c r="AV973" s="15"/>
      <c r="AX973" s="14"/>
      <c r="AY973" s="18"/>
      <c r="AZ973" s="16"/>
      <c r="BA973" s="18">
        <f t="shared" si="320"/>
        <v>0</v>
      </c>
      <c r="BB973" s="15"/>
      <c r="BD973" s="14"/>
      <c r="BE973" s="18"/>
      <c r="BF973" s="16"/>
      <c r="BG973" s="18">
        <f t="shared" si="321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4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119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120</v>
      </c>
      <c r="L974" s="3">
        <f>L972-L973</f>
        <v>0</v>
      </c>
      <c r="M974" s="27" t="s">
        <v>162</v>
      </c>
      <c r="N974" s="27">
        <f>O974-L973</f>
        <v>-9604.2399999999616</v>
      </c>
      <c r="O974" s="44">
        <f>Z974+AU974+N950+SUM(L953:L964)+SUM(N954:N964)+L968-D920-D923-D919+E921</f>
        <v>226034.32</v>
      </c>
      <c r="P974" s="18"/>
      <c r="Q974" s="58"/>
      <c r="R974" s="59"/>
      <c r="S974" s="44"/>
      <c r="T974" s="59">
        <f t="shared" si="316"/>
        <v>67947.699999999983</v>
      </c>
      <c r="U974" s="57"/>
      <c r="W974" s="58"/>
      <c r="X974" s="59"/>
      <c r="Y974" s="44"/>
      <c r="Z974" s="59">
        <f t="shared" si="317"/>
        <v>216322.93</v>
      </c>
      <c r="AA974" s="57"/>
      <c r="AB974" s="60"/>
      <c r="AC974" s="60" t="s">
        <v>121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163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8"/>
        <v>0</v>
      </c>
      <c r="AP974" s="57"/>
      <c r="AR974" s="58"/>
      <c r="AS974" s="59"/>
      <c r="AT974" s="44"/>
      <c r="AU974" s="59">
        <f t="shared" si="319"/>
        <v>0</v>
      </c>
      <c r="AV974" s="57"/>
      <c r="AX974" s="58"/>
      <c r="AY974" s="59"/>
      <c r="AZ974" s="44"/>
      <c r="BA974" s="59">
        <f t="shared" si="320"/>
        <v>0</v>
      </c>
      <c r="BB974" s="57"/>
      <c r="BD974" s="58"/>
      <c r="BE974" s="59"/>
      <c r="BF974" s="44"/>
      <c r="BG974" s="59">
        <f t="shared" si="321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191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6" spans="1:69" ht="16.8" customHeight="1" x14ac:dyDescent="0.25">
      <c r="A976" s="50"/>
    </row>
    <row r="977" spans="1:69" ht="16.8" customHeight="1" x14ac:dyDescent="0.35">
      <c r="A977" s="2" t="s">
        <v>0</v>
      </c>
      <c r="B977" s="2"/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122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164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165</v>
      </c>
      <c r="BP977" s="8" t="s">
        <v>0</v>
      </c>
      <c r="BQ977" s="9" t="s">
        <v>166</v>
      </c>
    </row>
    <row r="978" spans="1:69" ht="16.8" customHeight="1" x14ac:dyDescent="0.35">
      <c r="A978" s="14">
        <v>45314</v>
      </c>
      <c r="B978" s="15" t="s">
        <v>167</v>
      </c>
      <c r="C978" s="15" t="s">
        <v>168</v>
      </c>
      <c r="D978" s="16">
        <v>5183.7299999999996</v>
      </c>
      <c r="E978" s="16">
        <v>1630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>
        <f>D981+D984+D982-E982-E981+O917</f>
        <v>57618.580000000016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169</v>
      </c>
      <c r="BM978" s="88">
        <f>BK978</f>
        <v>45314</v>
      </c>
      <c r="BN978" s="24" t="s">
        <v>169</v>
      </c>
      <c r="BO978" s="24"/>
      <c r="BP978" s="88">
        <f>BK978</f>
        <v>45314</v>
      </c>
      <c r="BQ978" s="124"/>
    </row>
    <row r="979" spans="1:69" ht="16.8" customHeight="1" x14ac:dyDescent="0.35">
      <c r="A979" s="15"/>
      <c r="B979" s="15"/>
      <c r="C979" s="15" t="s">
        <v>170</v>
      </c>
      <c r="D979" s="16">
        <v>0</v>
      </c>
      <c r="E979" s="16"/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3">(R979-S979)+T978</f>
        <v>67947.699999999983</v>
      </c>
      <c r="U979" s="15"/>
      <c r="W979" s="14"/>
      <c r="X979" s="18"/>
      <c r="Y979" s="16"/>
      <c r="Z979" s="18">
        <f t="shared" ref="Z979:Z1010" si="324">(X979-Y979)+Z978</f>
        <v>216322.93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5">(AM979-AN979)+AO978</f>
        <v>0</v>
      </c>
      <c r="AP979" s="15"/>
      <c r="AR979" s="14"/>
      <c r="AS979" s="18"/>
      <c r="AT979" s="16"/>
      <c r="AU979" s="18">
        <f t="shared" ref="AU979:AU1010" si="326">(AS979-AT979)+AU978</f>
        <v>0</v>
      </c>
      <c r="AV979" s="15"/>
      <c r="AX979" s="14"/>
      <c r="AY979" s="18"/>
      <c r="AZ979" s="16"/>
      <c r="BA979" s="18">
        <f t="shared" ref="BA979:BA1010" si="327">(AY979-AZ979)+BA978</f>
        <v>0</v>
      </c>
      <c r="BB979" s="15"/>
      <c r="BD979" s="14"/>
      <c r="BE979" s="18"/>
      <c r="BF979" s="16"/>
      <c r="BG979" s="18">
        <f t="shared" ref="BG979:BG1010" si="328">(BE979-BF979)+BG978</f>
        <v>0</v>
      </c>
      <c r="BH979" s="15"/>
      <c r="BJ979" s="86">
        <v>0</v>
      </c>
      <c r="BK979" s="90"/>
      <c r="BL979" s="24">
        <v>0</v>
      </c>
      <c r="BM979" s="91"/>
      <c r="BN979" s="24">
        <v>0</v>
      </c>
      <c r="BO979" s="24">
        <v>0</v>
      </c>
      <c r="BP979" s="91"/>
      <c r="BQ979" s="124"/>
    </row>
    <row r="980" spans="1:69" ht="16.8" customHeight="1" x14ac:dyDescent="0.35">
      <c r="A980" s="15"/>
      <c r="B980" s="15"/>
      <c r="C980" s="15" t="s">
        <v>171</v>
      </c>
      <c r="D980" s="16">
        <v>7162.48</v>
      </c>
      <c r="E980" s="16">
        <v>310</v>
      </c>
      <c r="F980" s="16"/>
      <c r="G980" s="16"/>
      <c r="H980" s="103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3"/>
        <v>67947.699999999983</v>
      </c>
      <c r="U980" s="15"/>
      <c r="W980" s="14"/>
      <c r="X980" s="18"/>
      <c r="Y980" s="16"/>
      <c r="Z980" s="18">
        <f t="shared" si="324"/>
        <v>216322.93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5"/>
        <v>0</v>
      </c>
      <c r="AP980" s="15"/>
      <c r="AR980" s="14"/>
      <c r="AS980" s="18"/>
      <c r="AT980" s="16"/>
      <c r="AU980" s="18">
        <f t="shared" si="326"/>
        <v>0</v>
      </c>
      <c r="AV980" s="15"/>
      <c r="AX980" s="14"/>
      <c r="AY980" s="18"/>
      <c r="AZ980" s="16"/>
      <c r="BA980" s="18">
        <f t="shared" si="327"/>
        <v>0</v>
      </c>
      <c r="BB980" s="15"/>
      <c r="BD980" s="14"/>
      <c r="BE980" s="18"/>
      <c r="BF980" s="16"/>
      <c r="BG980" s="18">
        <f t="shared" si="328"/>
        <v>0</v>
      </c>
      <c r="BH980" s="15"/>
      <c r="BJ980" s="86">
        <v>0</v>
      </c>
      <c r="BK980" s="90"/>
      <c r="BL980" s="24">
        <v>0</v>
      </c>
      <c r="BM980" s="91"/>
      <c r="BN980" s="24">
        <v>0</v>
      </c>
      <c r="BO980" s="24">
        <v>0</v>
      </c>
      <c r="BP980" s="91"/>
      <c r="BQ980" s="124"/>
    </row>
    <row r="981" spans="1:69" ht="16.8" customHeight="1" x14ac:dyDescent="0.35">
      <c r="A981" s="15"/>
      <c r="B981" s="15">
        <v>0</v>
      </c>
      <c r="C981" s="15" t="s">
        <v>172</v>
      </c>
      <c r="D981" s="16">
        <v>442.48</v>
      </c>
      <c r="E981" s="16"/>
      <c r="F981" s="16"/>
      <c r="G981" s="16"/>
      <c r="H981" s="103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 t="shared" ref="O981:O1000" si="329">O920+M981-N981</f>
        <v>24860.587000000007</v>
      </c>
      <c r="P981" s="18">
        <f t="shared" ref="P981:P1000" si="330">P920+M981</f>
        <v>5991.6869999999999</v>
      </c>
      <c r="Q981" s="14"/>
      <c r="R981" s="18"/>
      <c r="S981" s="16"/>
      <c r="T981" s="18">
        <f t="shared" si="323"/>
        <v>67947.699999999983</v>
      </c>
      <c r="U981" s="15"/>
      <c r="W981" s="14"/>
      <c r="X981" s="18"/>
      <c r="Y981" s="16"/>
      <c r="Z981" s="18">
        <f t="shared" si="324"/>
        <v>216322.93</v>
      </c>
      <c r="AA981" s="15"/>
      <c r="AB981" s="24"/>
      <c r="AC981" s="24"/>
      <c r="AD981" s="25"/>
      <c r="AE981" s="25"/>
      <c r="AF981" s="25"/>
      <c r="AG981" s="25"/>
      <c r="AH981" s="17"/>
      <c r="AI981" s="16">
        <v>0</v>
      </c>
      <c r="AJ981" s="25"/>
      <c r="AL981" s="14"/>
      <c r="AM981" s="18"/>
      <c r="AN981" s="16"/>
      <c r="AO981" s="18">
        <f t="shared" si="325"/>
        <v>0</v>
      </c>
      <c r="AP981" s="15"/>
      <c r="AR981" s="14"/>
      <c r="AS981" s="18"/>
      <c r="AT981" s="16"/>
      <c r="AU981" s="18">
        <f t="shared" si="326"/>
        <v>0</v>
      </c>
      <c r="AV981" s="15"/>
      <c r="AX981" s="14"/>
      <c r="AY981" s="18"/>
      <c r="AZ981" s="16"/>
      <c r="BA981" s="18">
        <f t="shared" si="327"/>
        <v>0</v>
      </c>
      <c r="BB981" s="15"/>
      <c r="BD981" s="14"/>
      <c r="BE981" s="18"/>
      <c r="BF981" s="16"/>
      <c r="BG981" s="18">
        <f t="shared" si="328"/>
        <v>0</v>
      </c>
      <c r="BH981" s="15"/>
      <c r="BJ981" s="86">
        <v>0</v>
      </c>
      <c r="BK981" s="90"/>
      <c r="BL981" s="24">
        <v>0</v>
      </c>
      <c r="BM981" s="91"/>
      <c r="BN981" s="24">
        <v>0</v>
      </c>
      <c r="BO981" s="24">
        <v>0</v>
      </c>
      <c r="BP981" s="91"/>
      <c r="BQ981" s="124"/>
    </row>
    <row r="982" spans="1:69" ht="16.8" customHeight="1" x14ac:dyDescent="0.35">
      <c r="A982" s="15"/>
      <c r="B982" s="16">
        <f>B981+B921</f>
        <v>811.27</v>
      </c>
      <c r="C982" s="15" t="s">
        <v>173</v>
      </c>
      <c r="D982" s="16">
        <v>888.74</v>
      </c>
      <c r="E982" s="16">
        <v>0</v>
      </c>
      <c r="F982" s="16"/>
      <c r="G982" s="16" t="s">
        <v>339</v>
      </c>
      <c r="H982" s="103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si="329"/>
        <v>-28966.787981000005</v>
      </c>
      <c r="P982" s="18">
        <f t="shared" si="330"/>
        <v>5015.0420190000004</v>
      </c>
      <c r="Q982" s="14"/>
      <c r="R982" s="18"/>
      <c r="S982" s="16"/>
      <c r="T982" s="18">
        <f t="shared" si="323"/>
        <v>67947.699999999983</v>
      </c>
      <c r="U982" s="15"/>
      <c r="W982" s="14"/>
      <c r="X982" s="18"/>
      <c r="Y982" s="16"/>
      <c r="Z982" s="18">
        <f t="shared" si="324"/>
        <v>216322.93</v>
      </c>
      <c r="AA982" s="15"/>
      <c r="AB982" s="24"/>
      <c r="AC982" s="17"/>
      <c r="AD982" s="25"/>
      <c r="AE982" s="25"/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5"/>
        <v>0</v>
      </c>
      <c r="AP982" s="15"/>
      <c r="AR982" s="14"/>
      <c r="AS982" s="18"/>
      <c r="AT982" s="16"/>
      <c r="AU982" s="18">
        <f t="shared" si="326"/>
        <v>0</v>
      </c>
      <c r="AV982" s="15"/>
      <c r="AX982" s="14"/>
      <c r="AY982" s="18"/>
      <c r="AZ982" s="16"/>
      <c r="BA982" s="18">
        <f t="shared" si="327"/>
        <v>0</v>
      </c>
      <c r="BB982" s="15"/>
      <c r="BD982" s="14"/>
      <c r="BE982" s="18"/>
      <c r="BF982" s="16"/>
      <c r="BG982" s="18">
        <f t="shared" si="328"/>
        <v>0</v>
      </c>
      <c r="BH982" s="15"/>
      <c r="BJ982" s="86">
        <v>0</v>
      </c>
      <c r="BK982" s="90"/>
      <c r="BL982" s="24">
        <v>0</v>
      </c>
      <c r="BM982" s="91"/>
      <c r="BN982" s="24">
        <v>0</v>
      </c>
      <c r="BO982" s="24"/>
      <c r="BP982" s="24"/>
      <c r="BQ982" s="124"/>
    </row>
    <row r="983" spans="1:69" ht="16.8" customHeight="1" x14ac:dyDescent="0.35">
      <c r="A983" s="15"/>
      <c r="B983" s="15"/>
      <c r="C983" s="15" t="s">
        <v>174</v>
      </c>
      <c r="D983" s="16">
        <v>0</v>
      </c>
      <c r="E983" s="16">
        <v>0</v>
      </c>
      <c r="F983" s="16"/>
      <c r="G983" s="16" t="s">
        <v>340</v>
      </c>
      <c r="H983" s="103" t="s">
        <v>44</v>
      </c>
      <c r="I983" s="77" t="s">
        <v>175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329"/>
        <v>-10985.460455</v>
      </c>
      <c r="P983" s="18">
        <f t="shared" si="330"/>
        <v>9197.2395450000004</v>
      </c>
      <c r="Q983" s="14"/>
      <c r="R983" s="18"/>
      <c r="S983" s="16"/>
      <c r="T983" s="18">
        <f t="shared" si="323"/>
        <v>67947.699999999983</v>
      </c>
      <c r="U983" s="15"/>
      <c r="W983" s="14"/>
      <c r="X983" s="18"/>
      <c r="Y983" s="16"/>
      <c r="Z983" s="18">
        <f t="shared" si="324"/>
        <v>216322.93</v>
      </c>
      <c r="AA983" s="15"/>
      <c r="AB983" s="24"/>
      <c r="AC983" s="17"/>
      <c r="AD983" s="25"/>
      <c r="AE983" s="25"/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5"/>
        <v>0</v>
      </c>
      <c r="AP983" s="15"/>
      <c r="AR983" s="14"/>
      <c r="AS983" s="18"/>
      <c r="AT983" s="16"/>
      <c r="AU983" s="18">
        <f t="shared" si="326"/>
        <v>0</v>
      </c>
      <c r="AV983" s="15"/>
      <c r="AX983" s="14"/>
      <c r="AY983" s="18"/>
      <c r="AZ983" s="16"/>
      <c r="BA983" s="18">
        <f t="shared" si="327"/>
        <v>0</v>
      </c>
      <c r="BB983" s="15"/>
      <c r="BD983" s="14"/>
      <c r="BE983" s="18"/>
      <c r="BF983" s="16"/>
      <c r="BG983" s="18">
        <f t="shared" si="328"/>
        <v>0</v>
      </c>
      <c r="BH983" s="15"/>
      <c r="BJ983" s="86">
        <v>0</v>
      </c>
      <c r="BK983" s="90"/>
      <c r="BL983" s="24">
        <v>0</v>
      </c>
      <c r="BM983" s="91"/>
      <c r="BN983" s="24">
        <v>0</v>
      </c>
      <c r="BO983" s="24"/>
      <c r="BP983" s="24"/>
      <c r="BQ983" s="124"/>
    </row>
    <row r="984" spans="1:69" ht="16.8" customHeight="1" x14ac:dyDescent="0.35">
      <c r="A984" s="15"/>
      <c r="B984" s="15" t="s">
        <v>42</v>
      </c>
      <c r="C984" s="15" t="s">
        <v>176</v>
      </c>
      <c r="D984" s="16">
        <v>0</v>
      </c>
      <c r="E984" s="16"/>
      <c r="F984" s="16"/>
      <c r="G984" s="16"/>
      <c r="H984" s="103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329"/>
        <v>6549.0386200000003</v>
      </c>
      <c r="P984" s="18">
        <f t="shared" si="330"/>
        <v>1557.8386200000002</v>
      </c>
      <c r="Q984" s="14"/>
      <c r="R984" s="18"/>
      <c r="S984" s="16"/>
      <c r="T984" s="18">
        <f t="shared" si="323"/>
        <v>67947.699999999983</v>
      </c>
      <c r="U984" s="15"/>
      <c r="W984" s="14"/>
      <c r="X984" s="18"/>
      <c r="Y984" s="16"/>
      <c r="Z984" s="18">
        <f t="shared" si="324"/>
        <v>216322.93</v>
      </c>
      <c r="AA984" s="15"/>
      <c r="AB984" s="24"/>
      <c r="AC984" s="17"/>
      <c r="AD984" s="25"/>
      <c r="AE984" s="25"/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5"/>
        <v>0</v>
      </c>
      <c r="AP984" s="15"/>
      <c r="AR984" s="14"/>
      <c r="AS984" s="18"/>
      <c r="AT984" s="16"/>
      <c r="AU984" s="18">
        <f t="shared" si="326"/>
        <v>0</v>
      </c>
      <c r="AV984" s="15"/>
      <c r="AX984" s="14"/>
      <c r="AY984" s="18"/>
      <c r="AZ984" s="16"/>
      <c r="BA984" s="18">
        <f t="shared" si="327"/>
        <v>0</v>
      </c>
      <c r="BB984" s="15"/>
      <c r="BD984" s="14"/>
      <c r="BE984" s="18"/>
      <c r="BF984" s="16"/>
      <c r="BG984" s="18">
        <f t="shared" si="328"/>
        <v>0</v>
      </c>
      <c r="BH984" s="15"/>
      <c r="BJ984" s="86">
        <v>0</v>
      </c>
      <c r="BK984" s="90"/>
      <c r="BL984" s="24">
        <v>0</v>
      </c>
      <c r="BM984" s="91"/>
      <c r="BN984" s="24">
        <v>0</v>
      </c>
      <c r="BO984" s="24"/>
      <c r="BP984" s="24"/>
      <c r="BQ984" s="124"/>
    </row>
    <row r="985" spans="1:69" ht="16.8" customHeight="1" x14ac:dyDescent="0.35">
      <c r="A985" s="15"/>
      <c r="B985" s="15"/>
      <c r="C985" s="15" t="s">
        <v>177</v>
      </c>
      <c r="D985" s="16">
        <v>0</v>
      </c>
      <c r="E985" s="16"/>
      <c r="F985" s="16"/>
      <c r="G985" s="16">
        <v>0</v>
      </c>
      <c r="H985" s="103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329"/>
        <v>6288.0786200000011</v>
      </c>
      <c r="P985" s="18">
        <f t="shared" si="330"/>
        <v>1557.8386200000002</v>
      </c>
      <c r="Q985" s="14"/>
      <c r="R985" s="18"/>
      <c r="S985" s="16">
        <f>G985</f>
        <v>0</v>
      </c>
      <c r="T985" s="18">
        <f t="shared" si="32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324"/>
        <v>216322.93</v>
      </c>
      <c r="AA985" s="15"/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/>
      <c r="AI985" s="16">
        <v>0</v>
      </c>
      <c r="AJ985" s="25"/>
      <c r="AL985" s="14"/>
      <c r="AM985" s="18"/>
      <c r="AN985" s="16">
        <v>0</v>
      </c>
      <c r="AO985" s="18">
        <f t="shared" si="325"/>
        <v>0</v>
      </c>
      <c r="AP985" s="15"/>
      <c r="AR985" s="14"/>
      <c r="AS985" s="18"/>
      <c r="AT985" s="16">
        <v>0</v>
      </c>
      <c r="AU985" s="18">
        <f t="shared" si="326"/>
        <v>0</v>
      </c>
      <c r="AV985" s="15"/>
      <c r="AX985" s="14"/>
      <c r="AY985" s="18"/>
      <c r="AZ985" s="16">
        <v>0</v>
      </c>
      <c r="BA985" s="18">
        <f t="shared" si="327"/>
        <v>0</v>
      </c>
      <c r="BB985" s="15"/>
      <c r="BD985" s="14"/>
      <c r="BE985" s="18"/>
      <c r="BF985" s="16">
        <v>0</v>
      </c>
      <c r="BG985" s="18">
        <f t="shared" si="328"/>
        <v>0</v>
      </c>
      <c r="BH985" s="15"/>
      <c r="BJ985" s="86">
        <v>0</v>
      </c>
      <c r="BK985" s="90"/>
      <c r="BL985" s="24">
        <v>0</v>
      </c>
      <c r="BM985" s="91"/>
      <c r="BN985" s="24">
        <v>0</v>
      </c>
      <c r="BO985" s="24"/>
      <c r="BP985" s="24"/>
      <c r="BQ985" s="124"/>
    </row>
    <row r="986" spans="1:69" ht="16.8" customHeight="1" x14ac:dyDescent="0.35">
      <c r="A986" s="15"/>
      <c r="B986" s="15"/>
      <c r="C986" s="15" t="s">
        <v>178</v>
      </c>
      <c r="D986" s="16"/>
      <c r="E986" s="16"/>
      <c r="F986" s="16"/>
      <c r="G986" s="16">
        <v>0</v>
      </c>
      <c r="H986" s="103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329"/>
        <v>1158.6776020000002</v>
      </c>
      <c r="P986" s="18">
        <f t="shared" si="330"/>
        <v>275.61760199999998</v>
      </c>
      <c r="Q986" s="14"/>
      <c r="R986" s="18"/>
      <c r="S986" s="16">
        <f>G986</f>
        <v>0</v>
      </c>
      <c r="T986" s="18">
        <f t="shared" si="32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4"/>
        <v>216322.93</v>
      </c>
      <c r="AA986" s="15"/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/>
      <c r="AI986" s="16">
        <v>0</v>
      </c>
      <c r="AJ986" s="25"/>
      <c r="AL986" s="14"/>
      <c r="AM986" s="18">
        <v>0</v>
      </c>
      <c r="AN986" s="16">
        <v>0</v>
      </c>
      <c r="AO986" s="18">
        <f t="shared" si="325"/>
        <v>0</v>
      </c>
      <c r="AP986" s="15"/>
      <c r="AR986" s="14"/>
      <c r="AS986" s="18">
        <v>0</v>
      </c>
      <c r="AT986" s="16">
        <v>0</v>
      </c>
      <c r="AU986" s="18">
        <f t="shared" si="326"/>
        <v>0</v>
      </c>
      <c r="AV986" s="15"/>
      <c r="AX986" s="14"/>
      <c r="AY986" s="18">
        <v>0</v>
      </c>
      <c r="AZ986" s="16">
        <v>0</v>
      </c>
      <c r="BA986" s="18">
        <f t="shared" si="327"/>
        <v>0</v>
      </c>
      <c r="BB986" s="15"/>
      <c r="BD986" s="14"/>
      <c r="BE986" s="18">
        <v>0</v>
      </c>
      <c r="BF986" s="16">
        <v>0</v>
      </c>
      <c r="BG986" s="18">
        <f t="shared" si="328"/>
        <v>0</v>
      </c>
      <c r="BH986" s="15"/>
      <c r="BJ986" s="86">
        <v>0</v>
      </c>
      <c r="BK986" s="90"/>
      <c r="BL986" s="24">
        <v>0</v>
      </c>
      <c r="BM986" s="91"/>
      <c r="BN986" s="24">
        <v>0</v>
      </c>
      <c r="BO986" s="24"/>
      <c r="BP986" s="24"/>
      <c r="BQ986" s="124"/>
    </row>
    <row r="987" spans="1:69" ht="16.8" customHeight="1" x14ac:dyDescent="0.35">
      <c r="A987" s="15"/>
      <c r="B987" s="15"/>
      <c r="C987" s="15" t="s">
        <v>179</v>
      </c>
      <c r="D987" s="16"/>
      <c r="E987" s="16"/>
      <c r="F987" s="16"/>
      <c r="G987" s="16">
        <v>0</v>
      </c>
      <c r="H987" s="103"/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329"/>
        <v>705.27723600000002</v>
      </c>
      <c r="P987" s="18">
        <f t="shared" si="330"/>
        <v>167.76723600000003</v>
      </c>
      <c r="Q987" s="14"/>
      <c r="R987" s="18"/>
      <c r="S987" s="16">
        <f>G987</f>
        <v>0</v>
      </c>
      <c r="T987" s="18">
        <f t="shared" si="32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4"/>
        <v>216322.93</v>
      </c>
      <c r="AA987" s="15"/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5"/>
        <v>0</v>
      </c>
      <c r="AP987" s="15"/>
      <c r="AR987" s="14"/>
      <c r="AS987" s="18"/>
      <c r="AT987" s="16">
        <v>0</v>
      </c>
      <c r="AU987" s="18">
        <f t="shared" si="326"/>
        <v>0</v>
      </c>
      <c r="AV987" s="15"/>
      <c r="AX987" s="14"/>
      <c r="AY987" s="18"/>
      <c r="AZ987" s="16">
        <v>0</v>
      </c>
      <c r="BA987" s="18">
        <f t="shared" si="327"/>
        <v>0</v>
      </c>
      <c r="BB987" s="15"/>
      <c r="BD987" s="14"/>
      <c r="BE987" s="18"/>
      <c r="BF987" s="16">
        <v>0</v>
      </c>
      <c r="BG987" s="18">
        <f t="shared" si="328"/>
        <v>0</v>
      </c>
      <c r="BH987" s="15"/>
      <c r="BJ987" s="86">
        <v>0</v>
      </c>
      <c r="BK987" s="90"/>
      <c r="BL987" s="24">
        <v>0</v>
      </c>
      <c r="BM987" s="24"/>
      <c r="BN987" s="24"/>
      <c r="BO987" s="24"/>
      <c r="BP987" s="24"/>
      <c r="BQ987" s="124"/>
    </row>
    <row r="988" spans="1:69" ht="16.8" customHeight="1" x14ac:dyDescent="0.35">
      <c r="A988" s="15"/>
      <c r="B988" s="15"/>
      <c r="C988" s="15" t="s">
        <v>180</v>
      </c>
      <c r="D988" s="16"/>
      <c r="E988" s="16"/>
      <c r="F988" s="16"/>
      <c r="G988" s="16">
        <v>0</v>
      </c>
      <c r="H988" s="103"/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329"/>
        <v>705.27723600000002</v>
      </c>
      <c r="P988" s="18">
        <f t="shared" si="330"/>
        <v>167.76723600000003</v>
      </c>
      <c r="Q988" s="14"/>
      <c r="R988" s="18"/>
      <c r="S988" s="16">
        <f>G988</f>
        <v>0</v>
      </c>
      <c r="T988" s="18">
        <f t="shared" si="32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4"/>
        <v>216322.93</v>
      </c>
      <c r="AA988" s="15"/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5"/>
        <v>0</v>
      </c>
      <c r="AP988" s="15"/>
      <c r="AR988" s="14"/>
      <c r="AS988" s="18"/>
      <c r="AT988" s="16">
        <v>0</v>
      </c>
      <c r="AU988" s="18">
        <f t="shared" si="326"/>
        <v>0</v>
      </c>
      <c r="AV988" s="15"/>
      <c r="AX988" s="14"/>
      <c r="AY988" s="18"/>
      <c r="AZ988" s="16">
        <v>0</v>
      </c>
      <c r="BA988" s="18">
        <f t="shared" si="327"/>
        <v>0</v>
      </c>
      <c r="BB988" s="15"/>
      <c r="BD988" s="14"/>
      <c r="BE988" s="18"/>
      <c r="BF988" s="16">
        <v>0</v>
      </c>
      <c r="BG988" s="18">
        <f t="shared" si="328"/>
        <v>0</v>
      </c>
      <c r="BH988" s="15"/>
      <c r="BJ988" s="86">
        <v>0</v>
      </c>
      <c r="BK988" s="90"/>
      <c r="BL988" s="24"/>
      <c r="BM988" s="24"/>
      <c r="BN988" s="24"/>
      <c r="BO988" s="24"/>
      <c r="BP988" s="24"/>
      <c r="BQ988" s="124"/>
    </row>
    <row r="989" spans="1:69" ht="16.8" customHeight="1" x14ac:dyDescent="0.35">
      <c r="A989" s="15"/>
      <c r="B989" s="15"/>
      <c r="C989" s="15" t="s">
        <v>181</v>
      </c>
      <c r="D989" s="16"/>
      <c r="E989" s="16"/>
      <c r="F989" s="16"/>
      <c r="G989" s="16">
        <v>0</v>
      </c>
      <c r="H989" s="16"/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329"/>
        <v>705.27723600000002</v>
      </c>
      <c r="P989" s="18">
        <f t="shared" si="330"/>
        <v>167.76723600000003</v>
      </c>
      <c r="Q989" s="14"/>
      <c r="R989" s="18"/>
      <c r="S989" s="16">
        <f>G989</f>
        <v>0</v>
      </c>
      <c r="T989" s="18">
        <f t="shared" si="32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4"/>
        <v>216322.93</v>
      </c>
      <c r="AA989" s="15"/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5"/>
        <v>0</v>
      </c>
      <c r="AP989" s="15"/>
      <c r="AR989" s="14"/>
      <c r="AS989" s="18"/>
      <c r="AT989" s="16">
        <v>0</v>
      </c>
      <c r="AU989" s="18">
        <f t="shared" si="326"/>
        <v>0</v>
      </c>
      <c r="AV989" s="15"/>
      <c r="AX989" s="14"/>
      <c r="AY989" s="18"/>
      <c r="AZ989" s="16">
        <v>0</v>
      </c>
      <c r="BA989" s="18">
        <f t="shared" si="327"/>
        <v>0</v>
      </c>
      <c r="BB989" s="15"/>
      <c r="BD989" s="14"/>
      <c r="BE989" s="18"/>
      <c r="BF989" s="16">
        <v>0</v>
      </c>
      <c r="BG989" s="18">
        <f t="shared" si="328"/>
        <v>0</v>
      </c>
      <c r="BH989" s="15"/>
      <c r="BJ989" s="86">
        <v>0</v>
      </c>
      <c r="BK989" s="90"/>
      <c r="BL989" s="24"/>
      <c r="BM989" s="24"/>
      <c r="BN989" s="24"/>
      <c r="BO989" s="24"/>
      <c r="BP989" s="24"/>
      <c r="BQ989" s="124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/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329"/>
        <v>1158.6776020000002</v>
      </c>
      <c r="P990" s="18">
        <f t="shared" si="330"/>
        <v>275.61760199999998</v>
      </c>
      <c r="Q990" s="14"/>
      <c r="R990" s="18"/>
      <c r="S990" s="16">
        <v>0</v>
      </c>
      <c r="T990" s="18">
        <f t="shared" si="323"/>
        <v>67947.699999999983</v>
      </c>
      <c r="U990" s="15"/>
      <c r="W990" s="14"/>
      <c r="X990" s="18"/>
      <c r="Y990" s="16">
        <v>0</v>
      </c>
      <c r="Z990" s="18">
        <f t="shared" si="324"/>
        <v>216322.93</v>
      </c>
      <c r="AA990" s="15"/>
      <c r="AB990" s="24"/>
      <c r="AC990" s="15"/>
      <c r="AD990" s="25"/>
      <c r="AE990" s="62"/>
      <c r="AF990" s="63"/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5"/>
        <v>0</v>
      </c>
      <c r="AP990" s="15"/>
      <c r="AR990" s="14"/>
      <c r="AS990" s="18"/>
      <c r="AT990" s="16">
        <v>0</v>
      </c>
      <c r="AU990" s="18">
        <f t="shared" si="326"/>
        <v>0</v>
      </c>
      <c r="AV990" s="15"/>
      <c r="AX990" s="14"/>
      <c r="AY990" s="18"/>
      <c r="AZ990" s="16">
        <v>0</v>
      </c>
      <c r="BA990" s="18">
        <f t="shared" si="327"/>
        <v>0</v>
      </c>
      <c r="BB990" s="15"/>
      <c r="BD990" s="14"/>
      <c r="BE990" s="18"/>
      <c r="BF990" s="16">
        <v>0</v>
      </c>
      <c r="BG990" s="18">
        <f t="shared" si="328"/>
        <v>0</v>
      </c>
      <c r="BH990" s="15"/>
      <c r="BJ990" s="86">
        <v>0</v>
      </c>
      <c r="BK990" s="90"/>
      <c r="BL990" s="24"/>
      <c r="BM990" s="24"/>
      <c r="BN990" s="24"/>
      <c r="BO990" s="24"/>
      <c r="BP990" s="24"/>
      <c r="BQ990" s="124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182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329"/>
        <v>11894.84928</v>
      </c>
      <c r="P991" s="18">
        <f t="shared" si="330"/>
        <v>8628.0292800000007</v>
      </c>
      <c r="Q991" s="14"/>
      <c r="R991" s="18"/>
      <c r="S991" s="16">
        <v>0</v>
      </c>
      <c r="T991" s="18">
        <f t="shared" si="323"/>
        <v>67947.699999999983</v>
      </c>
      <c r="U991" s="15"/>
      <c r="W991" s="14"/>
      <c r="X991" s="18"/>
      <c r="Y991" s="16">
        <v>0</v>
      </c>
      <c r="Z991" s="18">
        <f t="shared" si="324"/>
        <v>216322.93</v>
      </c>
      <c r="AA991" s="15" t="str">
        <f>C991</f>
        <v>Sinistro</v>
      </c>
      <c r="AB991" s="24"/>
      <c r="AC991" s="15"/>
      <c r="AD991" s="25"/>
      <c r="AE991" s="62"/>
      <c r="AF991" s="63"/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5"/>
        <v>0</v>
      </c>
      <c r="AP991" s="15"/>
      <c r="AR991" s="14"/>
      <c r="AS991" s="18"/>
      <c r="AT991" s="16">
        <v>0</v>
      </c>
      <c r="AU991" s="18">
        <f t="shared" si="326"/>
        <v>0</v>
      </c>
      <c r="AV991" s="15"/>
      <c r="AX991" s="14"/>
      <c r="AY991" s="18"/>
      <c r="AZ991" s="16">
        <v>0</v>
      </c>
      <c r="BA991" s="18">
        <f t="shared" si="327"/>
        <v>0</v>
      </c>
      <c r="BB991" s="15"/>
      <c r="BD991" s="14"/>
      <c r="BE991" s="18"/>
      <c r="BF991" s="16">
        <v>0</v>
      </c>
      <c r="BG991" s="18">
        <f t="shared" si="328"/>
        <v>0</v>
      </c>
      <c r="BH991" s="15"/>
      <c r="BJ991" s="86">
        <v>0</v>
      </c>
      <c r="BK991" s="90"/>
      <c r="BL991" s="24"/>
      <c r="BM991" s="24"/>
      <c r="BN991" s="24"/>
      <c r="BO991" s="24"/>
      <c r="BP991" s="24"/>
      <c r="BQ991" s="124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/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329"/>
        <v>2954.2261800000006</v>
      </c>
      <c r="P992" s="18">
        <f t="shared" si="330"/>
        <v>838.83617999999967</v>
      </c>
      <c r="Q992" s="14"/>
      <c r="R992" s="18"/>
      <c r="S992" s="16">
        <v>0</v>
      </c>
      <c r="T992" s="18">
        <f t="shared" si="323"/>
        <v>67947.699999999983</v>
      </c>
      <c r="U992" s="15"/>
      <c r="W992" s="14"/>
      <c r="X992" s="18"/>
      <c r="Y992" s="16">
        <v>0</v>
      </c>
      <c r="Z992" s="18">
        <f t="shared" si="324"/>
        <v>216322.93</v>
      </c>
      <c r="AA992" s="15"/>
      <c r="AB992" s="24"/>
      <c r="AC992" s="64" t="s">
        <v>134</v>
      </c>
      <c r="AD992" s="65"/>
      <c r="AE992" s="65">
        <f>H996</f>
        <v>0</v>
      </c>
      <c r="AF992" s="63">
        <f t="shared" ref="AF992:AF1022" si="331">AE992+AF931</f>
        <v>0</v>
      </c>
      <c r="AG992" s="25"/>
      <c r="AH992" s="24"/>
      <c r="AI992" s="26"/>
      <c r="AJ992" s="25">
        <v>0</v>
      </c>
      <c r="AL992" s="14"/>
      <c r="AM992" s="18"/>
      <c r="AN992" s="16">
        <v>0</v>
      </c>
      <c r="AO992" s="18">
        <f t="shared" si="325"/>
        <v>0</v>
      </c>
      <c r="AP992" s="15"/>
      <c r="AR992" s="14"/>
      <c r="AS992" s="18"/>
      <c r="AT992" s="16">
        <v>0</v>
      </c>
      <c r="AU992" s="18">
        <f t="shared" si="326"/>
        <v>0</v>
      </c>
      <c r="AV992" s="15"/>
      <c r="AX992" s="14"/>
      <c r="AY992" s="18"/>
      <c r="AZ992" s="16">
        <v>0</v>
      </c>
      <c r="BA992" s="18">
        <f t="shared" si="327"/>
        <v>0</v>
      </c>
      <c r="BB992" s="15"/>
      <c r="BD992" s="14"/>
      <c r="BE992" s="18"/>
      <c r="BF992" s="16">
        <v>0</v>
      </c>
      <c r="BG992" s="18">
        <f t="shared" si="328"/>
        <v>0</v>
      </c>
      <c r="BH992" s="15"/>
      <c r="BJ992" s="86"/>
      <c r="BK992" s="86"/>
      <c r="BL992" s="24"/>
      <c r="BM992" s="24"/>
      <c r="BN992" s="24"/>
      <c r="BO992" s="24"/>
      <c r="BP992" s="24"/>
      <c r="BQ992" s="124"/>
    </row>
    <row r="993" spans="1:69" ht="16.8" customHeight="1" x14ac:dyDescent="0.35">
      <c r="A993" s="15"/>
      <c r="B993" s="15"/>
      <c r="C993" s="15" t="s">
        <v>58</v>
      </c>
      <c r="D993" s="16"/>
      <c r="E993" s="16"/>
      <c r="F993" s="16"/>
      <c r="G993" s="16">
        <v>0</v>
      </c>
      <c r="H993" s="16"/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29"/>
        <v>0</v>
      </c>
      <c r="P993" s="18">
        <f t="shared" si="330"/>
        <v>0</v>
      </c>
      <c r="Q993" s="14"/>
      <c r="R993" s="18"/>
      <c r="S993" s="16">
        <f t="shared" ref="S993:S1000" si="332">G993</f>
        <v>0</v>
      </c>
      <c r="T993" s="18">
        <f t="shared" si="323"/>
        <v>67947.699999999983</v>
      </c>
      <c r="U993" s="15" t="str">
        <f t="shared" ref="U993:U1003" si="333">C993</f>
        <v xml:space="preserve">Francobolli    </v>
      </c>
      <c r="W993" s="14"/>
      <c r="X993" s="18"/>
      <c r="Y993" s="16"/>
      <c r="Z993" s="18">
        <f t="shared" si="324"/>
        <v>216322.93</v>
      </c>
      <c r="AA993" s="15"/>
      <c r="AB993" s="24"/>
      <c r="AC993" s="15" t="str">
        <f t="shared" ref="AC993:AC1006" si="334">C993</f>
        <v xml:space="preserve">Francobolli    </v>
      </c>
      <c r="AD993" s="25"/>
      <c r="AE993" s="62">
        <f>G993</f>
        <v>0</v>
      </c>
      <c r="AF993" s="63">
        <f t="shared" si="33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5"/>
        <v>0</v>
      </c>
      <c r="AP993" s="15"/>
      <c r="AR993" s="14"/>
      <c r="AS993" s="18"/>
      <c r="AT993" s="16"/>
      <c r="AU993" s="18">
        <f t="shared" si="326"/>
        <v>0</v>
      </c>
      <c r="AV993" s="15"/>
      <c r="AX993" s="14"/>
      <c r="AY993" s="18"/>
      <c r="AZ993" s="16"/>
      <c r="BA993" s="18">
        <f t="shared" si="327"/>
        <v>0</v>
      </c>
      <c r="BB993" s="15"/>
      <c r="BD993" s="14"/>
      <c r="BE993" s="18"/>
      <c r="BF993" s="16"/>
      <c r="BG993" s="18">
        <f t="shared" si="328"/>
        <v>0</v>
      </c>
      <c r="BH993" s="15"/>
      <c r="BJ993" s="86"/>
      <c r="BK993" s="86"/>
      <c r="BL993" s="24"/>
      <c r="BM993" s="24"/>
      <c r="BN993" s="24"/>
      <c r="BO993" s="24"/>
      <c r="BP993" s="24"/>
      <c r="BQ993" s="124"/>
    </row>
    <row r="994" spans="1:69" ht="16.8" customHeight="1" x14ac:dyDescent="0.35">
      <c r="A994" s="15"/>
      <c r="B994" s="15"/>
      <c r="C994" s="15" t="s">
        <v>135</v>
      </c>
      <c r="D994" s="16"/>
      <c r="E994" s="16"/>
      <c r="F994" s="16"/>
      <c r="G994" s="16">
        <v>0</v>
      </c>
      <c r="H994" s="16"/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329"/>
        <v>2285.3037820000004</v>
      </c>
      <c r="P994" s="18">
        <f t="shared" si="330"/>
        <v>1114.453782</v>
      </c>
      <c r="Q994" s="14"/>
      <c r="R994" s="18"/>
      <c r="S994" s="16">
        <f t="shared" si="332"/>
        <v>0</v>
      </c>
      <c r="T994" s="18">
        <f t="shared" si="323"/>
        <v>67947.699999999983</v>
      </c>
      <c r="U994" s="15" t="str">
        <f t="shared" si="333"/>
        <v xml:space="preserve">PAG. FATT. SOMMESE PETROLI </v>
      </c>
      <c r="W994" s="14"/>
      <c r="X994" s="18"/>
      <c r="Y994" s="16">
        <v>0</v>
      </c>
      <c r="Z994" s="18">
        <f t="shared" si="324"/>
        <v>216322.93</v>
      </c>
      <c r="AA994" s="15"/>
      <c r="AB994" s="24"/>
      <c r="AC994" s="15" t="str">
        <f t="shared" si="334"/>
        <v xml:space="preserve">PAG. FATT. SOMMESE PETROLI </v>
      </c>
      <c r="AD994" s="25"/>
      <c r="AE994" s="62">
        <f>G994</f>
        <v>0</v>
      </c>
      <c r="AF994" s="63">
        <f t="shared" si="33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5"/>
        <v>0</v>
      </c>
      <c r="AP994" s="15"/>
      <c r="AR994" s="14"/>
      <c r="AS994" s="18"/>
      <c r="AT994" s="16">
        <v>0</v>
      </c>
      <c r="AU994" s="18">
        <f t="shared" si="326"/>
        <v>0</v>
      </c>
      <c r="AV994" s="15"/>
      <c r="AX994" s="14"/>
      <c r="AY994" s="18"/>
      <c r="AZ994" s="16">
        <v>0</v>
      </c>
      <c r="BA994" s="18">
        <f t="shared" si="327"/>
        <v>0</v>
      </c>
      <c r="BB994" s="15"/>
      <c r="BD994" s="14"/>
      <c r="BE994" s="18"/>
      <c r="BF994" s="16">
        <v>0</v>
      </c>
      <c r="BG994" s="18">
        <f t="shared" si="328"/>
        <v>0</v>
      </c>
      <c r="BH994" s="15"/>
      <c r="BJ994" s="86"/>
      <c r="BK994" s="86"/>
      <c r="BL994" s="24"/>
      <c r="BM994" s="24"/>
      <c r="BN994" s="24"/>
      <c r="BO994" s="24"/>
      <c r="BP994" s="24"/>
      <c r="BQ994" s="124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/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329"/>
        <v>1763.1980900000003</v>
      </c>
      <c r="P995" s="18">
        <f t="shared" si="330"/>
        <v>419.41808999999984</v>
      </c>
      <c r="Q995" s="14"/>
      <c r="R995" s="18"/>
      <c r="S995" s="16">
        <f t="shared" si="332"/>
        <v>0</v>
      </c>
      <c r="T995" s="18">
        <f t="shared" si="323"/>
        <v>67947.699999999983</v>
      </c>
      <c r="U995" s="15" t="str">
        <f t="shared" si="333"/>
        <v>Benzina auto papa'</v>
      </c>
      <c r="W995" s="14"/>
      <c r="X995" s="18"/>
      <c r="Y995" s="16">
        <v>0</v>
      </c>
      <c r="Z995" s="18">
        <f t="shared" si="324"/>
        <v>216322.93</v>
      </c>
      <c r="AA995" s="15"/>
      <c r="AB995" s="24"/>
      <c r="AC995" s="15" t="str">
        <f t="shared" si="334"/>
        <v>Benzina auto papa'</v>
      </c>
      <c r="AD995" s="25"/>
      <c r="AE995" s="62">
        <f>G995</f>
        <v>0</v>
      </c>
      <c r="AF995" s="63">
        <f t="shared" si="331"/>
        <v>0</v>
      </c>
      <c r="AG995" s="25"/>
      <c r="AH995" s="24"/>
      <c r="AI995" s="26">
        <v>0</v>
      </c>
      <c r="AJ995" s="25"/>
      <c r="AL995" s="14"/>
      <c r="AM995" s="18"/>
      <c r="AN995" s="16">
        <v>0</v>
      </c>
      <c r="AO995" s="18">
        <f t="shared" si="325"/>
        <v>0</v>
      </c>
      <c r="AP995" s="15"/>
      <c r="AR995" s="14"/>
      <c r="AS995" s="18"/>
      <c r="AT995" s="16">
        <v>0</v>
      </c>
      <c r="AU995" s="18">
        <f t="shared" si="326"/>
        <v>0</v>
      </c>
      <c r="AV995" s="15"/>
      <c r="AX995" s="14"/>
      <c r="AY995" s="18"/>
      <c r="AZ995" s="16">
        <v>0</v>
      </c>
      <c r="BA995" s="18">
        <f t="shared" si="327"/>
        <v>0</v>
      </c>
      <c r="BB995" s="15"/>
      <c r="BD995" s="14"/>
      <c r="BE995" s="18"/>
      <c r="BF995" s="16">
        <v>0</v>
      </c>
      <c r="BG995" s="18">
        <f t="shared" si="328"/>
        <v>0</v>
      </c>
      <c r="BH995" s="15"/>
      <c r="BJ995" s="86"/>
      <c r="BK995" s="86"/>
      <c r="BL995" s="24"/>
      <c r="BM995" s="24"/>
      <c r="BN995" s="24"/>
      <c r="BO995" s="24"/>
      <c r="BP995" s="24"/>
      <c r="BQ995" s="124"/>
    </row>
    <row r="996" spans="1:69" ht="16.8" customHeight="1" x14ac:dyDescent="0.35">
      <c r="A996" s="15"/>
      <c r="B996" s="15"/>
      <c r="C996" s="28" t="s">
        <v>136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329"/>
        <v>18238.904934000002</v>
      </c>
      <c r="P996" s="18">
        <f t="shared" si="330"/>
        <v>11276.354934000001</v>
      </c>
      <c r="Q996" s="14"/>
      <c r="R996" s="18"/>
      <c r="S996" s="16">
        <f t="shared" si="332"/>
        <v>0</v>
      </c>
      <c r="T996" s="18">
        <f t="shared" si="323"/>
        <v>67947.699999999983</v>
      </c>
      <c r="U996" s="15" t="str">
        <f t="shared" si="333"/>
        <v>Spese bancarie</v>
      </c>
      <c r="W996" s="14"/>
      <c r="X996" s="18"/>
      <c r="Y996" s="16">
        <v>0</v>
      </c>
      <c r="Z996" s="18">
        <f t="shared" si="324"/>
        <v>216322.93</v>
      </c>
      <c r="AA996" s="15" t="str">
        <f>C996</f>
        <v>Spese bancarie</v>
      </c>
      <c r="AB996" s="24"/>
      <c r="AC996" s="15" t="str">
        <f t="shared" si="334"/>
        <v>Spese bancarie</v>
      </c>
      <c r="AD996" s="25"/>
      <c r="AE996" s="62">
        <v>0</v>
      </c>
      <c r="AF996" s="63">
        <f t="shared" si="33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5"/>
        <v>0</v>
      </c>
      <c r="AP996" s="15"/>
      <c r="AR996" s="14"/>
      <c r="AS996" s="18"/>
      <c r="AT996" s="16">
        <v>0</v>
      </c>
      <c r="AU996" s="18">
        <f t="shared" si="326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7"/>
        <v>0</v>
      </c>
      <c r="BB996" s="15"/>
      <c r="BD996" s="14"/>
      <c r="BE996" s="18"/>
      <c r="BF996" s="16">
        <v>0</v>
      </c>
      <c r="BG996" s="18">
        <f t="shared" si="328"/>
        <v>0</v>
      </c>
      <c r="BH996" s="15"/>
      <c r="BJ996" s="86"/>
      <c r="BK996" s="86"/>
      <c r="BL996" s="24"/>
      <c r="BM996" s="24"/>
      <c r="BN996" s="24"/>
      <c r="BO996" s="24"/>
      <c r="BP996" s="24"/>
      <c r="BQ996" s="124"/>
    </row>
    <row r="997" spans="1:69" ht="16.8" customHeight="1" x14ac:dyDescent="0.35">
      <c r="A997" s="15"/>
      <c r="B997" s="15"/>
      <c r="C997" s="15"/>
      <c r="D997" s="16"/>
      <c r="E997" s="16"/>
      <c r="F997" s="16"/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329"/>
        <v>31944.874933999999</v>
      </c>
      <c r="P997" s="18">
        <f t="shared" si="330"/>
        <v>11276.354934000001</v>
      </c>
      <c r="Q997" s="14"/>
      <c r="R997" s="18"/>
      <c r="S997" s="16">
        <f t="shared" si="332"/>
        <v>0</v>
      </c>
      <c r="T997" s="18">
        <f t="shared" si="323"/>
        <v>67947.699999999983</v>
      </c>
      <c r="U997" s="15">
        <f t="shared" si="333"/>
        <v>0</v>
      </c>
      <c r="W997" s="14"/>
      <c r="X997" s="18"/>
      <c r="Y997" s="16">
        <v>0</v>
      </c>
      <c r="Z997" s="18">
        <f t="shared" si="324"/>
        <v>216322.93</v>
      </c>
      <c r="AA997" s="15"/>
      <c r="AB997" s="24"/>
      <c r="AC997" s="15">
        <f t="shared" si="334"/>
        <v>0</v>
      </c>
      <c r="AD997" s="25"/>
      <c r="AE997" s="62">
        <f t="shared" ref="AE997:AE1022" si="335">G997</f>
        <v>0</v>
      </c>
      <c r="AF997" s="63">
        <f t="shared" si="33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5"/>
        <v>0</v>
      </c>
      <c r="AP997" s="15"/>
      <c r="AR997" s="14"/>
      <c r="AS997" s="18"/>
      <c r="AT997" s="16">
        <v>0</v>
      </c>
      <c r="AU997" s="18">
        <f t="shared" si="326"/>
        <v>0</v>
      </c>
      <c r="AV997" s="15"/>
      <c r="AX997" s="14"/>
      <c r="AY997" s="18"/>
      <c r="AZ997" s="16">
        <v>0</v>
      </c>
      <c r="BA997" s="18">
        <f t="shared" si="327"/>
        <v>0</v>
      </c>
      <c r="BB997" s="15"/>
      <c r="BD997" s="14"/>
      <c r="BE997" s="18"/>
      <c r="BF997" s="16">
        <v>0</v>
      </c>
      <c r="BG997" s="18">
        <f t="shared" si="328"/>
        <v>0</v>
      </c>
      <c r="BH997" s="15"/>
      <c r="BJ997" s="86"/>
      <c r="BK997" s="86"/>
      <c r="BL997" s="24"/>
      <c r="BM997" s="24"/>
      <c r="BN997" s="24"/>
      <c r="BO997" s="24"/>
      <c r="BP997" s="24"/>
      <c r="BQ997" s="124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329"/>
        <v>1259.4343500000002</v>
      </c>
      <c r="P998" s="18">
        <f t="shared" si="330"/>
        <v>299.58435000000003</v>
      </c>
      <c r="Q998" s="14"/>
      <c r="R998" s="18"/>
      <c r="S998" s="16">
        <f t="shared" si="332"/>
        <v>0</v>
      </c>
      <c r="T998" s="18">
        <f t="shared" si="323"/>
        <v>67947.699999999983</v>
      </c>
      <c r="U998" s="15" t="str">
        <f t="shared" si="333"/>
        <v>Materiale pulizia</v>
      </c>
      <c r="W998" s="14"/>
      <c r="X998" s="18"/>
      <c r="Y998" s="16">
        <v>0</v>
      </c>
      <c r="Z998" s="18">
        <f t="shared" si="324"/>
        <v>216322.93</v>
      </c>
      <c r="AA998" s="15"/>
      <c r="AB998" s="24"/>
      <c r="AC998" s="15" t="str">
        <f t="shared" si="334"/>
        <v>Materiale pulizia</v>
      </c>
      <c r="AD998" s="25"/>
      <c r="AE998" s="62">
        <f t="shared" si="335"/>
        <v>0</v>
      </c>
      <c r="AF998" s="63">
        <f t="shared" si="33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5"/>
        <v>0</v>
      </c>
      <c r="AP998" s="15"/>
      <c r="AR998" s="14"/>
      <c r="AS998" s="18"/>
      <c r="AT998" s="16">
        <v>0</v>
      </c>
      <c r="AU998" s="18">
        <f t="shared" si="326"/>
        <v>0</v>
      </c>
      <c r="AV998" s="15"/>
      <c r="AX998" s="14"/>
      <c r="AY998" s="18"/>
      <c r="AZ998" s="16">
        <v>0</v>
      </c>
      <c r="BA998" s="18">
        <f t="shared" si="327"/>
        <v>0</v>
      </c>
      <c r="BB998" s="15"/>
      <c r="BD998" s="14"/>
      <c r="BE998" s="18"/>
      <c r="BF998" s="16">
        <v>0</v>
      </c>
      <c r="BG998" s="18">
        <f t="shared" si="328"/>
        <v>0</v>
      </c>
      <c r="BH998" s="15"/>
      <c r="BJ998" s="86"/>
      <c r="BK998" s="86"/>
      <c r="BL998" s="24"/>
      <c r="BM998" s="24"/>
      <c r="BN998" s="24"/>
      <c r="BO998" s="24"/>
      <c r="BP998" s="24"/>
      <c r="BQ998" s="124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329"/>
        <v>-582.84564999999975</v>
      </c>
      <c r="P999" s="18">
        <f t="shared" si="330"/>
        <v>299.58435000000003</v>
      </c>
      <c r="Q999" s="14"/>
      <c r="R999" s="18"/>
      <c r="S999" s="16">
        <f t="shared" si="332"/>
        <v>0</v>
      </c>
      <c r="T999" s="18">
        <f t="shared" si="323"/>
        <v>67947.699999999983</v>
      </c>
      <c r="U999" s="15" t="str">
        <f t="shared" si="333"/>
        <v xml:space="preserve">Assicurazioni </v>
      </c>
      <c r="W999" s="14"/>
      <c r="X999" s="18"/>
      <c r="Y999" s="16">
        <v>0</v>
      </c>
      <c r="Z999" s="18">
        <f t="shared" si="324"/>
        <v>216322.93</v>
      </c>
      <c r="AA999" s="15"/>
      <c r="AB999" s="24"/>
      <c r="AC999" s="15" t="str">
        <f t="shared" si="334"/>
        <v xml:space="preserve">Assicurazioni </v>
      </c>
      <c r="AD999" s="25"/>
      <c r="AE999" s="62">
        <f t="shared" si="335"/>
        <v>0</v>
      </c>
      <c r="AF999" s="63">
        <f t="shared" si="33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5"/>
        <v>0</v>
      </c>
      <c r="AP999" s="15"/>
      <c r="AR999" s="14"/>
      <c r="AS999" s="18"/>
      <c r="AT999" s="16">
        <v>0</v>
      </c>
      <c r="AU999" s="18">
        <f t="shared" si="326"/>
        <v>0</v>
      </c>
      <c r="AV999" s="15"/>
      <c r="AX999" s="14"/>
      <c r="AY999" s="18"/>
      <c r="AZ999" s="16">
        <v>0</v>
      </c>
      <c r="BA999" s="18">
        <f t="shared" si="327"/>
        <v>0</v>
      </c>
      <c r="BB999" s="15"/>
      <c r="BD999" s="14"/>
      <c r="BE999" s="18"/>
      <c r="BF999" s="16">
        <v>0</v>
      </c>
      <c r="BG999" s="18">
        <f t="shared" si="328"/>
        <v>0</v>
      </c>
      <c r="BH999" s="15"/>
      <c r="BJ999" s="86"/>
      <c r="BK999" s="86"/>
      <c r="BL999" s="24"/>
      <c r="BM999" s="24"/>
      <c r="BN999" s="24"/>
      <c r="BO999" s="24"/>
      <c r="BP999" s="24"/>
      <c r="BQ999" s="124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329"/>
        <v>427.08138399999984</v>
      </c>
      <c r="P1000" s="18">
        <f t="shared" si="330"/>
        <v>1390.0713839999999</v>
      </c>
      <c r="Q1000" s="14"/>
      <c r="R1000" s="18"/>
      <c r="S1000" s="16">
        <f t="shared" si="332"/>
        <v>0</v>
      </c>
      <c r="T1000" s="18">
        <f t="shared" si="323"/>
        <v>67947.699999999983</v>
      </c>
      <c r="U1000" s="15" t="str">
        <f t="shared" si="333"/>
        <v>Telepass</v>
      </c>
      <c r="W1000" s="14"/>
      <c r="X1000" s="18"/>
      <c r="Y1000" s="16">
        <v>0</v>
      </c>
      <c r="Z1000" s="18">
        <f t="shared" si="324"/>
        <v>216322.93</v>
      </c>
      <c r="AA1000" s="15"/>
      <c r="AB1000" s="24"/>
      <c r="AC1000" s="15" t="str">
        <f t="shared" si="334"/>
        <v>Telepass</v>
      </c>
      <c r="AD1000" s="25"/>
      <c r="AE1000" s="62">
        <f t="shared" si="335"/>
        <v>0</v>
      </c>
      <c r="AF1000" s="63">
        <f t="shared" si="33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5"/>
        <v>0</v>
      </c>
      <c r="AP1000" s="15"/>
      <c r="AR1000" s="14"/>
      <c r="AS1000" s="18"/>
      <c r="AT1000" s="16">
        <v>0</v>
      </c>
      <c r="AU1000" s="18">
        <f t="shared" si="326"/>
        <v>0</v>
      </c>
      <c r="AV1000" s="15"/>
      <c r="AX1000" s="14"/>
      <c r="AY1000" s="18"/>
      <c r="AZ1000" s="16">
        <v>0</v>
      </c>
      <c r="BA1000" s="18">
        <f t="shared" si="327"/>
        <v>0</v>
      </c>
      <c r="BB1000" s="15"/>
      <c r="BD1000" s="14"/>
      <c r="BE1000" s="18"/>
      <c r="BF1000" s="16">
        <v>0</v>
      </c>
      <c r="BG1000" s="18">
        <f t="shared" si="328"/>
        <v>0</v>
      </c>
      <c r="BH1000" s="15"/>
      <c r="BJ1000" s="86"/>
      <c r="BK1000" s="86"/>
      <c r="BL1000" s="24"/>
      <c r="BM1000" s="24"/>
      <c r="BN1000" s="24"/>
      <c r="BO1000" s="24"/>
      <c r="BP1000" s="24"/>
      <c r="BQ1000" s="124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/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323"/>
        <v>67947.699999999983</v>
      </c>
      <c r="U1001" s="15" t="str">
        <f t="shared" si="333"/>
        <v>Pubblicità</v>
      </c>
      <c r="W1001" s="14"/>
      <c r="X1001" s="18"/>
      <c r="Y1001" s="16">
        <v>0</v>
      </c>
      <c r="Z1001" s="18">
        <f t="shared" si="324"/>
        <v>216322.93</v>
      </c>
      <c r="AA1001" s="15"/>
      <c r="AB1001" s="24"/>
      <c r="AC1001" s="15" t="str">
        <f t="shared" si="334"/>
        <v>Pubblicità</v>
      </c>
      <c r="AD1001" s="25"/>
      <c r="AE1001" s="62">
        <f t="shared" si="335"/>
        <v>0</v>
      </c>
      <c r="AF1001" s="63">
        <f t="shared" si="33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5"/>
        <v>0</v>
      </c>
      <c r="AP1001" s="15"/>
      <c r="AR1001" s="14"/>
      <c r="AS1001" s="18"/>
      <c r="AT1001" s="16"/>
      <c r="AU1001" s="18">
        <f t="shared" si="326"/>
        <v>0</v>
      </c>
      <c r="AV1001" s="15"/>
      <c r="AX1001" s="14"/>
      <c r="AY1001" s="18"/>
      <c r="AZ1001" s="16"/>
      <c r="BA1001" s="18">
        <f t="shared" si="327"/>
        <v>0</v>
      </c>
      <c r="BB1001" s="15"/>
      <c r="BD1001" s="14"/>
      <c r="BE1001" s="18"/>
      <c r="BF1001" s="16"/>
      <c r="BG1001" s="18">
        <f t="shared" si="328"/>
        <v>0</v>
      </c>
      <c r="BH1001" s="15"/>
      <c r="BJ1001" s="86"/>
      <c r="BK1001" s="86"/>
      <c r="BL1001" s="24"/>
      <c r="BM1001" s="24"/>
      <c r="BN1001" s="24"/>
      <c r="BO1001" s="24"/>
      <c r="BP1001" s="24"/>
      <c r="BQ1001" s="124"/>
    </row>
    <row r="1002" spans="1:69" ht="16.8" customHeight="1" x14ac:dyDescent="0.35">
      <c r="A1002" s="15"/>
      <c r="B1002" s="66"/>
      <c r="C1002" s="15" t="s">
        <v>137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341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323"/>
        <v>67947.699999999983</v>
      </c>
      <c r="U1002" s="15" t="str">
        <f t="shared" si="333"/>
        <v xml:space="preserve">PAG. STIP.           MARZIA </v>
      </c>
      <c r="W1002" s="14"/>
      <c r="X1002" s="18"/>
      <c r="Y1002" s="16">
        <v>0</v>
      </c>
      <c r="Z1002" s="18">
        <f t="shared" si="324"/>
        <v>216322.93</v>
      </c>
      <c r="AA1002" s="15"/>
      <c r="AB1002" s="24"/>
      <c r="AC1002" s="15" t="str">
        <f t="shared" si="334"/>
        <v xml:space="preserve">PAG. STIP.           MARZIA </v>
      </c>
      <c r="AD1002" s="25"/>
      <c r="AE1002" s="62">
        <f t="shared" si="335"/>
        <v>0</v>
      </c>
      <c r="AF1002" s="63">
        <f t="shared" si="33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5"/>
        <v>0</v>
      </c>
      <c r="AP1002" s="15"/>
      <c r="AR1002" s="14"/>
      <c r="AS1002" s="18"/>
      <c r="AT1002" s="16">
        <v>0</v>
      </c>
      <c r="AU1002" s="18">
        <f t="shared" si="326"/>
        <v>0</v>
      </c>
      <c r="AV1002" s="15"/>
      <c r="AX1002" s="14"/>
      <c r="AY1002" s="18"/>
      <c r="AZ1002" s="16">
        <v>0</v>
      </c>
      <c r="BA1002" s="18">
        <f t="shared" si="327"/>
        <v>0</v>
      </c>
      <c r="BB1002" s="15"/>
      <c r="BD1002" s="14"/>
      <c r="BE1002" s="18"/>
      <c r="BF1002" s="16">
        <v>0</v>
      </c>
      <c r="BG1002" s="18">
        <f t="shared" si="328"/>
        <v>0</v>
      </c>
      <c r="BH1002" s="15"/>
      <c r="BJ1002" s="86"/>
      <c r="BK1002" s="86"/>
      <c r="BL1002" s="24"/>
      <c r="BM1002" s="24"/>
      <c r="BN1002" s="24"/>
      <c r="BO1002" s="24"/>
      <c r="BP1002" s="24"/>
      <c r="BQ1002" s="124"/>
    </row>
    <row r="1003" spans="1:69" ht="16.8" customHeight="1" x14ac:dyDescent="0.35">
      <c r="A1003" s="15"/>
      <c r="B1003" s="15"/>
      <c r="C1003" s="15" t="s">
        <v>139</v>
      </c>
      <c r="D1003" s="16"/>
      <c r="E1003" s="16">
        <v>0</v>
      </c>
      <c r="F1003" s="16"/>
      <c r="G1003" s="16">
        <v>0</v>
      </c>
      <c r="H1003" s="16"/>
      <c r="I1003" s="4"/>
      <c r="J1003" s="14"/>
      <c r="K1003" s="17" t="s">
        <v>140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323"/>
        <v>67947.699999999983</v>
      </c>
      <c r="U1003" s="15" t="str">
        <f t="shared" si="333"/>
        <v xml:space="preserve">PAG. STIP.           DEBORAH </v>
      </c>
      <c r="W1003" s="14"/>
      <c r="X1003" s="18"/>
      <c r="Y1003" s="16">
        <v>0</v>
      </c>
      <c r="Z1003" s="18">
        <f t="shared" si="324"/>
        <v>216322.93</v>
      </c>
      <c r="AA1003" s="15"/>
      <c r="AB1003" s="24"/>
      <c r="AC1003" s="15" t="str">
        <f t="shared" si="334"/>
        <v xml:space="preserve">PAG. STIP.           DEBORAH </v>
      </c>
      <c r="AD1003" s="25"/>
      <c r="AE1003" s="62">
        <f t="shared" si="335"/>
        <v>0</v>
      </c>
      <c r="AF1003" s="63">
        <f t="shared" si="33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5"/>
        <v>0</v>
      </c>
      <c r="AP1003" s="15"/>
      <c r="AR1003" s="14"/>
      <c r="AS1003" s="18"/>
      <c r="AT1003" s="16">
        <v>0</v>
      </c>
      <c r="AU1003" s="18">
        <f t="shared" si="326"/>
        <v>0</v>
      </c>
      <c r="AV1003" s="15"/>
      <c r="AX1003" s="14"/>
      <c r="AY1003" s="18"/>
      <c r="AZ1003" s="16">
        <v>0</v>
      </c>
      <c r="BA1003" s="18">
        <f t="shared" si="327"/>
        <v>0</v>
      </c>
      <c r="BB1003" s="15"/>
      <c r="BD1003" s="14"/>
      <c r="BE1003" s="18"/>
      <c r="BF1003" s="16">
        <v>0</v>
      </c>
      <c r="BG1003" s="18">
        <f t="shared" si="328"/>
        <v>0</v>
      </c>
      <c r="BH1003" s="15"/>
      <c r="BJ1003" s="86"/>
      <c r="BK1003" s="86"/>
      <c r="BL1003" s="24"/>
      <c r="BM1003" s="24"/>
      <c r="BN1003" s="24"/>
      <c r="BO1003" s="24"/>
      <c r="BP1003" s="24"/>
      <c r="BQ1003" s="124"/>
    </row>
    <row r="1004" spans="1:69" ht="16.8" customHeight="1" x14ac:dyDescent="0.35">
      <c r="A1004" s="15"/>
      <c r="B1004" s="15"/>
      <c r="C1004" s="15" t="s">
        <v>141</v>
      </c>
      <c r="D1004" s="16"/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323"/>
        <v>67947.699999999983</v>
      </c>
      <c r="U1004" s="15"/>
      <c r="W1004" s="14"/>
      <c r="X1004" s="18"/>
      <c r="Y1004" s="16"/>
      <c r="Z1004" s="18">
        <f t="shared" si="324"/>
        <v>216322.93</v>
      </c>
      <c r="AA1004" s="15"/>
      <c r="AB1004" s="24"/>
      <c r="AC1004" s="15" t="str">
        <f t="shared" si="334"/>
        <v xml:space="preserve">PAG. STIP.           DORIANA BONIFICO </v>
      </c>
      <c r="AD1004" s="25"/>
      <c r="AE1004" s="62">
        <f t="shared" si="335"/>
        <v>0</v>
      </c>
      <c r="AF1004" s="63">
        <f t="shared" si="33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5"/>
        <v>0</v>
      </c>
      <c r="AP1004" s="15"/>
      <c r="AR1004" s="14"/>
      <c r="AS1004" s="18"/>
      <c r="AT1004" s="16"/>
      <c r="AU1004" s="18">
        <f t="shared" si="326"/>
        <v>0</v>
      </c>
      <c r="AV1004" s="15"/>
      <c r="AX1004" s="14"/>
      <c r="AY1004" s="18"/>
      <c r="AZ1004" s="16"/>
      <c r="BA1004" s="18">
        <f t="shared" si="327"/>
        <v>0</v>
      </c>
      <c r="BB1004" s="15"/>
      <c r="BD1004" s="14"/>
      <c r="BE1004" s="18"/>
      <c r="BF1004" s="16"/>
      <c r="BG1004" s="18">
        <f t="shared" si="328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4"/>
    </row>
    <row r="1005" spans="1:69" ht="16.8" customHeight="1" x14ac:dyDescent="0.35">
      <c r="A1005" s="15"/>
      <c r="B1005" s="15"/>
      <c r="C1005" s="15" t="s">
        <v>142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32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4"/>
        <v>216322.93</v>
      </c>
      <c r="AA1005" s="15"/>
      <c r="AB1005" s="24"/>
      <c r="AC1005" s="15" t="str">
        <f t="shared" si="334"/>
        <v xml:space="preserve">PAG. STIP.           STEFANIA  BONIFICO </v>
      </c>
      <c r="AD1005" s="25"/>
      <c r="AE1005" s="62">
        <f t="shared" si="335"/>
        <v>0</v>
      </c>
      <c r="AF1005" s="63">
        <f t="shared" si="33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5"/>
        <v>0</v>
      </c>
      <c r="AP1005" s="15"/>
      <c r="AR1005" s="14"/>
      <c r="AS1005" s="18"/>
      <c r="AT1005" s="16">
        <v>0</v>
      </c>
      <c r="AU1005" s="18">
        <f t="shared" si="326"/>
        <v>0</v>
      </c>
      <c r="AV1005" s="15"/>
      <c r="AX1005" s="14"/>
      <c r="AY1005" s="18"/>
      <c r="AZ1005" s="16">
        <v>0</v>
      </c>
      <c r="BA1005" s="18">
        <f t="shared" si="327"/>
        <v>0</v>
      </c>
      <c r="BB1005" s="15"/>
      <c r="BD1005" s="14"/>
      <c r="BE1005" s="18"/>
      <c r="BF1005" s="16">
        <v>0</v>
      </c>
      <c r="BG1005" s="18">
        <f t="shared" si="328"/>
        <v>0</v>
      </c>
      <c r="BH1005" s="15"/>
      <c r="BJ1005" s="86"/>
      <c r="BK1005" s="86"/>
      <c r="BL1005" s="24"/>
      <c r="BM1005" s="24"/>
      <c r="BN1005" s="24"/>
      <c r="BO1005" s="24"/>
      <c r="BP1005" s="24"/>
      <c r="BQ1005" s="124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32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4"/>
        <v>216322.93</v>
      </c>
      <c r="AA1006" s="15"/>
      <c r="AB1006" s="24"/>
      <c r="AC1006" s="15" t="str">
        <f t="shared" si="334"/>
        <v>Pagamento contributi impiegate</v>
      </c>
      <c r="AD1006" s="25"/>
      <c r="AE1006" s="62">
        <f t="shared" si="335"/>
        <v>0</v>
      </c>
      <c r="AF1006" s="63">
        <f t="shared" si="33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5"/>
        <v>0</v>
      </c>
      <c r="AP1006" s="15"/>
      <c r="AR1006" s="14"/>
      <c r="AS1006" s="18"/>
      <c r="AT1006" s="16">
        <v>0</v>
      </c>
      <c r="AU1006" s="18">
        <f t="shared" si="326"/>
        <v>0</v>
      </c>
      <c r="AV1006" s="15"/>
      <c r="AX1006" s="14"/>
      <c r="AY1006" s="18"/>
      <c r="AZ1006" s="16">
        <v>0</v>
      </c>
      <c r="BA1006" s="18">
        <f t="shared" si="327"/>
        <v>0</v>
      </c>
      <c r="BB1006" s="15"/>
      <c r="BD1006" s="14"/>
      <c r="BE1006" s="18"/>
      <c r="BF1006" s="16">
        <v>0</v>
      </c>
      <c r="BG1006" s="18">
        <f t="shared" si="328"/>
        <v>0</v>
      </c>
      <c r="BH1006" s="15"/>
      <c r="BJ1006" s="86"/>
      <c r="BK1006" s="86"/>
      <c r="BL1006" s="24"/>
      <c r="BM1006" s="24"/>
      <c r="BN1006" s="24"/>
      <c r="BO1006" s="24"/>
      <c r="BP1006" s="24"/>
      <c r="BQ1006" s="124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323"/>
        <v>67947.699999999983</v>
      </c>
      <c r="U1007" s="15"/>
      <c r="W1007" s="14"/>
      <c r="X1007" s="18"/>
      <c r="Y1007" s="16"/>
      <c r="Z1007" s="18">
        <f t="shared" si="324"/>
        <v>216322.93</v>
      </c>
      <c r="AA1007" s="15"/>
      <c r="AB1007" s="24"/>
      <c r="AC1007" s="15"/>
      <c r="AD1007" s="25"/>
      <c r="AE1007" s="62">
        <f t="shared" si="335"/>
        <v>0</v>
      </c>
      <c r="AF1007" s="63">
        <f t="shared" si="33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5"/>
        <v>0</v>
      </c>
      <c r="AP1007" s="15"/>
      <c r="AR1007" s="14"/>
      <c r="AS1007" s="18"/>
      <c r="AT1007" s="16"/>
      <c r="AU1007" s="18">
        <f t="shared" si="326"/>
        <v>0</v>
      </c>
      <c r="AV1007" s="15"/>
      <c r="AX1007" s="14"/>
      <c r="AY1007" s="18"/>
      <c r="AZ1007" s="16"/>
      <c r="BA1007" s="18">
        <f t="shared" si="327"/>
        <v>0</v>
      </c>
      <c r="BB1007" s="15"/>
      <c r="BD1007" s="14"/>
      <c r="BE1007" s="18"/>
      <c r="BF1007" s="16"/>
      <c r="BG1007" s="18">
        <f t="shared" si="328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4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336">G1008</f>
        <v>0</v>
      </c>
      <c r="T1008" s="18">
        <f t="shared" si="323"/>
        <v>67947.699999999983</v>
      </c>
      <c r="U1008" s="15" t="str">
        <f t="shared" ref="U1008:U1013" si="337">C1008</f>
        <v>Pag. Bolletta Telecom  780820</v>
      </c>
      <c r="W1008" s="14"/>
      <c r="X1008" s="18"/>
      <c r="Y1008" s="16">
        <v>0</v>
      </c>
      <c r="Z1008" s="18">
        <f t="shared" si="324"/>
        <v>216322.93</v>
      </c>
      <c r="AA1008" s="15"/>
      <c r="AB1008" s="24"/>
      <c r="AC1008" s="15" t="str">
        <f t="shared" ref="AC1008:AC1018" si="338">C1008</f>
        <v>Pag. Bolletta Telecom  780820</v>
      </c>
      <c r="AD1008" s="25"/>
      <c r="AE1008" s="62">
        <f t="shared" si="335"/>
        <v>0</v>
      </c>
      <c r="AF1008" s="63">
        <f t="shared" si="33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5"/>
        <v>0</v>
      </c>
      <c r="AP1008" s="15"/>
      <c r="AR1008" s="14"/>
      <c r="AS1008" s="18"/>
      <c r="AT1008" s="16">
        <v>0</v>
      </c>
      <c r="AU1008" s="18">
        <f t="shared" si="326"/>
        <v>0</v>
      </c>
      <c r="AV1008" s="15"/>
      <c r="AX1008" s="14"/>
      <c r="AY1008" s="18"/>
      <c r="AZ1008" s="16">
        <v>0</v>
      </c>
      <c r="BA1008" s="18">
        <f t="shared" si="327"/>
        <v>0</v>
      </c>
      <c r="BB1008" s="15"/>
      <c r="BD1008" s="14"/>
      <c r="BE1008" s="18"/>
      <c r="BF1008" s="16">
        <v>0</v>
      </c>
      <c r="BG1008" s="18">
        <f t="shared" si="328"/>
        <v>0</v>
      </c>
      <c r="BH1008" s="15"/>
      <c r="BJ1008" s="86"/>
      <c r="BK1008" s="86"/>
      <c r="BL1008" s="24"/>
      <c r="BM1008" s="24"/>
      <c r="BN1008" s="24"/>
      <c r="BO1008" s="24"/>
      <c r="BP1008" s="24"/>
      <c r="BQ1008" s="124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336"/>
        <v>0</v>
      </c>
      <c r="T1009" s="18">
        <f t="shared" si="323"/>
        <v>67947.699999999983</v>
      </c>
      <c r="U1009" s="15" t="str">
        <f t="shared" si="337"/>
        <v>Pag. Bolletta Telecom 780344</v>
      </c>
      <c r="W1009" s="14"/>
      <c r="X1009" s="18"/>
      <c r="Y1009" s="16">
        <v>0</v>
      </c>
      <c r="Z1009" s="18">
        <f t="shared" si="324"/>
        <v>216322.93</v>
      </c>
      <c r="AA1009" s="15"/>
      <c r="AB1009" s="24"/>
      <c r="AC1009" s="15" t="str">
        <f t="shared" si="338"/>
        <v>Pag. Bolletta Telecom 780344</v>
      </c>
      <c r="AD1009" s="25"/>
      <c r="AE1009" s="62">
        <f t="shared" si="335"/>
        <v>0</v>
      </c>
      <c r="AF1009" s="63">
        <f t="shared" si="33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5"/>
        <v>0</v>
      </c>
      <c r="AP1009" s="15"/>
      <c r="AR1009" s="14"/>
      <c r="AS1009" s="18"/>
      <c r="AT1009" s="16">
        <v>0</v>
      </c>
      <c r="AU1009" s="18">
        <f t="shared" si="326"/>
        <v>0</v>
      </c>
      <c r="AV1009" s="15"/>
      <c r="AX1009" s="14"/>
      <c r="AY1009" s="18"/>
      <c r="AZ1009" s="16">
        <v>0</v>
      </c>
      <c r="BA1009" s="18">
        <f t="shared" si="327"/>
        <v>0</v>
      </c>
      <c r="BB1009" s="15"/>
      <c r="BD1009" s="14"/>
      <c r="BE1009" s="18"/>
      <c r="BF1009" s="16">
        <v>0</v>
      </c>
      <c r="BG1009" s="18">
        <f t="shared" si="328"/>
        <v>0</v>
      </c>
      <c r="BH1009" s="15"/>
      <c r="BJ1009" s="86"/>
      <c r="BK1009" s="86"/>
      <c r="BL1009" s="24"/>
      <c r="BM1009" s="24"/>
      <c r="BN1009" s="24"/>
      <c r="BO1009" s="24"/>
      <c r="BP1009" s="24"/>
      <c r="BQ1009" s="124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6"/>
        <v>0</v>
      </c>
      <c r="T1010" s="18">
        <f t="shared" si="323"/>
        <v>67947.699999999983</v>
      </c>
      <c r="U1010" s="15" t="str">
        <f t="shared" si="337"/>
        <v>Pag. Bolletta Telecom</v>
      </c>
      <c r="W1010" s="14"/>
      <c r="X1010" s="18"/>
      <c r="Y1010" s="16">
        <v>0</v>
      </c>
      <c r="Z1010" s="18">
        <f t="shared" si="324"/>
        <v>216322.93</v>
      </c>
      <c r="AA1010" s="15"/>
      <c r="AB1010" s="24"/>
      <c r="AC1010" s="15" t="str">
        <f t="shared" si="338"/>
        <v>Pag. Bolletta Telecom</v>
      </c>
      <c r="AD1010" s="25"/>
      <c r="AE1010" s="62">
        <f t="shared" si="335"/>
        <v>0</v>
      </c>
      <c r="AF1010" s="63">
        <f t="shared" si="33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5"/>
        <v>0</v>
      </c>
      <c r="AP1010" s="15"/>
      <c r="AR1010" s="14"/>
      <c r="AS1010" s="18"/>
      <c r="AT1010" s="16">
        <v>0</v>
      </c>
      <c r="AU1010" s="18">
        <f t="shared" si="326"/>
        <v>0</v>
      </c>
      <c r="AV1010" s="15"/>
      <c r="AX1010" s="14"/>
      <c r="AY1010" s="18"/>
      <c r="AZ1010" s="16">
        <v>0</v>
      </c>
      <c r="BA1010" s="18">
        <f t="shared" si="327"/>
        <v>0</v>
      </c>
      <c r="BB1010" s="15"/>
      <c r="BD1010" s="14"/>
      <c r="BE1010" s="18"/>
      <c r="BF1010" s="16">
        <v>0</v>
      </c>
      <c r="BG1010" s="18">
        <f t="shared" si="328"/>
        <v>0</v>
      </c>
      <c r="BH1010" s="15"/>
      <c r="BJ1010" s="86"/>
      <c r="BK1010" s="86"/>
      <c r="BL1010" s="24"/>
      <c r="BM1010" s="24"/>
      <c r="BN1010" s="24"/>
      <c r="BO1010" s="24"/>
      <c r="BP1010" s="24"/>
      <c r="BQ1010" s="124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6"/>
        <v>0</v>
      </c>
      <c r="T1011" s="18">
        <f t="shared" ref="T1011:T1042" si="339">(R1011-S1011)+T1010</f>
        <v>67947.699999999983</v>
      </c>
      <c r="U1011" s="15" t="str">
        <f t="shared" si="337"/>
        <v xml:space="preserve">PAG. BOLLETTA ENEL  </v>
      </c>
      <c r="W1011" s="14"/>
      <c r="X1011" s="18">
        <v>0</v>
      </c>
      <c r="Y1011" s="16">
        <v>0</v>
      </c>
      <c r="Z1011" s="18">
        <f t="shared" ref="Z1011:Z1042" si="340">(X1011-Y1011)+Z1010</f>
        <v>216322.93</v>
      </c>
      <c r="AA1011" s="15"/>
      <c r="AB1011" s="24"/>
      <c r="AC1011" s="15" t="str">
        <f t="shared" si="338"/>
        <v xml:space="preserve">PAG. BOLLETTA ENEL  </v>
      </c>
      <c r="AD1011" s="25"/>
      <c r="AE1011" s="62">
        <f t="shared" si="335"/>
        <v>0</v>
      </c>
      <c r="AF1011" s="63">
        <f t="shared" si="33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42" si="341">(AM1011-AN1011)+AO1010</f>
        <v>0</v>
      </c>
      <c r="AP1011" s="15"/>
      <c r="AR1011" s="14"/>
      <c r="AS1011" s="18"/>
      <c r="AT1011" s="16">
        <v>0</v>
      </c>
      <c r="AU1011" s="18">
        <f t="shared" ref="AU1011:AU1042" si="342">(AS1011-AT1011)+AU1010</f>
        <v>0</v>
      </c>
      <c r="AV1011" s="15"/>
      <c r="AX1011" s="14"/>
      <c r="AY1011" s="18"/>
      <c r="AZ1011" s="16">
        <v>0</v>
      </c>
      <c r="BA1011" s="18">
        <f t="shared" ref="BA1011:BA1042" si="343">(AY1011-AZ1011)+BA1010</f>
        <v>0</v>
      </c>
      <c r="BB1011" s="15"/>
      <c r="BD1011" s="14"/>
      <c r="BE1011" s="18"/>
      <c r="BF1011" s="16">
        <v>0</v>
      </c>
      <c r="BG1011" s="18">
        <f t="shared" ref="BG1011:BG1042" si="344">(BE1011-BF1011)+BG1010</f>
        <v>0</v>
      </c>
      <c r="BH1011" s="15"/>
      <c r="BJ1011" s="86"/>
      <c r="BK1011" s="86"/>
      <c r="BL1011" s="24"/>
      <c r="BM1011" s="24"/>
      <c r="BN1011" s="24"/>
      <c r="BO1011" s="24"/>
      <c r="BP1011" s="24"/>
      <c r="BQ1011" s="124"/>
    </row>
    <row r="1012" spans="1:69" ht="16.8" customHeight="1" x14ac:dyDescent="0.35">
      <c r="A1012" s="15"/>
      <c r="B1012" s="15"/>
      <c r="C1012" s="15" t="s">
        <v>342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>
        <f>T1035+Z1035+AO1035+AU1035</f>
        <v>74697.089999999953</v>
      </c>
      <c r="M1012" s="16"/>
      <c r="N1012" s="16"/>
      <c r="O1012" s="16"/>
      <c r="P1012" s="18"/>
      <c r="Q1012" s="14"/>
      <c r="R1012" s="18"/>
      <c r="S1012" s="16">
        <f t="shared" si="336"/>
        <v>1388.08</v>
      </c>
      <c r="T1012" s="18">
        <f t="shared" si="339"/>
        <v>66559.619999999981</v>
      </c>
      <c r="U1012" s="15" t="str">
        <f t="shared" si="337"/>
        <v>PAG. SALDO FATT. 12/2023 AFFITTO LRA</v>
      </c>
      <c r="W1012" s="14"/>
      <c r="X1012" s="18"/>
      <c r="Y1012" s="16">
        <v>0</v>
      </c>
      <c r="Z1012" s="18">
        <f t="shared" si="340"/>
        <v>216322.93</v>
      </c>
      <c r="AA1012" s="15"/>
      <c r="AB1012" s="24"/>
      <c r="AC1012" s="15" t="str">
        <f t="shared" si="338"/>
        <v>PAG. SALDO FATT. 12/2023 AFFITTO LRA</v>
      </c>
      <c r="AD1012" s="25"/>
      <c r="AE1012" s="62">
        <f t="shared" si="335"/>
        <v>1388.08</v>
      </c>
      <c r="AF1012" s="63">
        <f t="shared" si="331"/>
        <v>5444.73</v>
      </c>
      <c r="AG1012" s="25"/>
      <c r="AH1012" s="24"/>
      <c r="AI1012" s="26">
        <v>0</v>
      </c>
      <c r="AJ1012" s="25"/>
      <c r="AL1012" s="14"/>
      <c r="AM1012" s="18"/>
      <c r="AN1012" s="16">
        <v>0</v>
      </c>
      <c r="AO1012" s="18">
        <f t="shared" si="341"/>
        <v>0</v>
      </c>
      <c r="AP1012" s="15"/>
      <c r="AR1012" s="14"/>
      <c r="AS1012" s="18"/>
      <c r="AT1012" s="16">
        <v>0</v>
      </c>
      <c r="AU1012" s="18">
        <f t="shared" si="342"/>
        <v>0</v>
      </c>
      <c r="AV1012" s="15"/>
      <c r="AX1012" s="14"/>
      <c r="AY1012" s="18"/>
      <c r="AZ1012" s="16">
        <v>0</v>
      </c>
      <c r="BA1012" s="18">
        <f t="shared" si="343"/>
        <v>0</v>
      </c>
      <c r="BB1012" s="15"/>
      <c r="BD1012" s="14"/>
      <c r="BE1012" s="18"/>
      <c r="BF1012" s="16">
        <v>0</v>
      </c>
      <c r="BG1012" s="18">
        <f t="shared" si="344"/>
        <v>0</v>
      </c>
      <c r="BH1012" s="15"/>
      <c r="BJ1012" s="86"/>
      <c r="BK1012" s="86"/>
      <c r="BL1012" s="24"/>
      <c r="BM1012" s="24"/>
      <c r="BN1012" s="24"/>
      <c r="BO1012" s="24"/>
      <c r="BP1012" s="24"/>
      <c r="BQ1012" s="124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336"/>
        <v>0</v>
      </c>
      <c r="T1013" s="18">
        <f t="shared" si="339"/>
        <v>66559.619999999981</v>
      </c>
      <c r="U1013" s="15" t="str">
        <f t="shared" si="337"/>
        <v>Spese condominiali</v>
      </c>
      <c r="W1013" s="14"/>
      <c r="X1013" s="18"/>
      <c r="Y1013" s="16">
        <v>0</v>
      </c>
      <c r="Z1013" s="18">
        <f t="shared" si="340"/>
        <v>216322.93</v>
      </c>
      <c r="AA1013" s="15"/>
      <c r="AB1013" s="24"/>
      <c r="AC1013" s="15" t="str">
        <f t="shared" si="338"/>
        <v>Spese condominiali</v>
      </c>
      <c r="AD1013" s="25"/>
      <c r="AE1013" s="62">
        <f t="shared" si="335"/>
        <v>0</v>
      </c>
      <c r="AF1013" s="63">
        <f t="shared" si="33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1"/>
        <v>0</v>
      </c>
      <c r="AP1013" s="15"/>
      <c r="AR1013" s="14"/>
      <c r="AS1013" s="18"/>
      <c r="AT1013" s="16">
        <v>0</v>
      </c>
      <c r="AU1013" s="18">
        <f t="shared" si="342"/>
        <v>0</v>
      </c>
      <c r="AV1013" s="15"/>
      <c r="AX1013" s="14"/>
      <c r="AY1013" s="18"/>
      <c r="AZ1013" s="16">
        <v>0</v>
      </c>
      <c r="BA1013" s="18">
        <f t="shared" si="343"/>
        <v>0</v>
      </c>
      <c r="BB1013" s="15"/>
      <c r="BD1013" s="14"/>
      <c r="BE1013" s="18"/>
      <c r="BF1013" s="16">
        <v>0</v>
      </c>
      <c r="BG1013" s="18">
        <f t="shared" si="344"/>
        <v>0</v>
      </c>
      <c r="BH1013" s="15"/>
      <c r="BJ1013" s="86"/>
      <c r="BK1013" s="86"/>
      <c r="BL1013" s="24"/>
      <c r="BM1013" s="24"/>
      <c r="BN1013" s="24"/>
      <c r="BO1013" s="24"/>
      <c r="BP1013" s="24"/>
      <c r="BQ1013" s="124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144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39"/>
        <v>66559.619999999981</v>
      </c>
      <c r="U1014" s="15"/>
      <c r="W1014" s="14"/>
      <c r="X1014" s="18"/>
      <c r="Y1014" s="16"/>
      <c r="Z1014" s="18">
        <f t="shared" si="340"/>
        <v>216322.93</v>
      </c>
      <c r="AA1014" s="15"/>
      <c r="AB1014" s="24"/>
      <c r="AC1014" s="15" t="str">
        <f t="shared" si="338"/>
        <v>TOT. SPESE AFFITTO  TEL. LUCE</v>
      </c>
      <c r="AD1014" s="25"/>
      <c r="AE1014" s="62">
        <f t="shared" si="335"/>
        <v>0</v>
      </c>
      <c r="AF1014" s="63">
        <f t="shared" si="33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1"/>
        <v>0</v>
      </c>
      <c r="AP1014" s="15"/>
      <c r="AR1014" s="14"/>
      <c r="AS1014" s="18"/>
      <c r="AT1014" s="16"/>
      <c r="AU1014" s="18">
        <f t="shared" si="342"/>
        <v>0</v>
      </c>
      <c r="AV1014" s="15"/>
      <c r="AX1014" s="14"/>
      <c r="AY1014" s="18"/>
      <c r="AZ1014" s="16"/>
      <c r="BA1014" s="18">
        <f t="shared" si="343"/>
        <v>0</v>
      </c>
      <c r="BB1014" s="15"/>
      <c r="BD1014" s="14"/>
      <c r="BE1014" s="18"/>
      <c r="BF1014" s="16"/>
      <c r="BG1014" s="18">
        <f t="shared" si="344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4"/>
    </row>
    <row r="1015" spans="1:69" ht="16.8" customHeight="1" x14ac:dyDescent="0.35">
      <c r="A1015" s="15"/>
      <c r="B1015" s="15"/>
      <c r="C1015" s="15" t="s">
        <v>95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206</v>
      </c>
      <c r="L1015" s="73">
        <v>204</v>
      </c>
      <c r="M1015" s="30" t="s">
        <v>343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339"/>
        <v>66559.619999999981</v>
      </c>
      <c r="U1015" s="15"/>
      <c r="W1015" s="14"/>
      <c r="X1015" s="18">
        <v>0</v>
      </c>
      <c r="Y1015" s="16">
        <v>0</v>
      </c>
      <c r="Z1015" s="18">
        <f t="shared" si="340"/>
        <v>216322.93</v>
      </c>
      <c r="AA1015" s="15"/>
      <c r="AB1015" s="24"/>
      <c r="AC1015" s="15" t="str">
        <f t="shared" si="338"/>
        <v xml:space="preserve">RIVALSA </v>
      </c>
      <c r="AD1015" s="25"/>
      <c r="AE1015" s="62">
        <f t="shared" si="335"/>
        <v>0</v>
      </c>
      <c r="AF1015" s="63">
        <f t="shared" si="33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1"/>
        <v>0</v>
      </c>
      <c r="AP1015" s="15"/>
      <c r="AR1015" s="14"/>
      <c r="AS1015" s="18"/>
      <c r="AT1015" s="16"/>
      <c r="AU1015" s="18">
        <f t="shared" si="342"/>
        <v>0</v>
      </c>
      <c r="AV1015" s="15"/>
      <c r="AX1015" s="14"/>
      <c r="AY1015" s="18"/>
      <c r="AZ1015" s="16"/>
      <c r="BA1015" s="18">
        <f t="shared" si="343"/>
        <v>0</v>
      </c>
      <c r="BB1015" s="15"/>
      <c r="BD1015" s="14"/>
      <c r="BE1015" s="18"/>
      <c r="BF1015" s="16"/>
      <c r="BG1015" s="18">
        <f t="shared" si="344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4"/>
    </row>
    <row r="1016" spans="1:69" ht="16.8" customHeight="1" x14ac:dyDescent="0.35">
      <c r="A1016" s="15"/>
      <c r="B1016" s="15"/>
      <c r="C1016" s="15" t="s">
        <v>96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297</v>
      </c>
      <c r="L1016" s="16">
        <v>908</v>
      </c>
      <c r="M1016" s="16" t="s">
        <v>344</v>
      </c>
      <c r="N1016" s="16">
        <v>1045</v>
      </c>
      <c r="O1016" s="16"/>
      <c r="P1016" s="18"/>
      <c r="Q1016" s="14"/>
      <c r="R1016" s="18"/>
      <c r="S1016" s="16">
        <f>G1016</f>
        <v>0</v>
      </c>
      <c r="T1016" s="18">
        <f t="shared" si="339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0"/>
        <v>216322.93</v>
      </c>
      <c r="AA1016" s="15"/>
      <c r="AB1016" s="24"/>
      <c r="AC1016" s="15" t="str">
        <f t="shared" si="338"/>
        <v>COMMERCIALISTA</v>
      </c>
      <c r="AD1016" s="25"/>
      <c r="AE1016" s="62">
        <f t="shared" si="335"/>
        <v>0</v>
      </c>
      <c r="AF1016" s="63">
        <f t="shared" si="33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1"/>
        <v>0</v>
      </c>
      <c r="AP1016" s="15"/>
      <c r="AR1016" s="14"/>
      <c r="AS1016" s="18"/>
      <c r="AT1016" s="16">
        <v>0</v>
      </c>
      <c r="AU1016" s="18">
        <f t="shared" si="342"/>
        <v>0</v>
      </c>
      <c r="AV1016" s="15"/>
      <c r="AX1016" s="14"/>
      <c r="AY1016" s="18"/>
      <c r="AZ1016" s="16">
        <v>0</v>
      </c>
      <c r="BA1016" s="18">
        <f t="shared" si="343"/>
        <v>0</v>
      </c>
      <c r="BB1016" s="15"/>
      <c r="BD1016" s="14"/>
      <c r="BE1016" s="18"/>
      <c r="BF1016" s="16">
        <v>0</v>
      </c>
      <c r="BG1016" s="18">
        <f t="shared" si="344"/>
        <v>0</v>
      </c>
      <c r="BH1016" s="15"/>
      <c r="BJ1016" s="86"/>
      <c r="BK1016" s="86"/>
      <c r="BL1016" s="24"/>
      <c r="BM1016" s="24"/>
      <c r="BN1016" s="24"/>
      <c r="BO1016" s="24"/>
      <c r="BP1016" s="24"/>
      <c r="BQ1016" s="124"/>
    </row>
    <row r="1017" spans="1:69" ht="16.8" customHeight="1" x14ac:dyDescent="0.35">
      <c r="A1017" s="15"/>
      <c r="B1017" s="15"/>
      <c r="C1017" s="64" t="s">
        <v>147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315</v>
      </c>
      <c r="L1017" s="16">
        <v>0.01</v>
      </c>
      <c r="M1017" s="16" t="s">
        <v>316</v>
      </c>
      <c r="N1017" s="16">
        <v>1517.5</v>
      </c>
      <c r="O1017" s="16"/>
      <c r="P1017" s="18"/>
      <c r="Q1017" s="14"/>
      <c r="R1017" s="18"/>
      <c r="S1017" s="16">
        <f>G1017</f>
        <v>0</v>
      </c>
      <c r="T1017" s="18">
        <f t="shared" si="339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0"/>
        <v>216322.93</v>
      </c>
      <c r="AA1017" s="15"/>
      <c r="AB1017" s="24"/>
      <c r="AC1017" s="15" t="str">
        <f t="shared" si="338"/>
        <v>CASSA PREVIDENZA  AGENTI  + QUOTA GAA</v>
      </c>
      <c r="AD1017" s="25"/>
      <c r="AE1017" s="62">
        <f t="shared" si="335"/>
        <v>0</v>
      </c>
      <c r="AF1017" s="63">
        <f t="shared" si="33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1"/>
        <v>0</v>
      </c>
      <c r="AP1017" s="15"/>
      <c r="AR1017" s="14"/>
      <c r="AS1017" s="18"/>
      <c r="AT1017" s="16">
        <v>0</v>
      </c>
      <c r="AU1017" s="18">
        <f t="shared" si="342"/>
        <v>0</v>
      </c>
      <c r="AV1017" s="15"/>
      <c r="AX1017" s="14"/>
      <c r="AY1017" s="18"/>
      <c r="AZ1017" s="16">
        <v>0</v>
      </c>
      <c r="BA1017" s="18">
        <f t="shared" si="343"/>
        <v>0</v>
      </c>
      <c r="BB1017" s="15"/>
      <c r="BD1017" s="14"/>
      <c r="BE1017" s="18"/>
      <c r="BF1017" s="16">
        <v>0</v>
      </c>
      <c r="BG1017" s="18">
        <f t="shared" si="344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4"/>
    </row>
    <row r="1018" spans="1:69" ht="16.8" customHeight="1" x14ac:dyDescent="0.35">
      <c r="A1018" s="15"/>
      <c r="B1018" s="15"/>
      <c r="C1018" s="15" t="s">
        <v>98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/>
      <c r="L1018" s="16">
        <v>0</v>
      </c>
      <c r="M1018" s="16" t="s">
        <v>327</v>
      </c>
      <c r="N1018" s="16">
        <v>0</v>
      </c>
      <c r="O1018" s="16"/>
      <c r="P1018" s="18"/>
      <c r="Q1018" s="14"/>
      <c r="R1018" s="18">
        <f>F1018</f>
        <v>0</v>
      </c>
      <c r="S1018" s="16">
        <v>0</v>
      </c>
      <c r="T1018" s="18">
        <f t="shared" si="339"/>
        <v>66559.619999999981</v>
      </c>
      <c r="U1018" s="15"/>
      <c r="W1018" s="14" t="s">
        <v>186</v>
      </c>
      <c r="X1018" s="18">
        <v>0</v>
      </c>
      <c r="Y1018" s="16"/>
      <c r="Z1018" s="18">
        <f t="shared" si="340"/>
        <v>216322.93</v>
      </c>
      <c r="AA1018" s="15"/>
      <c r="AB1018" s="24"/>
      <c r="AC1018" s="15" t="str">
        <f t="shared" si="338"/>
        <v>GIROCONTO PROVV. GENERALI</v>
      </c>
      <c r="AD1018" s="25"/>
      <c r="AE1018" s="62">
        <f t="shared" si="335"/>
        <v>0</v>
      </c>
      <c r="AF1018" s="63">
        <f t="shared" si="33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1"/>
        <v>0</v>
      </c>
      <c r="AP1018" s="15"/>
      <c r="AR1018" s="14"/>
      <c r="AS1018" s="18"/>
      <c r="AT1018" s="16"/>
      <c r="AU1018" s="18">
        <f t="shared" si="342"/>
        <v>0</v>
      </c>
      <c r="AV1018" s="15"/>
      <c r="AX1018" s="14"/>
      <c r="AY1018" s="18"/>
      <c r="AZ1018" s="16"/>
      <c r="BA1018" s="18">
        <f t="shared" si="343"/>
        <v>0</v>
      </c>
      <c r="BB1018" s="15"/>
      <c r="BD1018" s="14"/>
      <c r="BE1018" s="18">
        <f>H1018</f>
        <v>0</v>
      </c>
      <c r="BF1018" s="16"/>
      <c r="BG1018" s="18">
        <f t="shared" si="344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4"/>
    </row>
    <row r="1019" spans="1:69" ht="16.8" customHeight="1" x14ac:dyDescent="0.35">
      <c r="A1019" s="15"/>
      <c r="B1019" s="15"/>
      <c r="C1019" s="47" t="s">
        <v>149</v>
      </c>
      <c r="D1019" s="16"/>
      <c r="E1019" s="16"/>
      <c r="F1019" s="1">
        <v>0</v>
      </c>
      <c r="G1019" s="16">
        <v>0</v>
      </c>
      <c r="H1019" s="16"/>
      <c r="I1019" s="4"/>
      <c r="J1019" s="14"/>
      <c r="K1019" s="16" t="s">
        <v>318</v>
      </c>
      <c r="L1019" s="16">
        <v>1000</v>
      </c>
      <c r="M1019" s="50" t="s">
        <v>319</v>
      </c>
      <c r="N1019" s="50">
        <v>0</v>
      </c>
      <c r="O1019" s="16"/>
      <c r="P1019" s="18"/>
      <c r="Q1019" s="14"/>
      <c r="R1019" s="49">
        <f>F1019</f>
        <v>0</v>
      </c>
      <c r="S1019" s="16">
        <v>0</v>
      </c>
      <c r="T1019" s="18">
        <f t="shared" si="339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0"/>
        <v>216322.93</v>
      </c>
      <c r="AA1019" s="15"/>
      <c r="AB1019" s="24"/>
      <c r="AC1019" s="64" t="s">
        <v>150</v>
      </c>
      <c r="AD1019" s="65"/>
      <c r="AE1019" s="65">
        <f t="shared" si="335"/>
        <v>0</v>
      </c>
      <c r="AF1019" s="63">
        <f t="shared" si="33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1"/>
        <v>0</v>
      </c>
      <c r="AP1019" s="15"/>
      <c r="AR1019" s="14"/>
      <c r="AS1019" s="18"/>
      <c r="AT1019" s="16">
        <v>0</v>
      </c>
      <c r="AU1019" s="18">
        <f t="shared" si="342"/>
        <v>0</v>
      </c>
      <c r="AV1019" s="15"/>
      <c r="AX1019" s="14"/>
      <c r="AY1019" s="18"/>
      <c r="AZ1019" s="16">
        <v>0</v>
      </c>
      <c r="BA1019" s="18">
        <f t="shared" si="343"/>
        <v>0</v>
      </c>
      <c r="BB1019" s="15"/>
      <c r="BD1019" s="14"/>
      <c r="BE1019" s="18"/>
      <c r="BF1019" s="16">
        <v>0</v>
      </c>
      <c r="BG1019" s="18">
        <f t="shared" si="344"/>
        <v>0</v>
      </c>
      <c r="BH1019" s="15"/>
      <c r="BJ1019" s="86"/>
      <c r="BK1019" s="86"/>
      <c r="BL1019" s="24"/>
      <c r="BM1019" s="24"/>
      <c r="BN1019" s="24"/>
      <c r="BO1019" s="24"/>
      <c r="BP1019" s="24"/>
      <c r="BQ1019" s="124"/>
    </row>
    <row r="1020" spans="1:69" ht="16.8" customHeight="1" x14ac:dyDescent="0.35">
      <c r="A1020" s="15"/>
      <c r="B1020" s="15"/>
      <c r="C1020" s="15" t="s">
        <v>100</v>
      </c>
      <c r="D1020" s="16"/>
      <c r="E1020" s="16"/>
      <c r="F1020" s="16"/>
      <c r="G1020" s="16">
        <v>0</v>
      </c>
      <c r="H1020" s="16"/>
      <c r="I1020" s="4"/>
      <c r="J1020" s="14"/>
      <c r="K1020" s="16" t="s">
        <v>328</v>
      </c>
      <c r="L1020" s="16">
        <v>454</v>
      </c>
      <c r="M1020" s="50" t="s">
        <v>345</v>
      </c>
      <c r="N1020" s="50">
        <v>0.1</v>
      </c>
      <c r="O1020" s="16"/>
      <c r="P1020" s="18"/>
      <c r="Q1020" s="14"/>
      <c r="R1020" s="18"/>
      <c r="S1020" s="16">
        <f>G1020</f>
        <v>0</v>
      </c>
      <c r="T1020" s="18">
        <f t="shared" si="339"/>
        <v>66559.619999999981</v>
      </c>
      <c r="U1020" s="15" t="s">
        <v>102</v>
      </c>
      <c r="W1020" s="14"/>
      <c r="X1020" s="18"/>
      <c r="Y1020" s="16">
        <v>0</v>
      </c>
      <c r="Z1020" s="18">
        <f t="shared" si="340"/>
        <v>216322.93</v>
      </c>
      <c r="AA1020" s="15"/>
      <c r="AB1020" s="24"/>
      <c r="AC1020" s="15" t="str">
        <f>C1020</f>
        <v>TASSE</v>
      </c>
      <c r="AD1020" s="25"/>
      <c r="AE1020" s="62">
        <f t="shared" si="335"/>
        <v>0</v>
      </c>
      <c r="AF1020" s="63">
        <f t="shared" si="33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1"/>
        <v>0</v>
      </c>
      <c r="AP1020" s="15"/>
      <c r="AR1020" s="14"/>
      <c r="AS1020" s="18">
        <v>0</v>
      </c>
      <c r="AT1020" s="16">
        <v>0</v>
      </c>
      <c r="AU1020" s="18">
        <f t="shared" si="342"/>
        <v>0</v>
      </c>
      <c r="AV1020" s="15"/>
      <c r="AX1020" s="14"/>
      <c r="AY1020" s="18">
        <v>0</v>
      </c>
      <c r="AZ1020" s="16">
        <v>0</v>
      </c>
      <c r="BA1020" s="18">
        <f t="shared" si="343"/>
        <v>0</v>
      </c>
      <c r="BB1020" s="15"/>
      <c r="BD1020" s="14"/>
      <c r="BE1020" s="18">
        <v>0</v>
      </c>
      <c r="BF1020" s="16">
        <v>0</v>
      </c>
      <c r="BG1020" s="18">
        <f t="shared" si="344"/>
        <v>0</v>
      </c>
      <c r="BH1020" s="15"/>
      <c r="BJ1020" s="86"/>
      <c r="BK1020" s="86"/>
      <c r="BL1020" s="24"/>
      <c r="BM1020" s="24"/>
      <c r="BN1020" s="24"/>
      <c r="BO1020" s="24"/>
      <c r="BP1020" s="24"/>
      <c r="BQ1020" s="124"/>
    </row>
    <row r="1021" spans="1:69" ht="16.8" customHeight="1" x14ac:dyDescent="0.35">
      <c r="A1021" s="15"/>
      <c r="B1021" s="15"/>
      <c r="C1021" s="15" t="s">
        <v>103</v>
      </c>
      <c r="D1021" s="16"/>
      <c r="E1021" s="16"/>
      <c r="F1021" s="16">
        <v>0</v>
      </c>
      <c r="G1021" s="16">
        <v>0</v>
      </c>
      <c r="H1021" s="16"/>
      <c r="I1021" s="4"/>
      <c r="J1021" s="14"/>
      <c r="K1021" s="50" t="s">
        <v>330</v>
      </c>
      <c r="L1021" s="50">
        <v>270.49</v>
      </c>
      <c r="M1021" s="16" t="s">
        <v>346</v>
      </c>
      <c r="N1021" s="16">
        <v>3270</v>
      </c>
      <c r="O1021" s="16"/>
      <c r="P1021" s="18"/>
      <c r="Q1021" s="14"/>
      <c r="R1021" s="18"/>
      <c r="S1021" s="16">
        <f>G1021</f>
        <v>0</v>
      </c>
      <c r="T1021" s="18">
        <f t="shared" si="339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0"/>
        <v>216322.93</v>
      </c>
      <c r="AA1021" s="15"/>
      <c r="AB1021" s="24"/>
      <c r="AC1021" s="15" t="str">
        <f>C1021</f>
        <v>PREL.  ACC. PER AMM-  GIGI</v>
      </c>
      <c r="AD1021" s="25"/>
      <c r="AE1021" s="62">
        <f t="shared" si="335"/>
        <v>0</v>
      </c>
      <c r="AF1021" s="63">
        <f t="shared" si="33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1"/>
        <v>0</v>
      </c>
      <c r="AP1021" s="15"/>
      <c r="AR1021" s="14"/>
      <c r="AS1021" s="18">
        <v>0</v>
      </c>
      <c r="AT1021" s="16">
        <v>0</v>
      </c>
      <c r="AU1021" s="18">
        <f t="shared" si="342"/>
        <v>0</v>
      </c>
      <c r="AV1021" s="15"/>
      <c r="AX1021" s="14"/>
      <c r="AY1021" s="18">
        <v>0</v>
      </c>
      <c r="AZ1021" s="16">
        <v>0</v>
      </c>
      <c r="BA1021" s="18">
        <f t="shared" si="343"/>
        <v>0</v>
      </c>
      <c r="BB1021" s="15"/>
      <c r="BD1021" s="14"/>
      <c r="BE1021" s="18">
        <v>0</v>
      </c>
      <c r="BF1021" s="16">
        <v>0</v>
      </c>
      <c r="BG1021" s="18">
        <f t="shared" si="344"/>
        <v>0</v>
      </c>
      <c r="BH1021" s="15"/>
      <c r="BJ1021" s="86"/>
      <c r="BK1021" s="86"/>
      <c r="BL1021" s="24"/>
      <c r="BM1021" s="24"/>
      <c r="BN1021" s="24"/>
      <c r="BO1021" s="24"/>
      <c r="BP1021" s="24"/>
      <c r="BQ1021" s="124"/>
    </row>
    <row r="1022" spans="1:69" ht="16.8" customHeight="1" x14ac:dyDescent="0.35">
      <c r="A1022" s="15"/>
      <c r="B1022" s="15"/>
      <c r="C1022" s="15" t="s">
        <v>105</v>
      </c>
      <c r="D1022" s="16"/>
      <c r="E1022" s="16"/>
      <c r="F1022" s="16">
        <v>0</v>
      </c>
      <c r="G1022" s="16">
        <v>0</v>
      </c>
      <c r="H1022" s="16"/>
      <c r="I1022" s="4"/>
      <c r="J1022" s="14"/>
      <c r="K1022" s="16" t="s">
        <v>331</v>
      </c>
      <c r="L1022" s="16">
        <v>511</v>
      </c>
      <c r="M1022" s="16" t="s">
        <v>347</v>
      </c>
      <c r="N1022" s="16">
        <v>712.5</v>
      </c>
      <c r="O1022" s="16"/>
      <c r="P1022" s="18"/>
      <c r="Q1022" s="14"/>
      <c r="R1022" s="18">
        <v>0</v>
      </c>
      <c r="S1022" s="16">
        <f>G1022</f>
        <v>0</v>
      </c>
      <c r="T1022" s="18">
        <f t="shared" si="339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0"/>
        <v>216322.93</v>
      </c>
      <c r="AA1022" s="15"/>
      <c r="AB1022" s="24"/>
      <c r="AC1022" s="15" t="str">
        <f>C1022</f>
        <v>PREL.  ACC. PER AMM-. RENZO</v>
      </c>
      <c r="AD1022" s="25"/>
      <c r="AE1022" s="62">
        <f t="shared" si="335"/>
        <v>0</v>
      </c>
      <c r="AF1022" s="63">
        <f t="shared" si="33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1"/>
        <v>0</v>
      </c>
      <c r="AP1022" s="15"/>
      <c r="AR1022" s="14"/>
      <c r="AS1022" s="18">
        <v>0</v>
      </c>
      <c r="AT1022" s="16"/>
      <c r="AU1022" s="18">
        <f t="shared" si="342"/>
        <v>0</v>
      </c>
      <c r="AV1022" s="15"/>
      <c r="AX1022" s="14"/>
      <c r="AY1022" s="18">
        <v>0</v>
      </c>
      <c r="AZ1022" s="16"/>
      <c r="BA1022" s="18">
        <f t="shared" si="343"/>
        <v>0</v>
      </c>
      <c r="BB1022" s="15"/>
      <c r="BD1022" s="14"/>
      <c r="BE1022" s="18">
        <v>0</v>
      </c>
      <c r="BF1022" s="16"/>
      <c r="BG1022" s="18">
        <f t="shared" si="344"/>
        <v>0</v>
      </c>
      <c r="BH1022" s="15"/>
      <c r="BJ1022" s="86"/>
      <c r="BK1022" s="86"/>
      <c r="BL1022" s="24"/>
      <c r="BM1022" s="24"/>
      <c r="BN1022" s="24"/>
      <c r="BO1022" s="24"/>
      <c r="BP1022" s="24"/>
      <c r="BQ1022" s="124"/>
    </row>
    <row r="1023" spans="1:69" ht="16.8" customHeight="1" x14ac:dyDescent="0.35">
      <c r="A1023" s="15"/>
      <c r="B1023" s="15"/>
      <c r="C1023" s="15" t="s">
        <v>348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333</v>
      </c>
      <c r="L1023" s="16">
        <v>1348.5</v>
      </c>
      <c r="M1023" s="16" t="s">
        <v>349</v>
      </c>
      <c r="N1023" s="16">
        <v>250.5</v>
      </c>
      <c r="O1023" s="16"/>
      <c r="P1023" s="18"/>
      <c r="Q1023" s="14"/>
      <c r="R1023" s="18">
        <v>0</v>
      </c>
      <c r="S1023" s="16">
        <v>0</v>
      </c>
      <c r="T1023" s="18">
        <f t="shared" si="339"/>
        <v>66559.619999999981</v>
      </c>
      <c r="U1023" s="15"/>
      <c r="W1023" s="14"/>
      <c r="X1023" s="18">
        <f>F1023</f>
        <v>424.99</v>
      </c>
      <c r="Y1023" s="16">
        <v>0</v>
      </c>
      <c r="Z1023" s="18">
        <f t="shared" si="340"/>
        <v>216747.91999999998</v>
      </c>
      <c r="AA1023" s="15" t="str">
        <f>C1023</f>
        <v>BONIFICO SOSPESO 19/1</v>
      </c>
      <c r="AB1023" s="24"/>
      <c r="AC1023" s="15"/>
      <c r="AD1023" s="25"/>
      <c r="AE1023" s="62"/>
      <c r="AF1023" s="63"/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1"/>
        <v>0</v>
      </c>
      <c r="AP1023" s="15"/>
      <c r="AR1023" s="14"/>
      <c r="AS1023" s="18">
        <v>0</v>
      </c>
      <c r="AT1023" s="16"/>
      <c r="AU1023" s="18">
        <f t="shared" si="342"/>
        <v>0</v>
      </c>
      <c r="AV1023" s="15"/>
      <c r="AX1023" s="14"/>
      <c r="AY1023" s="18">
        <v>0</v>
      </c>
      <c r="AZ1023" s="16"/>
      <c r="BA1023" s="18">
        <f t="shared" si="343"/>
        <v>0</v>
      </c>
      <c r="BB1023" s="15"/>
      <c r="BD1023" s="14"/>
      <c r="BE1023" s="18">
        <v>0</v>
      </c>
      <c r="BF1023" s="16"/>
      <c r="BG1023" s="18">
        <f t="shared" si="344"/>
        <v>0</v>
      </c>
      <c r="BH1023" s="15"/>
      <c r="BJ1023" s="86"/>
      <c r="BK1023" s="86"/>
      <c r="BL1023" s="24"/>
      <c r="BM1023" s="24"/>
      <c r="BN1023" s="24"/>
      <c r="BO1023" s="24"/>
      <c r="BP1023" s="24"/>
      <c r="BQ1023" s="124"/>
    </row>
    <row r="1024" spans="1:69" ht="16.8" customHeight="1" x14ac:dyDescent="0.35">
      <c r="A1024" s="15"/>
      <c r="B1024" s="15"/>
      <c r="C1024" s="15" t="s">
        <v>350</v>
      </c>
      <c r="D1024" s="16"/>
      <c r="E1024" s="16"/>
      <c r="F1024" s="16">
        <v>396.97</v>
      </c>
      <c r="G1024" s="16"/>
      <c r="H1024" s="16">
        <v>0</v>
      </c>
      <c r="I1024" s="4"/>
      <c r="J1024" s="14"/>
      <c r="K1024" s="3" t="s">
        <v>335</v>
      </c>
      <c r="L1024" s="16">
        <v>608.5</v>
      </c>
      <c r="M1024" s="16" t="s">
        <v>351</v>
      </c>
      <c r="N1024" s="16">
        <v>977</v>
      </c>
      <c r="O1024" s="16"/>
      <c r="P1024" s="18"/>
      <c r="Q1024" s="14"/>
      <c r="R1024" s="18">
        <v>0</v>
      </c>
      <c r="S1024" s="16">
        <v>0</v>
      </c>
      <c r="T1024" s="18">
        <f t="shared" si="339"/>
        <v>66559.619999999981</v>
      </c>
      <c r="U1024" s="15"/>
      <c r="W1024" s="14"/>
      <c r="X1024" s="18">
        <f>F1024</f>
        <v>396.97</v>
      </c>
      <c r="Y1024" s="16"/>
      <c r="Z1024" s="18">
        <f t="shared" si="340"/>
        <v>217144.88999999998</v>
      </c>
      <c r="AA1024" s="15"/>
      <c r="AB1024" s="24"/>
      <c r="AC1024" s="15"/>
      <c r="AD1024" s="25"/>
      <c r="AE1024" s="62"/>
      <c r="AF1024" s="63"/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1"/>
        <v>0</v>
      </c>
      <c r="AP1024" s="15"/>
      <c r="AR1024" s="14"/>
      <c r="AS1024" s="18">
        <v>0</v>
      </c>
      <c r="AT1024" s="16"/>
      <c r="AU1024" s="18">
        <f t="shared" si="342"/>
        <v>0</v>
      </c>
      <c r="AV1024" s="15"/>
      <c r="AX1024" s="14"/>
      <c r="AY1024" s="18">
        <v>0</v>
      </c>
      <c r="AZ1024" s="16"/>
      <c r="BA1024" s="18">
        <f t="shared" si="343"/>
        <v>0</v>
      </c>
      <c r="BB1024" s="15"/>
      <c r="BD1024" s="14"/>
      <c r="BE1024" s="18">
        <v>0</v>
      </c>
      <c r="BF1024" s="16"/>
      <c r="BG1024" s="18">
        <f t="shared" si="344"/>
        <v>0</v>
      </c>
      <c r="BH1024" s="15"/>
      <c r="BJ1024" s="86"/>
      <c r="BK1024" s="86"/>
      <c r="BL1024" s="24"/>
      <c r="BM1024" s="24"/>
      <c r="BN1024" s="24"/>
      <c r="BO1024" s="24"/>
      <c r="BP1024" s="24"/>
      <c r="BQ1024" s="124"/>
    </row>
    <row r="1025" spans="1:69" ht="16.8" customHeight="1" x14ac:dyDescent="0.35">
      <c r="A1025" s="15"/>
      <c r="B1025" s="15"/>
      <c r="C1025" s="15" t="s">
        <v>107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311</v>
      </c>
      <c r="L1025" s="16">
        <v>309.5</v>
      </c>
      <c r="M1025" s="30" t="s">
        <v>352</v>
      </c>
      <c r="N1025" s="16">
        <v>472</v>
      </c>
      <c r="O1025" s="16"/>
      <c r="P1025" s="18"/>
      <c r="Q1025" s="14"/>
      <c r="R1025" s="18">
        <v>0</v>
      </c>
      <c r="S1025" s="16">
        <v>0</v>
      </c>
      <c r="T1025" s="18">
        <f t="shared" si="339"/>
        <v>66559.619999999981</v>
      </c>
      <c r="U1025" s="15"/>
      <c r="W1025" s="14"/>
      <c r="X1025" s="18">
        <f>F1025</f>
        <v>0</v>
      </c>
      <c r="Y1025" s="16"/>
      <c r="Z1025" s="18">
        <f t="shared" si="340"/>
        <v>217144.88999999998</v>
      </c>
      <c r="AA1025" s="15"/>
      <c r="AB1025" s="24"/>
      <c r="AC1025" s="15"/>
      <c r="AD1025" s="25"/>
      <c r="AE1025" s="62"/>
      <c r="AF1025" s="63"/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1"/>
        <v>0</v>
      </c>
      <c r="AP1025" s="15"/>
      <c r="AR1025" s="14"/>
      <c r="AS1025" s="18">
        <v>0</v>
      </c>
      <c r="AT1025" s="16"/>
      <c r="AU1025" s="18">
        <f t="shared" si="342"/>
        <v>0</v>
      </c>
      <c r="AV1025" s="15"/>
      <c r="AX1025" s="14"/>
      <c r="AY1025" s="18">
        <v>0</v>
      </c>
      <c r="AZ1025" s="16"/>
      <c r="BA1025" s="18">
        <f t="shared" si="343"/>
        <v>0</v>
      </c>
      <c r="BB1025" s="15"/>
      <c r="BD1025" s="14"/>
      <c r="BE1025" s="18">
        <v>0</v>
      </c>
      <c r="BF1025" s="16"/>
      <c r="BG1025" s="18">
        <f t="shared" si="344"/>
        <v>0</v>
      </c>
      <c r="BH1025" s="15"/>
      <c r="BJ1025" s="86"/>
      <c r="BK1025" s="86"/>
      <c r="BL1025" s="24"/>
      <c r="BM1025" s="24"/>
      <c r="BN1025" s="24"/>
      <c r="BO1025" s="24"/>
      <c r="BP1025" s="24"/>
      <c r="BQ1025" s="124"/>
    </row>
    <row r="1026" spans="1:69" ht="16.8" customHeight="1" x14ac:dyDescent="0.35">
      <c r="A1026" s="15"/>
      <c r="B1026" s="15"/>
      <c r="C1026" s="15" t="s">
        <v>107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/>
      <c r="N1026" s="16">
        <v>0</v>
      </c>
      <c r="O1026" s="16"/>
      <c r="P1026" s="18"/>
      <c r="Q1026" s="14"/>
      <c r="R1026" s="18">
        <v>0</v>
      </c>
      <c r="S1026" s="16">
        <v>0</v>
      </c>
      <c r="T1026" s="18">
        <f t="shared" si="339"/>
        <v>66559.619999999981</v>
      </c>
      <c r="U1026" s="15"/>
      <c r="W1026" s="14"/>
      <c r="X1026" s="18">
        <f>F1026</f>
        <v>0</v>
      </c>
      <c r="Y1026" s="16">
        <v>0</v>
      </c>
      <c r="Z1026" s="18">
        <f t="shared" si="340"/>
        <v>217144.88999999998</v>
      </c>
      <c r="AA1026" s="15" t="str">
        <f>C1026</f>
        <v>VERSAMENTO</v>
      </c>
      <c r="AB1026" s="24"/>
      <c r="AC1026" s="15"/>
      <c r="AD1026" s="25"/>
      <c r="AE1026" s="62"/>
      <c r="AF1026" s="63"/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1"/>
        <v>0</v>
      </c>
      <c r="AP1026" s="15"/>
      <c r="AR1026" s="14"/>
      <c r="AS1026" s="18">
        <v>0</v>
      </c>
      <c r="AT1026" s="16"/>
      <c r="AU1026" s="18">
        <f t="shared" si="342"/>
        <v>0</v>
      </c>
      <c r="AV1026" s="15"/>
      <c r="AX1026" s="14"/>
      <c r="AY1026" s="18">
        <v>0</v>
      </c>
      <c r="AZ1026" s="16"/>
      <c r="BA1026" s="18">
        <f t="shared" si="343"/>
        <v>0</v>
      </c>
      <c r="BB1026" s="15"/>
      <c r="BD1026" s="14"/>
      <c r="BE1026" s="18">
        <v>0</v>
      </c>
      <c r="BF1026" s="16"/>
      <c r="BG1026" s="18">
        <f t="shared" si="344"/>
        <v>0</v>
      </c>
      <c r="BH1026" s="15"/>
      <c r="BJ1026" s="86"/>
      <c r="BK1026" s="86"/>
      <c r="BL1026" s="24"/>
      <c r="BM1026" s="24"/>
      <c r="BN1026" s="24"/>
      <c r="BO1026" s="24"/>
      <c r="BP1026" s="24"/>
      <c r="BQ1026" s="124"/>
    </row>
    <row r="1027" spans="1:69" ht="16.8" customHeight="1" x14ac:dyDescent="0.35">
      <c r="A1027" s="15"/>
      <c r="B1027" s="15"/>
      <c r="C1027" s="68" t="s">
        <v>107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111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39"/>
        <v>66559.619999999981</v>
      </c>
      <c r="U1027" s="15"/>
      <c r="W1027" s="14"/>
      <c r="X1027" s="18">
        <v>0</v>
      </c>
      <c r="Y1027" s="16"/>
      <c r="Z1027" s="18">
        <f t="shared" si="340"/>
        <v>217144.88999999998</v>
      </c>
      <c r="AA1027" s="15" t="str">
        <f>C1027</f>
        <v>VERSAMENTO</v>
      </c>
      <c r="AB1027" s="24"/>
      <c r="AC1027" s="15"/>
      <c r="AD1027" s="25"/>
      <c r="AE1027" s="62"/>
      <c r="AF1027" s="63"/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1"/>
        <v>0</v>
      </c>
      <c r="AP1027" s="15"/>
      <c r="AR1027" s="14"/>
      <c r="AS1027" s="18">
        <v>0</v>
      </c>
      <c r="AT1027" s="16"/>
      <c r="AU1027" s="18">
        <f t="shared" si="342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343"/>
        <v>0</v>
      </c>
      <c r="BB1027" s="15"/>
      <c r="BD1027" s="14"/>
      <c r="BE1027" s="18">
        <v>0</v>
      </c>
      <c r="BF1027" s="16"/>
      <c r="BG1027" s="18">
        <f t="shared" si="344"/>
        <v>0</v>
      </c>
      <c r="BH1027" s="15"/>
      <c r="BJ1027" s="86"/>
      <c r="BK1027" s="86"/>
      <c r="BL1027" s="24"/>
      <c r="BM1027" s="24"/>
      <c r="BN1027" s="24"/>
      <c r="BO1027" s="24"/>
      <c r="BP1027" s="24"/>
      <c r="BQ1027" s="124"/>
    </row>
    <row r="1028" spans="1:69" ht="16.8" customHeight="1" x14ac:dyDescent="0.35">
      <c r="A1028" s="15"/>
      <c r="B1028" s="15"/>
      <c r="C1028" s="15" t="s">
        <v>169</v>
      </c>
      <c r="D1028" s="16"/>
      <c r="E1028" s="16"/>
      <c r="F1028" s="16">
        <v>7260.36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39"/>
        <v>66559.619999999981</v>
      </c>
      <c r="U1028" s="15"/>
      <c r="W1028" s="14"/>
      <c r="X1028" s="18">
        <f>F1028</f>
        <v>7260.36</v>
      </c>
      <c r="Y1028" s="16">
        <f>G1028</f>
        <v>0</v>
      </c>
      <c r="Z1028" s="18">
        <f t="shared" si="340"/>
        <v>224405.24999999997</v>
      </c>
      <c r="AA1028" s="15" t="str">
        <f>C1028</f>
        <v>BONIFICI</v>
      </c>
      <c r="AB1028" s="24"/>
      <c r="AC1028" s="15"/>
      <c r="AD1028" s="25"/>
      <c r="AE1028" s="62"/>
      <c r="AF1028" s="63"/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1"/>
        <v>0</v>
      </c>
      <c r="AP1028" s="15"/>
      <c r="AR1028" s="14"/>
      <c r="AS1028" s="18">
        <v>0</v>
      </c>
      <c r="AT1028" s="16"/>
      <c r="AU1028" s="18">
        <f t="shared" si="342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3"/>
        <v>0</v>
      </c>
      <c r="BB1028" s="15"/>
      <c r="BD1028" s="14"/>
      <c r="BE1028" s="18">
        <v>0</v>
      </c>
      <c r="BF1028" s="16"/>
      <c r="BG1028" s="18">
        <f t="shared" si="344"/>
        <v>0</v>
      </c>
      <c r="BH1028" s="15"/>
      <c r="BJ1028" s="86"/>
      <c r="BK1028" s="86"/>
      <c r="BL1028" s="24"/>
      <c r="BM1028" s="24"/>
      <c r="BN1028" s="24"/>
      <c r="BO1028" s="24"/>
      <c r="BP1028" s="24"/>
      <c r="BQ1028" s="124"/>
    </row>
    <row r="1029" spans="1:69" ht="16.8" customHeight="1" x14ac:dyDescent="0.35">
      <c r="A1029" s="15"/>
      <c r="B1029" s="15"/>
      <c r="C1029" s="47" t="s">
        <v>112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/>
      <c r="N1029" s="3"/>
      <c r="O1029" s="16"/>
      <c r="P1029" s="18"/>
      <c r="Q1029" s="14"/>
      <c r="R1029" s="18"/>
      <c r="S1029" s="16"/>
      <c r="T1029" s="18">
        <f t="shared" si="339"/>
        <v>66559.619999999981</v>
      </c>
      <c r="U1029" s="15"/>
      <c r="W1029" s="14"/>
      <c r="X1029" s="18"/>
      <c r="Y1029" s="1">
        <f>G1029</f>
        <v>0</v>
      </c>
      <c r="Z1029" s="18">
        <f t="shared" si="340"/>
        <v>224405.24999999997</v>
      </c>
      <c r="AA1029" s="15" t="str">
        <f>C1029</f>
        <v>PREL .PROVVIGIONI MATURATE</v>
      </c>
      <c r="AB1029" s="24"/>
      <c r="AC1029" s="15" t="s">
        <v>157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1"/>
        <v>0</v>
      </c>
      <c r="AP1029" s="15"/>
      <c r="AR1029" s="14"/>
      <c r="AS1029" s="18"/>
      <c r="AT1029" s="25">
        <v>0</v>
      </c>
      <c r="AU1029" s="18">
        <f t="shared" si="342"/>
        <v>0</v>
      </c>
      <c r="AV1029" s="15"/>
      <c r="AX1029" s="14"/>
      <c r="AY1029" s="18"/>
      <c r="AZ1029" s="25">
        <v>0</v>
      </c>
      <c r="BA1029" s="18">
        <f t="shared" si="343"/>
        <v>0</v>
      </c>
      <c r="BB1029" s="15"/>
      <c r="BD1029" s="14"/>
      <c r="BE1029" s="18"/>
      <c r="BF1029" s="25">
        <v>0</v>
      </c>
      <c r="BG1029" s="18">
        <f t="shared" si="344"/>
        <v>0</v>
      </c>
      <c r="BH1029" s="15"/>
      <c r="BJ1029" s="86"/>
      <c r="BK1029" s="86"/>
      <c r="BL1029" s="24"/>
      <c r="BM1029" s="24"/>
      <c r="BN1029" s="24"/>
      <c r="BO1029" s="24"/>
      <c r="BP1029" s="24"/>
      <c r="BQ1029" s="124"/>
    </row>
    <row r="1030" spans="1:69" ht="16.8" customHeight="1" x14ac:dyDescent="0.35">
      <c r="A1030" s="15"/>
      <c r="B1030" s="15"/>
      <c r="C1030" s="15" t="s">
        <v>113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/>
      <c r="N1030" s="16"/>
      <c r="O1030" s="16"/>
      <c r="P1030" s="18"/>
      <c r="Q1030" s="14"/>
      <c r="R1030" s="18"/>
      <c r="S1030" s="16">
        <f>G1030</f>
        <v>0</v>
      </c>
      <c r="T1030" s="18">
        <f t="shared" si="339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0"/>
        <v>224405.24999999997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1"/>
        <v>0</v>
      </c>
      <c r="AP1030" s="15"/>
      <c r="AR1030" s="14"/>
      <c r="AS1030" s="18"/>
      <c r="AT1030" s="16"/>
      <c r="AU1030" s="18">
        <f t="shared" si="342"/>
        <v>0</v>
      </c>
      <c r="AV1030" s="15"/>
      <c r="AX1030" s="14"/>
      <c r="AY1030" s="18"/>
      <c r="AZ1030" s="16"/>
      <c r="BA1030" s="18">
        <f t="shared" si="343"/>
        <v>0</v>
      </c>
      <c r="BB1030" s="15"/>
      <c r="BD1030" s="14"/>
      <c r="BE1030" s="18"/>
      <c r="BF1030" s="16"/>
      <c r="BG1030" s="18">
        <f t="shared" si="344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4"/>
    </row>
    <row r="1031" spans="1:69" ht="16.8" customHeight="1" x14ac:dyDescent="0.35">
      <c r="A1031" s="15"/>
      <c r="B1031" s="15"/>
      <c r="C1031" s="15" t="s">
        <v>114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39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0"/>
        <v>224405.24999999997</v>
      </c>
      <c r="AA1031" s="15"/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1"/>
        <v>0</v>
      </c>
      <c r="AP1031" s="15"/>
      <c r="AR1031" s="14"/>
      <c r="AS1031" s="18"/>
      <c r="AT1031" s="16">
        <v>0</v>
      </c>
      <c r="AU1031" s="18">
        <f t="shared" si="342"/>
        <v>0</v>
      </c>
      <c r="AV1031" s="15"/>
      <c r="AX1031" s="14"/>
      <c r="AY1031" s="18"/>
      <c r="AZ1031" s="16">
        <v>0</v>
      </c>
      <c r="BA1031" s="18">
        <f t="shared" si="343"/>
        <v>0</v>
      </c>
      <c r="BB1031" s="15"/>
      <c r="BD1031" s="14"/>
      <c r="BE1031" s="18"/>
      <c r="BF1031" s="16">
        <v>0</v>
      </c>
      <c r="BG1031" s="18">
        <f t="shared" si="344"/>
        <v>0</v>
      </c>
      <c r="BH1031" s="15"/>
      <c r="BJ1031" s="86"/>
      <c r="BK1031" s="86"/>
      <c r="BL1031" s="24"/>
      <c r="BM1031" s="24"/>
      <c r="BN1031" s="24"/>
      <c r="BO1031" s="24"/>
      <c r="BP1031" s="24"/>
      <c r="BQ1031" s="124"/>
    </row>
    <row r="1032" spans="1:69" ht="16.8" customHeight="1" x14ac:dyDescent="0.35">
      <c r="A1032" s="15"/>
      <c r="B1032" s="15"/>
      <c r="C1032" s="15"/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115</v>
      </c>
      <c r="L1032" s="3">
        <f>SUM(L1012:L1026)+N1011+L1028+L1029</f>
        <v>102086.88999999996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339"/>
        <v>66559.619999999981</v>
      </c>
      <c r="U1032" s="15"/>
      <c r="W1032" s="14"/>
      <c r="X1032" s="18">
        <v>0</v>
      </c>
      <c r="Y1032" s="16">
        <v>0</v>
      </c>
      <c r="Z1032" s="18">
        <f t="shared" si="340"/>
        <v>224405.24999999997</v>
      </c>
      <c r="AA1032" s="15"/>
      <c r="AB1032" s="24"/>
      <c r="AC1032" s="15">
        <f>C1032</f>
        <v>0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111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1"/>
        <v>0</v>
      </c>
      <c r="AP1032" s="15"/>
      <c r="AR1032" s="14"/>
      <c r="AS1032" s="18"/>
      <c r="AT1032" s="16">
        <v>0</v>
      </c>
      <c r="AU1032" s="18">
        <f t="shared" si="342"/>
        <v>0</v>
      </c>
      <c r="AV1032" s="16"/>
      <c r="AX1032" s="14"/>
      <c r="AY1032" s="18"/>
      <c r="AZ1032" s="16">
        <v>0</v>
      </c>
      <c r="BA1032" s="18">
        <f t="shared" si="343"/>
        <v>0</v>
      </c>
      <c r="BB1032" s="15"/>
      <c r="BD1032" s="14"/>
      <c r="BE1032" s="18"/>
      <c r="BF1032" s="16">
        <v>0</v>
      </c>
      <c r="BG1032" s="18">
        <f t="shared" si="344"/>
        <v>0</v>
      </c>
      <c r="BH1032" s="15"/>
      <c r="BJ1032" s="86"/>
      <c r="BK1032" s="86"/>
      <c r="BL1032" s="24"/>
      <c r="BM1032" s="24"/>
      <c r="BN1032" s="24"/>
      <c r="BO1032" s="24"/>
      <c r="BP1032" s="24"/>
      <c r="BQ1032" s="124"/>
    </row>
    <row r="1033" spans="1:69" ht="16.8" customHeight="1" x14ac:dyDescent="0.35">
      <c r="A1033" s="15"/>
      <c r="B1033" s="15"/>
      <c r="C1033" s="64" t="s">
        <v>138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/>
      <c r="K1033" s="6" t="s">
        <v>116</v>
      </c>
      <c r="L1033" s="3">
        <f>L1032-M1032</f>
        <v>28445.76999999996</v>
      </c>
      <c r="M1033" s="16"/>
      <c r="N1033" s="16"/>
      <c r="O1033" s="16"/>
      <c r="P1033" s="18"/>
      <c r="Q1033" s="14"/>
      <c r="R1033" s="18"/>
      <c r="S1033" s="16">
        <v>0</v>
      </c>
      <c r="T1033" s="18">
        <f t="shared" si="339"/>
        <v>66559.619999999981</v>
      </c>
      <c r="U1033" s="15"/>
      <c r="W1033" s="14"/>
      <c r="X1033" s="18"/>
      <c r="Y1033" s="16">
        <f>G1033</f>
        <v>129102.8</v>
      </c>
      <c r="Z1033" s="18">
        <f t="shared" si="340"/>
        <v>95302.449999999968</v>
      </c>
      <c r="AA1033" s="15" t="str">
        <f>C1033</f>
        <v>BONIFICO CATTOLICA</v>
      </c>
      <c r="AB1033" s="24"/>
      <c r="AC1033" s="71" t="s">
        <v>190</v>
      </c>
      <c r="AD1033" s="65"/>
      <c r="AE1033" s="65">
        <v>0</v>
      </c>
      <c r="AF1033" s="63">
        <f>SUM(AF985:AF1032)</f>
        <v>52129.3</v>
      </c>
      <c r="AG1033" s="25"/>
      <c r="AH1033" s="24" t="s">
        <v>117</v>
      </c>
      <c r="AI1033" s="26"/>
      <c r="AJ1033" s="25">
        <f>SUM(AJ979:AJ1032)</f>
        <v>0</v>
      </c>
      <c r="AL1033" s="14"/>
      <c r="AM1033" s="18"/>
      <c r="AN1033" s="16"/>
      <c r="AO1033" s="18">
        <f t="shared" si="341"/>
        <v>0</v>
      </c>
      <c r="AP1033" s="15"/>
      <c r="AR1033" s="14"/>
      <c r="AS1033" s="18"/>
      <c r="AT1033" s="16">
        <v>0</v>
      </c>
      <c r="AU1033" s="18">
        <f t="shared" si="342"/>
        <v>0</v>
      </c>
      <c r="AV1033" s="15"/>
      <c r="AX1033" s="14"/>
      <c r="AY1033" s="18"/>
      <c r="AZ1033" s="16"/>
      <c r="BA1033" s="18">
        <f t="shared" si="343"/>
        <v>0</v>
      </c>
      <c r="BB1033" s="15"/>
      <c r="BD1033" s="14"/>
      <c r="BE1033" s="18"/>
      <c r="BF1033" s="16"/>
      <c r="BG1033" s="18">
        <f t="shared" si="344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4"/>
    </row>
    <row r="1034" spans="1:69" ht="16.8" customHeight="1" x14ac:dyDescent="0.35">
      <c r="A1034" s="15"/>
      <c r="B1034" s="15"/>
      <c r="C1034" s="64" t="s">
        <v>140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/>
      <c r="P1034" s="18"/>
      <c r="Q1034" s="14"/>
      <c r="R1034" s="18"/>
      <c r="S1034" s="16">
        <v>0</v>
      </c>
      <c r="T1034" s="18">
        <f t="shared" si="339"/>
        <v>66559.619999999981</v>
      </c>
      <c r="U1034" s="15"/>
      <c r="W1034" s="14"/>
      <c r="X1034" s="18"/>
      <c r="Y1034" s="16">
        <f>G1034</f>
        <v>87164.98</v>
      </c>
      <c r="Z1034" s="18">
        <f t="shared" si="340"/>
        <v>8137.4699999999721</v>
      </c>
      <c r="AA1034" s="15" t="str">
        <f>C1034</f>
        <v>BONIFICO GENERALI</v>
      </c>
      <c r="AB1034" s="24"/>
      <c r="AC1034" s="71" t="s">
        <v>161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341"/>
        <v>0</v>
      </c>
      <c r="AP1034" s="15"/>
      <c r="AR1034" s="14"/>
      <c r="AS1034" s="18"/>
      <c r="AT1034" s="16"/>
      <c r="AU1034" s="18">
        <f t="shared" si="342"/>
        <v>0</v>
      </c>
      <c r="AV1034" s="15"/>
      <c r="AX1034" s="14"/>
      <c r="AY1034" s="18"/>
      <c r="AZ1034" s="16"/>
      <c r="BA1034" s="18">
        <f t="shared" si="343"/>
        <v>0</v>
      </c>
      <c r="BB1034" s="15"/>
      <c r="BD1034" s="14"/>
      <c r="BE1034" s="18"/>
      <c r="BF1034" s="16"/>
      <c r="BG1034" s="18">
        <f t="shared" si="344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4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119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120</v>
      </c>
      <c r="L1035" s="3">
        <f>L1033-L1034</f>
        <v>526.96999999996842</v>
      </c>
      <c r="M1035" s="27" t="s">
        <v>162</v>
      </c>
      <c r="N1035" s="27">
        <f>O1035-L1034</f>
        <v>3.5099999999802094</v>
      </c>
      <c r="O1035" s="44">
        <f>Z1035+AU1035+N1011+SUM(L1014:L1025)+SUM(N1015:N1025)+L1029-D981-D984-D980+E982</f>
        <v>27922.309999999972</v>
      </c>
      <c r="P1035" s="18"/>
      <c r="Q1035" s="58"/>
      <c r="R1035" s="59"/>
      <c r="S1035" s="44"/>
      <c r="T1035" s="59">
        <f t="shared" si="339"/>
        <v>66559.619999999981</v>
      </c>
      <c r="U1035" s="57"/>
      <c r="W1035" s="58"/>
      <c r="X1035" s="59"/>
      <c r="Y1035" s="44"/>
      <c r="Z1035" s="59">
        <f t="shared" si="340"/>
        <v>8137.4699999999721</v>
      </c>
      <c r="AA1035" s="57"/>
      <c r="AB1035" s="60"/>
      <c r="AC1035" s="60" t="s">
        <v>121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163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1"/>
        <v>0</v>
      </c>
      <c r="AP1035" s="57"/>
      <c r="AR1035" s="58"/>
      <c r="AS1035" s="59"/>
      <c r="AT1035" s="44"/>
      <c r="AU1035" s="59">
        <f t="shared" si="342"/>
        <v>0</v>
      </c>
      <c r="AV1035" s="57"/>
      <c r="AX1035" s="58"/>
      <c r="AY1035" s="59"/>
      <c r="AZ1035" s="44"/>
      <c r="BA1035" s="59">
        <f t="shared" si="343"/>
        <v>0</v>
      </c>
      <c r="BB1035" s="57"/>
      <c r="BD1035" s="58"/>
      <c r="BE1035" s="59"/>
      <c r="BF1035" s="44"/>
      <c r="BG1035" s="59">
        <f t="shared" si="344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191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7" spans="1:69" ht="16.8" customHeight="1" x14ac:dyDescent="0.25">
      <c r="A1037" s="50"/>
    </row>
    <row r="1038" spans="1:69" ht="16.8" customHeight="1" x14ac:dyDescent="0.35">
      <c r="A1038" s="2" t="s">
        <v>0</v>
      </c>
      <c r="B1038" s="2"/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122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164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165</v>
      </c>
      <c r="BP1038" s="8" t="s">
        <v>0</v>
      </c>
      <c r="BQ1038" s="9" t="s">
        <v>166</v>
      </c>
    </row>
    <row r="1039" spans="1:69" ht="16.8" customHeight="1" x14ac:dyDescent="0.35">
      <c r="A1039" s="14">
        <v>45315</v>
      </c>
      <c r="B1039" s="15" t="s">
        <v>167</v>
      </c>
      <c r="C1039" s="15" t="s">
        <v>168</v>
      </c>
      <c r="D1039" s="16">
        <v>5306.04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>
        <f>D1042+D1045+D1043-E1043-E1042+O978</f>
        <v>58936.470000000016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8137.4699999999721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169</v>
      </c>
      <c r="BM1039" s="88">
        <f>BK1039</f>
        <v>45315</v>
      </c>
      <c r="BN1039" s="24" t="s">
        <v>169</v>
      </c>
      <c r="BO1039" s="24"/>
      <c r="BP1039" s="88">
        <f>BK1039</f>
        <v>45315</v>
      </c>
      <c r="BQ1039" s="124"/>
    </row>
    <row r="1040" spans="1:69" ht="16.8" customHeight="1" x14ac:dyDescent="0.35">
      <c r="A1040" s="15"/>
      <c r="B1040" s="15"/>
      <c r="C1040" s="15" t="s">
        <v>170</v>
      </c>
      <c r="D1040" s="16">
        <v>0</v>
      </c>
      <c r="E1040" s="16"/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5">(R1040-S1040)+T1039</f>
        <v>66559.619999999981</v>
      </c>
      <c r="U1040" s="15"/>
      <c r="W1040" s="14"/>
      <c r="X1040" s="18"/>
      <c r="Y1040" s="16"/>
      <c r="Z1040" s="18">
        <f t="shared" ref="Z1040:Z1071" si="346">(X1040-Y1040)+Z1039</f>
        <v>8137.4699999999721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7">(AM1040-AN1040)+AO1039</f>
        <v>0</v>
      </c>
      <c r="AP1040" s="15"/>
      <c r="AR1040" s="14"/>
      <c r="AS1040" s="18"/>
      <c r="AT1040" s="16"/>
      <c r="AU1040" s="18">
        <f t="shared" ref="AU1040:AU1071" si="348">(AS1040-AT1040)+AU1039</f>
        <v>0</v>
      </c>
      <c r="AV1040" s="15"/>
      <c r="AX1040" s="14"/>
      <c r="AY1040" s="18"/>
      <c r="AZ1040" s="16"/>
      <c r="BA1040" s="18">
        <f t="shared" ref="BA1040:BA1071" si="349">(AY1040-AZ1040)+BA1039</f>
        <v>0</v>
      </c>
      <c r="BB1040" s="15"/>
      <c r="BD1040" s="14"/>
      <c r="BE1040" s="18"/>
      <c r="BF1040" s="16"/>
      <c r="BG1040" s="18">
        <f t="shared" ref="BG1040:BG1071" si="350">(BE1040-BF1040)+BG1039</f>
        <v>0</v>
      </c>
      <c r="BH1040" s="15"/>
      <c r="BJ1040" s="86">
        <v>0</v>
      </c>
      <c r="BK1040" s="90"/>
      <c r="BL1040" s="24">
        <v>0</v>
      </c>
      <c r="BM1040" s="91"/>
      <c r="BN1040" s="24">
        <v>0</v>
      </c>
      <c r="BO1040" s="24">
        <v>0</v>
      </c>
      <c r="BP1040" s="91"/>
      <c r="BQ1040" s="124"/>
    </row>
    <row r="1041" spans="1:69" ht="16.8" customHeight="1" x14ac:dyDescent="0.35">
      <c r="A1041" s="15"/>
      <c r="B1041" s="15"/>
      <c r="C1041" s="15" t="s">
        <v>171</v>
      </c>
      <c r="D1041" s="16">
        <v>7042.5</v>
      </c>
      <c r="E1041" s="16">
        <v>1370.5</v>
      </c>
      <c r="F1041" s="16"/>
      <c r="G1041" s="16"/>
      <c r="H1041" s="103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5"/>
        <v>66559.619999999981</v>
      </c>
      <c r="U1041" s="15"/>
      <c r="W1041" s="14"/>
      <c r="X1041" s="18"/>
      <c r="Y1041" s="16"/>
      <c r="Z1041" s="18">
        <f t="shared" si="346"/>
        <v>8137.4699999999721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7"/>
        <v>0</v>
      </c>
      <c r="AP1041" s="15"/>
      <c r="AR1041" s="14"/>
      <c r="AS1041" s="18"/>
      <c r="AT1041" s="16"/>
      <c r="AU1041" s="18">
        <f t="shared" si="348"/>
        <v>0</v>
      </c>
      <c r="AV1041" s="15"/>
      <c r="AX1041" s="14"/>
      <c r="AY1041" s="18"/>
      <c r="AZ1041" s="16"/>
      <c r="BA1041" s="18">
        <f t="shared" si="349"/>
        <v>0</v>
      </c>
      <c r="BB1041" s="15"/>
      <c r="BD1041" s="14"/>
      <c r="BE1041" s="18"/>
      <c r="BF1041" s="16"/>
      <c r="BG1041" s="18">
        <f t="shared" si="350"/>
        <v>0</v>
      </c>
      <c r="BH1041" s="15"/>
      <c r="BJ1041" s="86">
        <v>0</v>
      </c>
      <c r="BK1041" s="90"/>
      <c r="BL1041" s="24">
        <v>0</v>
      </c>
      <c r="BM1041" s="91"/>
      <c r="BN1041" s="24">
        <v>0</v>
      </c>
      <c r="BO1041" s="24">
        <v>0</v>
      </c>
      <c r="BP1041" s="91"/>
      <c r="BQ1041" s="124"/>
    </row>
    <row r="1042" spans="1:69" ht="16.8" customHeight="1" x14ac:dyDescent="0.35">
      <c r="A1042" s="15"/>
      <c r="B1042" s="15">
        <v>1387</v>
      </c>
      <c r="C1042" s="15" t="s">
        <v>172</v>
      </c>
      <c r="D1042" s="16">
        <v>462.86</v>
      </c>
      <c r="E1042" s="16"/>
      <c r="F1042" s="16"/>
      <c r="G1042" s="16"/>
      <c r="H1042" s="103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 t="shared" ref="O1042:O1061" si="351">O981+M1042-N1042</f>
        <v>24992.376000000007</v>
      </c>
      <c r="P1042" s="18">
        <f t="shared" ref="P1042:P1061" si="352">P981+M1042</f>
        <v>6123.4759999999997</v>
      </c>
      <c r="Q1042" s="14"/>
      <c r="R1042" s="18"/>
      <c r="S1042" s="16"/>
      <c r="T1042" s="18">
        <f t="shared" si="345"/>
        <v>66559.619999999981</v>
      </c>
      <c r="U1042" s="15"/>
      <c r="W1042" s="14"/>
      <c r="X1042" s="18"/>
      <c r="Y1042" s="16"/>
      <c r="Z1042" s="18">
        <f t="shared" si="346"/>
        <v>8137.4699999999721</v>
      </c>
      <c r="AA1042" s="15"/>
      <c r="AB1042" s="24"/>
      <c r="AC1042" s="24"/>
      <c r="AD1042" s="25"/>
      <c r="AE1042" s="25"/>
      <c r="AF1042" s="25"/>
      <c r="AG1042" s="25"/>
      <c r="AH1042" s="17"/>
      <c r="AI1042" s="16">
        <v>0</v>
      </c>
      <c r="AJ1042" s="25"/>
      <c r="AL1042" s="14"/>
      <c r="AM1042" s="18"/>
      <c r="AN1042" s="16"/>
      <c r="AO1042" s="18">
        <f t="shared" si="347"/>
        <v>0</v>
      </c>
      <c r="AP1042" s="15"/>
      <c r="AR1042" s="14"/>
      <c r="AS1042" s="18"/>
      <c r="AT1042" s="16"/>
      <c r="AU1042" s="18">
        <f t="shared" si="348"/>
        <v>0</v>
      </c>
      <c r="AV1042" s="15"/>
      <c r="AX1042" s="14"/>
      <c r="AY1042" s="18"/>
      <c r="AZ1042" s="16"/>
      <c r="BA1042" s="18">
        <f t="shared" si="349"/>
        <v>0</v>
      </c>
      <c r="BB1042" s="15"/>
      <c r="BD1042" s="14"/>
      <c r="BE1042" s="18"/>
      <c r="BF1042" s="16"/>
      <c r="BG1042" s="18">
        <f t="shared" si="350"/>
        <v>0</v>
      </c>
      <c r="BH1042" s="15"/>
      <c r="BJ1042" s="86">
        <v>0</v>
      </c>
      <c r="BK1042" s="90"/>
      <c r="BL1042" s="24">
        <v>0</v>
      </c>
      <c r="BM1042" s="91"/>
      <c r="BN1042" s="24">
        <v>0</v>
      </c>
      <c r="BO1042" s="24">
        <v>0</v>
      </c>
      <c r="BP1042" s="91"/>
      <c r="BQ1042" s="124"/>
    </row>
    <row r="1043" spans="1:69" ht="16.8" customHeight="1" x14ac:dyDescent="0.35">
      <c r="A1043" s="15"/>
      <c r="B1043" s="16">
        <f>B1042+B982</f>
        <v>2198.27</v>
      </c>
      <c r="C1043" s="15" t="s">
        <v>173</v>
      </c>
      <c r="D1043" s="16">
        <v>855.03</v>
      </c>
      <c r="E1043" s="16">
        <v>0</v>
      </c>
      <c r="F1043" s="16"/>
      <c r="G1043" s="16"/>
      <c r="H1043" s="103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si="351"/>
        <v>-28856.480588000006</v>
      </c>
      <c r="P1043" s="18">
        <f t="shared" si="352"/>
        <v>5125.3494120000005</v>
      </c>
      <c r="Q1043" s="14"/>
      <c r="R1043" s="18"/>
      <c r="S1043" s="16"/>
      <c r="T1043" s="18">
        <f t="shared" si="345"/>
        <v>66559.619999999981</v>
      </c>
      <c r="U1043" s="15"/>
      <c r="W1043" s="14"/>
      <c r="X1043" s="18"/>
      <c r="Y1043" s="16"/>
      <c r="Z1043" s="18">
        <f t="shared" si="346"/>
        <v>8137.4699999999721</v>
      </c>
      <c r="AA1043" s="15"/>
      <c r="AB1043" s="24"/>
      <c r="AC1043" s="17"/>
      <c r="AD1043" s="25"/>
      <c r="AE1043" s="25"/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7"/>
        <v>0</v>
      </c>
      <c r="AP1043" s="15"/>
      <c r="AR1043" s="14"/>
      <c r="AS1043" s="18"/>
      <c r="AT1043" s="16"/>
      <c r="AU1043" s="18">
        <f t="shared" si="348"/>
        <v>0</v>
      </c>
      <c r="AV1043" s="15"/>
      <c r="AX1043" s="14"/>
      <c r="AY1043" s="18"/>
      <c r="AZ1043" s="16"/>
      <c r="BA1043" s="18">
        <f t="shared" si="349"/>
        <v>0</v>
      </c>
      <c r="BB1043" s="15"/>
      <c r="BD1043" s="14"/>
      <c r="BE1043" s="18"/>
      <c r="BF1043" s="16"/>
      <c r="BG1043" s="18">
        <f t="shared" si="350"/>
        <v>0</v>
      </c>
      <c r="BH1043" s="15"/>
      <c r="BJ1043" s="86">
        <v>0</v>
      </c>
      <c r="BK1043" s="90"/>
      <c r="BL1043" s="24">
        <v>0</v>
      </c>
      <c r="BM1043" s="91"/>
      <c r="BN1043" s="24">
        <v>0</v>
      </c>
      <c r="BO1043" s="24"/>
      <c r="BP1043" s="24"/>
      <c r="BQ1043" s="124"/>
    </row>
    <row r="1044" spans="1:69" ht="16.8" customHeight="1" x14ac:dyDescent="0.35">
      <c r="A1044" s="15"/>
      <c r="B1044" s="15"/>
      <c r="C1044" s="15" t="s">
        <v>174</v>
      </c>
      <c r="D1044" s="16">
        <v>0</v>
      </c>
      <c r="E1044" s="16">
        <v>0</v>
      </c>
      <c r="F1044" s="16"/>
      <c r="G1044" s="16"/>
      <c r="H1044" s="103" t="s">
        <v>44</v>
      </c>
      <c r="I1044" s="77" t="s">
        <v>175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351"/>
        <v>-10783.164340000001</v>
      </c>
      <c r="P1044" s="18">
        <f t="shared" si="352"/>
        <v>9399.5356599999996</v>
      </c>
      <c r="Q1044" s="14"/>
      <c r="R1044" s="18"/>
      <c r="S1044" s="16"/>
      <c r="T1044" s="18">
        <f t="shared" si="345"/>
        <v>66559.619999999981</v>
      </c>
      <c r="U1044" s="15"/>
      <c r="W1044" s="14"/>
      <c r="X1044" s="18"/>
      <c r="Y1044" s="16"/>
      <c r="Z1044" s="18">
        <f t="shared" si="346"/>
        <v>8137.4699999999721</v>
      </c>
      <c r="AA1044" s="15"/>
      <c r="AB1044" s="24"/>
      <c r="AC1044" s="17"/>
      <c r="AD1044" s="25"/>
      <c r="AE1044" s="25"/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7"/>
        <v>0</v>
      </c>
      <c r="AP1044" s="15"/>
      <c r="AR1044" s="14"/>
      <c r="AS1044" s="18"/>
      <c r="AT1044" s="16"/>
      <c r="AU1044" s="18">
        <f t="shared" si="348"/>
        <v>0</v>
      </c>
      <c r="AV1044" s="15"/>
      <c r="AX1044" s="14"/>
      <c r="AY1044" s="18"/>
      <c r="AZ1044" s="16"/>
      <c r="BA1044" s="18">
        <f t="shared" si="349"/>
        <v>0</v>
      </c>
      <c r="BB1044" s="15"/>
      <c r="BD1044" s="14"/>
      <c r="BE1044" s="18"/>
      <c r="BF1044" s="16"/>
      <c r="BG1044" s="18">
        <f t="shared" si="350"/>
        <v>0</v>
      </c>
      <c r="BH1044" s="15"/>
      <c r="BJ1044" s="86">
        <v>0</v>
      </c>
      <c r="BK1044" s="90"/>
      <c r="BL1044" s="24">
        <v>0</v>
      </c>
      <c r="BM1044" s="91"/>
      <c r="BN1044" s="24">
        <v>0</v>
      </c>
      <c r="BO1044" s="24"/>
      <c r="BP1044" s="24"/>
      <c r="BQ1044" s="124"/>
    </row>
    <row r="1045" spans="1:69" ht="16.8" customHeight="1" x14ac:dyDescent="0.35">
      <c r="A1045" s="15"/>
      <c r="B1045" s="15" t="s">
        <v>42</v>
      </c>
      <c r="C1045" s="15" t="s">
        <v>176</v>
      </c>
      <c r="D1045" s="16">
        <v>0</v>
      </c>
      <c r="E1045" s="16"/>
      <c r="F1045" s="16"/>
      <c r="G1045" s="16"/>
      <c r="H1045" s="103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351"/>
        <v>6583.3037600000007</v>
      </c>
      <c r="P1045" s="18">
        <f t="shared" si="352"/>
        <v>1592.1037600000002</v>
      </c>
      <c r="Q1045" s="14"/>
      <c r="R1045" s="18"/>
      <c r="S1045" s="16"/>
      <c r="T1045" s="18">
        <f t="shared" si="345"/>
        <v>66559.619999999981</v>
      </c>
      <c r="U1045" s="15"/>
      <c r="W1045" s="14"/>
      <c r="X1045" s="18"/>
      <c r="Y1045" s="16"/>
      <c r="Z1045" s="18">
        <f t="shared" si="346"/>
        <v>8137.4699999999721</v>
      </c>
      <c r="AA1045" s="15"/>
      <c r="AB1045" s="24"/>
      <c r="AC1045" s="17"/>
      <c r="AD1045" s="25"/>
      <c r="AE1045" s="25"/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7"/>
        <v>0</v>
      </c>
      <c r="AP1045" s="15"/>
      <c r="AR1045" s="14"/>
      <c r="AS1045" s="18"/>
      <c r="AT1045" s="16"/>
      <c r="AU1045" s="18">
        <f t="shared" si="348"/>
        <v>0</v>
      </c>
      <c r="AV1045" s="15"/>
      <c r="AX1045" s="14"/>
      <c r="AY1045" s="18"/>
      <c r="AZ1045" s="16"/>
      <c r="BA1045" s="18">
        <f t="shared" si="349"/>
        <v>0</v>
      </c>
      <c r="BB1045" s="15"/>
      <c r="BD1045" s="14"/>
      <c r="BE1045" s="18"/>
      <c r="BF1045" s="16"/>
      <c r="BG1045" s="18">
        <f t="shared" si="350"/>
        <v>0</v>
      </c>
      <c r="BH1045" s="15"/>
      <c r="BJ1045" s="86">
        <v>0</v>
      </c>
      <c r="BK1045" s="90"/>
      <c r="BL1045" s="24">
        <v>0</v>
      </c>
      <c r="BM1045" s="91"/>
      <c r="BN1045" s="24">
        <v>0</v>
      </c>
      <c r="BO1045" s="24"/>
      <c r="BP1045" s="24"/>
      <c r="BQ1045" s="124"/>
    </row>
    <row r="1046" spans="1:69" ht="16.8" customHeight="1" x14ac:dyDescent="0.35">
      <c r="A1046" s="15"/>
      <c r="B1046" s="15"/>
      <c r="C1046" s="15" t="s">
        <v>177</v>
      </c>
      <c r="D1046" s="16">
        <v>0</v>
      </c>
      <c r="E1046" s="16"/>
      <c r="F1046" s="16"/>
      <c r="G1046" s="16">
        <v>0</v>
      </c>
      <c r="H1046" s="103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351"/>
        <v>6322.3437600000016</v>
      </c>
      <c r="P1046" s="18">
        <f t="shared" si="352"/>
        <v>1592.1037600000002</v>
      </c>
      <c r="Q1046" s="14"/>
      <c r="R1046" s="18"/>
      <c r="S1046" s="16">
        <f>G1046</f>
        <v>0</v>
      </c>
      <c r="T1046" s="18">
        <f t="shared" si="345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346"/>
        <v>8137.4699999999721</v>
      </c>
      <c r="AA1046" s="15"/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/>
      <c r="AI1046" s="16">
        <v>0</v>
      </c>
      <c r="AJ1046" s="25"/>
      <c r="AL1046" s="14"/>
      <c r="AM1046" s="18"/>
      <c r="AN1046" s="16">
        <v>0</v>
      </c>
      <c r="AO1046" s="18">
        <f t="shared" si="347"/>
        <v>0</v>
      </c>
      <c r="AP1046" s="15"/>
      <c r="AR1046" s="14"/>
      <c r="AS1046" s="18"/>
      <c r="AT1046" s="16">
        <v>0</v>
      </c>
      <c r="AU1046" s="18">
        <f t="shared" si="348"/>
        <v>0</v>
      </c>
      <c r="AV1046" s="15"/>
      <c r="AX1046" s="14"/>
      <c r="AY1046" s="18"/>
      <c r="AZ1046" s="16">
        <v>0</v>
      </c>
      <c r="BA1046" s="18">
        <f t="shared" si="349"/>
        <v>0</v>
      </c>
      <c r="BB1046" s="15"/>
      <c r="BD1046" s="14"/>
      <c r="BE1046" s="18"/>
      <c r="BF1046" s="16">
        <v>0</v>
      </c>
      <c r="BG1046" s="18">
        <f t="shared" si="350"/>
        <v>0</v>
      </c>
      <c r="BH1046" s="15"/>
      <c r="BJ1046" s="86">
        <v>0</v>
      </c>
      <c r="BK1046" s="90"/>
      <c r="BL1046" s="24">
        <v>0</v>
      </c>
      <c r="BM1046" s="91"/>
      <c r="BN1046" s="24">
        <v>0</v>
      </c>
      <c r="BO1046" s="24"/>
      <c r="BP1046" s="24"/>
      <c r="BQ1046" s="124"/>
    </row>
    <row r="1047" spans="1:69" ht="16.8" customHeight="1" x14ac:dyDescent="0.35">
      <c r="A1047" s="15"/>
      <c r="B1047" s="15"/>
      <c r="C1047" s="15" t="s">
        <v>178</v>
      </c>
      <c r="D1047" s="16"/>
      <c r="E1047" s="16"/>
      <c r="F1047" s="16"/>
      <c r="G1047" s="16">
        <v>0</v>
      </c>
      <c r="H1047" s="103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351"/>
        <v>1164.7398960000003</v>
      </c>
      <c r="P1047" s="18">
        <f t="shared" si="352"/>
        <v>281.67989599999999</v>
      </c>
      <c r="Q1047" s="14"/>
      <c r="R1047" s="18"/>
      <c r="S1047" s="16">
        <f>G1047</f>
        <v>0</v>
      </c>
      <c r="T1047" s="18">
        <f t="shared" si="345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6"/>
        <v>8137.4699999999721</v>
      </c>
      <c r="AA1047" s="15"/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/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7"/>
        <v>0</v>
      </c>
      <c r="AP1047" s="15"/>
      <c r="AR1047" s="14"/>
      <c r="AS1047" s="18">
        <v>0</v>
      </c>
      <c r="AT1047" s="16">
        <v>0</v>
      </c>
      <c r="AU1047" s="18">
        <f t="shared" si="348"/>
        <v>0</v>
      </c>
      <c r="AV1047" s="15"/>
      <c r="AX1047" s="14"/>
      <c r="AY1047" s="18">
        <v>0</v>
      </c>
      <c r="AZ1047" s="16">
        <v>0</v>
      </c>
      <c r="BA1047" s="18">
        <f t="shared" si="349"/>
        <v>0</v>
      </c>
      <c r="BB1047" s="15"/>
      <c r="BD1047" s="14"/>
      <c r="BE1047" s="18">
        <v>0</v>
      </c>
      <c r="BF1047" s="16">
        <v>0</v>
      </c>
      <c r="BG1047" s="18">
        <f t="shared" si="350"/>
        <v>0</v>
      </c>
      <c r="BH1047" s="15"/>
      <c r="BJ1047" s="86">
        <v>0</v>
      </c>
      <c r="BK1047" s="90"/>
      <c r="BL1047" s="24">
        <v>0</v>
      </c>
      <c r="BM1047" s="91"/>
      <c r="BN1047" s="24">
        <v>0</v>
      </c>
      <c r="BO1047" s="24"/>
      <c r="BP1047" s="24"/>
      <c r="BQ1047" s="124"/>
    </row>
    <row r="1048" spans="1:69" ht="16.8" customHeight="1" x14ac:dyDescent="0.35">
      <c r="A1048" s="15"/>
      <c r="B1048" s="15"/>
      <c r="C1048" s="15" t="s">
        <v>179</v>
      </c>
      <c r="D1048" s="16"/>
      <c r="E1048" s="16"/>
      <c r="F1048" s="16"/>
      <c r="G1048" s="16">
        <v>0</v>
      </c>
      <c r="H1048" s="103"/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351"/>
        <v>708.96732800000007</v>
      </c>
      <c r="P1048" s="18">
        <f t="shared" si="352"/>
        <v>171.45732800000002</v>
      </c>
      <c r="Q1048" s="14"/>
      <c r="R1048" s="18"/>
      <c r="S1048" s="16">
        <f>G1048</f>
        <v>0</v>
      </c>
      <c r="T1048" s="18">
        <f t="shared" si="345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6"/>
        <v>8137.4699999999721</v>
      </c>
      <c r="AA1048" s="15"/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7"/>
        <v>0</v>
      </c>
      <c r="AP1048" s="15"/>
      <c r="AR1048" s="14"/>
      <c r="AS1048" s="18"/>
      <c r="AT1048" s="16">
        <v>0</v>
      </c>
      <c r="AU1048" s="18">
        <f t="shared" si="348"/>
        <v>0</v>
      </c>
      <c r="AV1048" s="15"/>
      <c r="AX1048" s="14"/>
      <c r="AY1048" s="18"/>
      <c r="AZ1048" s="16">
        <v>0</v>
      </c>
      <c r="BA1048" s="18">
        <f t="shared" si="349"/>
        <v>0</v>
      </c>
      <c r="BB1048" s="15"/>
      <c r="BD1048" s="14"/>
      <c r="BE1048" s="18"/>
      <c r="BF1048" s="16">
        <v>0</v>
      </c>
      <c r="BG1048" s="18">
        <f t="shared" si="350"/>
        <v>0</v>
      </c>
      <c r="BH1048" s="15"/>
      <c r="BJ1048" s="86">
        <v>0</v>
      </c>
      <c r="BK1048" s="90"/>
      <c r="BL1048" s="24">
        <v>0</v>
      </c>
      <c r="BM1048" s="24"/>
      <c r="BN1048" s="24"/>
      <c r="BO1048" s="24"/>
      <c r="BP1048" s="24"/>
      <c r="BQ1048" s="124"/>
    </row>
    <row r="1049" spans="1:69" ht="16.8" customHeight="1" x14ac:dyDescent="0.35">
      <c r="A1049" s="15"/>
      <c r="B1049" s="15"/>
      <c r="C1049" s="15" t="s">
        <v>180</v>
      </c>
      <c r="D1049" s="16"/>
      <c r="E1049" s="16"/>
      <c r="F1049" s="16"/>
      <c r="G1049" s="16">
        <v>0</v>
      </c>
      <c r="H1049" s="103"/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351"/>
        <v>708.96732800000007</v>
      </c>
      <c r="P1049" s="18">
        <f t="shared" si="352"/>
        <v>171.45732800000002</v>
      </c>
      <c r="Q1049" s="14"/>
      <c r="R1049" s="18"/>
      <c r="S1049" s="16">
        <f>G1049</f>
        <v>0</v>
      </c>
      <c r="T1049" s="18">
        <f t="shared" si="345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6"/>
        <v>8137.4699999999721</v>
      </c>
      <c r="AA1049" s="15"/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7"/>
        <v>0</v>
      </c>
      <c r="AP1049" s="15"/>
      <c r="AR1049" s="14"/>
      <c r="AS1049" s="18"/>
      <c r="AT1049" s="16">
        <v>0</v>
      </c>
      <c r="AU1049" s="18">
        <f t="shared" si="348"/>
        <v>0</v>
      </c>
      <c r="AV1049" s="15"/>
      <c r="AX1049" s="14"/>
      <c r="AY1049" s="18"/>
      <c r="AZ1049" s="16">
        <v>0</v>
      </c>
      <c r="BA1049" s="18">
        <f t="shared" si="349"/>
        <v>0</v>
      </c>
      <c r="BB1049" s="15"/>
      <c r="BD1049" s="14"/>
      <c r="BE1049" s="18"/>
      <c r="BF1049" s="16">
        <v>0</v>
      </c>
      <c r="BG1049" s="18">
        <f t="shared" si="350"/>
        <v>0</v>
      </c>
      <c r="BH1049" s="15"/>
      <c r="BJ1049" s="86">
        <v>0</v>
      </c>
      <c r="BK1049" s="90"/>
      <c r="BL1049" s="24"/>
      <c r="BM1049" s="24"/>
      <c r="BN1049" s="24"/>
      <c r="BO1049" s="24"/>
      <c r="BP1049" s="24"/>
      <c r="BQ1049" s="124"/>
    </row>
    <row r="1050" spans="1:69" ht="16.8" customHeight="1" x14ac:dyDescent="0.35">
      <c r="A1050" s="15"/>
      <c r="B1050" s="15"/>
      <c r="C1050" s="15" t="s">
        <v>181</v>
      </c>
      <c r="D1050" s="16"/>
      <c r="E1050" s="16"/>
      <c r="F1050" s="16"/>
      <c r="G1050" s="16">
        <v>0</v>
      </c>
      <c r="H1050" s="16"/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351"/>
        <v>708.96732800000007</v>
      </c>
      <c r="P1050" s="18">
        <f t="shared" si="352"/>
        <v>171.45732800000002</v>
      </c>
      <c r="Q1050" s="14"/>
      <c r="R1050" s="18"/>
      <c r="S1050" s="16">
        <f>G1050</f>
        <v>0</v>
      </c>
      <c r="T1050" s="18">
        <f t="shared" si="345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6"/>
        <v>8137.4699999999721</v>
      </c>
      <c r="AA1050" s="15"/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7"/>
        <v>0</v>
      </c>
      <c r="AP1050" s="15"/>
      <c r="AR1050" s="14"/>
      <c r="AS1050" s="18"/>
      <c r="AT1050" s="16">
        <v>0</v>
      </c>
      <c r="AU1050" s="18">
        <f t="shared" si="348"/>
        <v>0</v>
      </c>
      <c r="AV1050" s="15"/>
      <c r="AX1050" s="14"/>
      <c r="AY1050" s="18"/>
      <c r="AZ1050" s="16">
        <v>0</v>
      </c>
      <c r="BA1050" s="18">
        <f t="shared" si="349"/>
        <v>0</v>
      </c>
      <c r="BB1050" s="15"/>
      <c r="BD1050" s="14"/>
      <c r="BE1050" s="18"/>
      <c r="BF1050" s="16">
        <v>0</v>
      </c>
      <c r="BG1050" s="18">
        <f t="shared" si="350"/>
        <v>0</v>
      </c>
      <c r="BH1050" s="15"/>
      <c r="BJ1050" s="86">
        <v>0</v>
      </c>
      <c r="BK1050" s="90"/>
      <c r="BL1050" s="24"/>
      <c r="BM1050" s="24"/>
      <c r="BN1050" s="24"/>
      <c r="BO1050" s="24"/>
      <c r="BP1050" s="24"/>
      <c r="BQ1050" s="124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/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351"/>
        <v>1164.7398960000003</v>
      </c>
      <c r="P1051" s="18">
        <f t="shared" si="352"/>
        <v>281.67989599999999</v>
      </c>
      <c r="Q1051" s="14"/>
      <c r="R1051" s="18"/>
      <c r="S1051" s="16">
        <v>0</v>
      </c>
      <c r="T1051" s="18">
        <f t="shared" si="345"/>
        <v>66559.619999999981</v>
      </c>
      <c r="U1051" s="15"/>
      <c r="W1051" s="14"/>
      <c r="X1051" s="18"/>
      <c r="Y1051" s="16">
        <v>0</v>
      </c>
      <c r="Z1051" s="18">
        <f t="shared" si="346"/>
        <v>8137.4699999999721</v>
      </c>
      <c r="AA1051" s="15"/>
      <c r="AB1051" s="24"/>
      <c r="AC1051" s="15"/>
      <c r="AD1051" s="25"/>
      <c r="AE1051" s="62"/>
      <c r="AF1051" s="63"/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7"/>
        <v>0</v>
      </c>
      <c r="AP1051" s="15"/>
      <c r="AR1051" s="14"/>
      <c r="AS1051" s="18"/>
      <c r="AT1051" s="16">
        <v>0</v>
      </c>
      <c r="AU1051" s="18">
        <f t="shared" si="348"/>
        <v>0</v>
      </c>
      <c r="AV1051" s="15"/>
      <c r="AX1051" s="14"/>
      <c r="AY1051" s="18"/>
      <c r="AZ1051" s="16">
        <v>0</v>
      </c>
      <c r="BA1051" s="18">
        <f t="shared" si="349"/>
        <v>0</v>
      </c>
      <c r="BB1051" s="15"/>
      <c r="BD1051" s="14"/>
      <c r="BE1051" s="18"/>
      <c r="BF1051" s="16">
        <v>0</v>
      </c>
      <c r="BG1051" s="18">
        <f t="shared" si="350"/>
        <v>0</v>
      </c>
      <c r="BH1051" s="15"/>
      <c r="BJ1051" s="86">
        <v>0</v>
      </c>
      <c r="BK1051" s="90"/>
      <c r="BL1051" s="24"/>
      <c r="BM1051" s="24"/>
      <c r="BN1051" s="24"/>
      <c r="BO1051" s="24"/>
      <c r="BP1051" s="24"/>
      <c r="BQ1051" s="124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182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351"/>
        <v>9481.9554399999997</v>
      </c>
      <c r="P1052" s="18">
        <f t="shared" si="352"/>
        <v>8817.8054400000001</v>
      </c>
      <c r="Q1052" s="14"/>
      <c r="R1052" s="18"/>
      <c r="S1052" s="16">
        <v>0</v>
      </c>
      <c r="T1052" s="18">
        <f t="shared" si="345"/>
        <v>66559.619999999981</v>
      </c>
      <c r="U1052" s="15"/>
      <c r="W1052" s="14"/>
      <c r="X1052" s="18"/>
      <c r="Y1052" s="16">
        <v>0</v>
      </c>
      <c r="Z1052" s="18">
        <f t="shared" si="346"/>
        <v>8137.4699999999721</v>
      </c>
      <c r="AA1052" s="15" t="str">
        <f>C1052</f>
        <v>Sinistro</v>
      </c>
      <c r="AB1052" s="24"/>
      <c r="AC1052" s="15"/>
      <c r="AD1052" s="25"/>
      <c r="AE1052" s="62"/>
      <c r="AF1052" s="63"/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7"/>
        <v>0</v>
      </c>
      <c r="AP1052" s="15"/>
      <c r="AR1052" s="14"/>
      <c r="AS1052" s="18"/>
      <c r="AT1052" s="16">
        <v>0</v>
      </c>
      <c r="AU1052" s="18">
        <f t="shared" si="348"/>
        <v>0</v>
      </c>
      <c r="AV1052" s="15"/>
      <c r="AX1052" s="14"/>
      <c r="AY1052" s="18"/>
      <c r="AZ1052" s="16">
        <v>0</v>
      </c>
      <c r="BA1052" s="18">
        <f t="shared" si="349"/>
        <v>0</v>
      </c>
      <c r="BB1052" s="15"/>
      <c r="BD1052" s="14"/>
      <c r="BE1052" s="18"/>
      <c r="BF1052" s="16">
        <v>0</v>
      </c>
      <c r="BG1052" s="18">
        <f t="shared" si="350"/>
        <v>0</v>
      </c>
      <c r="BH1052" s="15"/>
      <c r="BJ1052" s="86">
        <v>0</v>
      </c>
      <c r="BK1052" s="90"/>
      <c r="BL1052" s="24"/>
      <c r="BM1052" s="24"/>
      <c r="BN1052" s="24"/>
      <c r="BO1052" s="24"/>
      <c r="BP1052" s="24"/>
      <c r="BQ1052" s="124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/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351"/>
        <v>2972.6766400000006</v>
      </c>
      <c r="P1053" s="18">
        <f t="shared" si="352"/>
        <v>857.28663999999969</v>
      </c>
      <c r="Q1053" s="14"/>
      <c r="R1053" s="18"/>
      <c r="S1053" s="16">
        <v>0</v>
      </c>
      <c r="T1053" s="18">
        <f t="shared" si="345"/>
        <v>66559.619999999981</v>
      </c>
      <c r="U1053" s="15"/>
      <c r="W1053" s="14"/>
      <c r="X1053" s="18"/>
      <c r="Y1053" s="16">
        <v>0</v>
      </c>
      <c r="Z1053" s="18">
        <f t="shared" si="346"/>
        <v>8137.4699999999721</v>
      </c>
      <c r="AA1053" s="15"/>
      <c r="AB1053" s="24"/>
      <c r="AC1053" s="64" t="s">
        <v>134</v>
      </c>
      <c r="AD1053" s="65"/>
      <c r="AE1053" s="65">
        <f>H1057</f>
        <v>0</v>
      </c>
      <c r="AF1053" s="63">
        <f t="shared" ref="AF1053:AF1083" si="353">AE1053+AF992</f>
        <v>0</v>
      </c>
      <c r="AG1053" s="25"/>
      <c r="AH1053" s="24"/>
      <c r="AI1053" s="26"/>
      <c r="AJ1053" s="25">
        <v>0</v>
      </c>
      <c r="AL1053" s="14"/>
      <c r="AM1053" s="18"/>
      <c r="AN1053" s="16">
        <v>0</v>
      </c>
      <c r="AO1053" s="18">
        <f t="shared" si="347"/>
        <v>0</v>
      </c>
      <c r="AP1053" s="15"/>
      <c r="AR1053" s="14"/>
      <c r="AS1053" s="18"/>
      <c r="AT1053" s="16">
        <v>0</v>
      </c>
      <c r="AU1053" s="18">
        <f t="shared" si="348"/>
        <v>0</v>
      </c>
      <c r="AV1053" s="15"/>
      <c r="AX1053" s="14"/>
      <c r="AY1053" s="18"/>
      <c r="AZ1053" s="16">
        <v>0</v>
      </c>
      <c r="BA1053" s="18">
        <f t="shared" si="349"/>
        <v>0</v>
      </c>
      <c r="BB1053" s="15"/>
      <c r="BD1053" s="14"/>
      <c r="BE1053" s="18"/>
      <c r="BF1053" s="16">
        <v>0</v>
      </c>
      <c r="BG1053" s="18">
        <f t="shared" si="350"/>
        <v>0</v>
      </c>
      <c r="BH1053" s="15"/>
      <c r="BJ1053" s="86"/>
      <c r="BK1053" s="86"/>
      <c r="BL1053" s="24"/>
      <c r="BM1053" s="24"/>
      <c r="BN1053" s="24"/>
      <c r="BO1053" s="24"/>
      <c r="BP1053" s="24"/>
      <c r="BQ1053" s="124"/>
    </row>
    <row r="1054" spans="1:69" ht="16.8" customHeight="1" x14ac:dyDescent="0.35">
      <c r="A1054" s="15"/>
      <c r="B1054" s="15"/>
      <c r="C1054" s="15" t="s">
        <v>58</v>
      </c>
      <c r="D1054" s="16"/>
      <c r="E1054" s="16"/>
      <c r="F1054" s="16"/>
      <c r="G1054" s="16">
        <v>0</v>
      </c>
      <c r="H1054" s="16"/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1"/>
        <v>0</v>
      </c>
      <c r="P1054" s="18">
        <f t="shared" si="352"/>
        <v>0</v>
      </c>
      <c r="Q1054" s="14"/>
      <c r="R1054" s="18"/>
      <c r="S1054" s="16">
        <f t="shared" ref="S1054:S1061" si="354">G1054</f>
        <v>0</v>
      </c>
      <c r="T1054" s="18">
        <f t="shared" si="345"/>
        <v>66559.619999999981</v>
      </c>
      <c r="U1054" s="15" t="str">
        <f t="shared" ref="U1054:U1064" si="355">C1054</f>
        <v xml:space="preserve">Francobolli    </v>
      </c>
      <c r="W1054" s="14"/>
      <c r="X1054" s="18"/>
      <c r="Y1054" s="16"/>
      <c r="Z1054" s="18">
        <f t="shared" si="346"/>
        <v>8137.4699999999721</v>
      </c>
      <c r="AA1054" s="15"/>
      <c r="AB1054" s="24"/>
      <c r="AC1054" s="15" t="str">
        <f t="shared" ref="AC1054:AC1067" si="356">C1054</f>
        <v xml:space="preserve">Francobolli    </v>
      </c>
      <c r="AD1054" s="25"/>
      <c r="AE1054" s="62">
        <f>G1054</f>
        <v>0</v>
      </c>
      <c r="AF1054" s="63">
        <f t="shared" si="353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7"/>
        <v>0</v>
      </c>
      <c r="AP1054" s="15"/>
      <c r="AR1054" s="14"/>
      <c r="AS1054" s="18"/>
      <c r="AT1054" s="16"/>
      <c r="AU1054" s="18">
        <f t="shared" si="348"/>
        <v>0</v>
      </c>
      <c r="AV1054" s="15"/>
      <c r="AX1054" s="14"/>
      <c r="AY1054" s="18"/>
      <c r="AZ1054" s="16"/>
      <c r="BA1054" s="18">
        <f t="shared" si="349"/>
        <v>0</v>
      </c>
      <c r="BB1054" s="15"/>
      <c r="BD1054" s="14"/>
      <c r="BE1054" s="18"/>
      <c r="BF1054" s="16"/>
      <c r="BG1054" s="18">
        <f t="shared" si="350"/>
        <v>0</v>
      </c>
      <c r="BH1054" s="15"/>
      <c r="BJ1054" s="86"/>
      <c r="BK1054" s="86"/>
      <c r="BL1054" s="24"/>
      <c r="BM1054" s="24"/>
      <c r="BN1054" s="24"/>
      <c r="BO1054" s="24"/>
      <c r="BP1054" s="24"/>
      <c r="BQ1054" s="124"/>
    </row>
    <row r="1055" spans="1:69" ht="16.8" customHeight="1" x14ac:dyDescent="0.35">
      <c r="A1055" s="15"/>
      <c r="B1055" s="15"/>
      <c r="C1055" s="15" t="s">
        <v>135</v>
      </c>
      <c r="D1055" s="16"/>
      <c r="E1055" s="16"/>
      <c r="F1055" s="16"/>
      <c r="G1055" s="16">
        <v>0</v>
      </c>
      <c r="H1055" s="16"/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351"/>
        <v>2309.8165360000003</v>
      </c>
      <c r="P1055" s="18">
        <f t="shared" si="352"/>
        <v>1138.9665360000001</v>
      </c>
      <c r="Q1055" s="14"/>
      <c r="R1055" s="18"/>
      <c r="S1055" s="16">
        <f t="shared" si="354"/>
        <v>0</v>
      </c>
      <c r="T1055" s="18">
        <f t="shared" si="345"/>
        <v>66559.619999999981</v>
      </c>
      <c r="U1055" s="15" t="str">
        <f t="shared" si="355"/>
        <v xml:space="preserve">PAG. FATT. SOMMESE PETROLI </v>
      </c>
      <c r="W1055" s="14"/>
      <c r="X1055" s="18"/>
      <c r="Y1055" s="16">
        <v>0</v>
      </c>
      <c r="Z1055" s="18">
        <f t="shared" si="346"/>
        <v>8137.4699999999721</v>
      </c>
      <c r="AA1055" s="15"/>
      <c r="AB1055" s="24"/>
      <c r="AC1055" s="15" t="str">
        <f t="shared" si="356"/>
        <v xml:space="preserve">PAG. FATT. SOMMESE PETROLI </v>
      </c>
      <c r="AD1055" s="25"/>
      <c r="AE1055" s="62">
        <f>G1055</f>
        <v>0</v>
      </c>
      <c r="AF1055" s="63">
        <f t="shared" si="353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7"/>
        <v>0</v>
      </c>
      <c r="AP1055" s="15"/>
      <c r="AR1055" s="14"/>
      <c r="AS1055" s="18"/>
      <c r="AT1055" s="16">
        <v>0</v>
      </c>
      <c r="AU1055" s="18">
        <f t="shared" si="348"/>
        <v>0</v>
      </c>
      <c r="AV1055" s="15"/>
      <c r="AX1055" s="14"/>
      <c r="AY1055" s="18"/>
      <c r="AZ1055" s="16">
        <v>0</v>
      </c>
      <c r="BA1055" s="18">
        <f t="shared" si="349"/>
        <v>0</v>
      </c>
      <c r="BB1055" s="15"/>
      <c r="BD1055" s="14"/>
      <c r="BE1055" s="18"/>
      <c r="BF1055" s="16">
        <v>0</v>
      </c>
      <c r="BG1055" s="18">
        <f t="shared" si="350"/>
        <v>0</v>
      </c>
      <c r="BH1055" s="15"/>
      <c r="BJ1055" s="86"/>
      <c r="BK1055" s="86"/>
      <c r="BL1055" s="24"/>
      <c r="BM1055" s="24"/>
      <c r="BN1055" s="24"/>
      <c r="BO1055" s="24"/>
      <c r="BP1055" s="24"/>
      <c r="BQ1055" s="124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/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351"/>
        <v>1772.4233200000003</v>
      </c>
      <c r="P1056" s="18">
        <f t="shared" si="352"/>
        <v>428.64331999999985</v>
      </c>
      <c r="Q1056" s="14"/>
      <c r="R1056" s="18"/>
      <c r="S1056" s="16">
        <f t="shared" si="354"/>
        <v>0</v>
      </c>
      <c r="T1056" s="18">
        <f t="shared" si="345"/>
        <v>66559.619999999981</v>
      </c>
      <c r="U1056" s="15" t="str">
        <f t="shared" si="355"/>
        <v>Benzina auto papa'</v>
      </c>
      <c r="W1056" s="14"/>
      <c r="X1056" s="18"/>
      <c r="Y1056" s="16">
        <v>0</v>
      </c>
      <c r="Z1056" s="18">
        <f t="shared" si="346"/>
        <v>8137.4699999999721</v>
      </c>
      <c r="AA1056" s="15"/>
      <c r="AB1056" s="24"/>
      <c r="AC1056" s="15" t="str">
        <f t="shared" si="356"/>
        <v>Benzina auto papa'</v>
      </c>
      <c r="AD1056" s="25"/>
      <c r="AE1056" s="62">
        <f>G1056</f>
        <v>0</v>
      </c>
      <c r="AF1056" s="63">
        <f t="shared" si="353"/>
        <v>0</v>
      </c>
      <c r="AG1056" s="25"/>
      <c r="AH1056" s="24"/>
      <c r="AI1056" s="26">
        <v>0</v>
      </c>
      <c r="AJ1056" s="25"/>
      <c r="AL1056" s="14"/>
      <c r="AM1056" s="18"/>
      <c r="AN1056" s="16">
        <v>0</v>
      </c>
      <c r="AO1056" s="18">
        <f t="shared" si="347"/>
        <v>0</v>
      </c>
      <c r="AP1056" s="15"/>
      <c r="AR1056" s="14"/>
      <c r="AS1056" s="18"/>
      <c r="AT1056" s="16">
        <v>0</v>
      </c>
      <c r="AU1056" s="18">
        <f t="shared" si="348"/>
        <v>0</v>
      </c>
      <c r="AV1056" s="15"/>
      <c r="AX1056" s="14"/>
      <c r="AY1056" s="18"/>
      <c r="AZ1056" s="16">
        <v>0</v>
      </c>
      <c r="BA1056" s="18">
        <f t="shared" si="349"/>
        <v>0</v>
      </c>
      <c r="BB1056" s="15"/>
      <c r="BD1056" s="14"/>
      <c r="BE1056" s="18"/>
      <c r="BF1056" s="16">
        <v>0</v>
      </c>
      <c r="BG1056" s="18">
        <f t="shared" si="350"/>
        <v>0</v>
      </c>
      <c r="BH1056" s="15"/>
      <c r="BJ1056" s="86"/>
      <c r="BK1056" s="86"/>
      <c r="BL1056" s="24"/>
      <c r="BM1056" s="24"/>
      <c r="BN1056" s="24"/>
      <c r="BO1056" s="24"/>
      <c r="BP1056" s="24"/>
      <c r="BQ1056" s="124"/>
    </row>
    <row r="1057" spans="1:69" ht="16.8" customHeight="1" x14ac:dyDescent="0.35">
      <c r="A1057" s="15"/>
      <c r="B1057" s="15"/>
      <c r="C1057" s="28" t="s">
        <v>136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351"/>
        <v>18486.931832000002</v>
      </c>
      <c r="P1057" s="18">
        <f t="shared" si="352"/>
        <v>11524.381832000001</v>
      </c>
      <c r="Q1057" s="14"/>
      <c r="R1057" s="18"/>
      <c r="S1057" s="16">
        <f t="shared" si="354"/>
        <v>0</v>
      </c>
      <c r="T1057" s="18">
        <f t="shared" si="345"/>
        <v>66559.619999999981</v>
      </c>
      <c r="U1057" s="15" t="str">
        <f t="shared" si="355"/>
        <v>Spese bancarie</v>
      </c>
      <c r="W1057" s="14"/>
      <c r="X1057" s="18"/>
      <c r="Y1057" s="16">
        <v>0</v>
      </c>
      <c r="Z1057" s="18">
        <f t="shared" si="346"/>
        <v>8137.4699999999721</v>
      </c>
      <c r="AA1057" s="15" t="str">
        <f>C1057</f>
        <v>Spese bancarie</v>
      </c>
      <c r="AB1057" s="24"/>
      <c r="AC1057" s="15" t="str">
        <f t="shared" si="356"/>
        <v>Spese bancarie</v>
      </c>
      <c r="AD1057" s="25"/>
      <c r="AE1057" s="62">
        <v>0</v>
      </c>
      <c r="AF1057" s="63">
        <f t="shared" si="353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7"/>
        <v>0</v>
      </c>
      <c r="AP1057" s="15"/>
      <c r="AR1057" s="14"/>
      <c r="AS1057" s="18"/>
      <c r="AT1057" s="16">
        <v>0</v>
      </c>
      <c r="AU1057" s="18">
        <f t="shared" si="348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49"/>
        <v>0</v>
      </c>
      <c r="BB1057" s="15"/>
      <c r="BD1057" s="14"/>
      <c r="BE1057" s="18"/>
      <c r="BF1057" s="16">
        <v>0</v>
      </c>
      <c r="BG1057" s="18">
        <f t="shared" si="350"/>
        <v>0</v>
      </c>
      <c r="BH1057" s="15"/>
      <c r="BJ1057" s="86"/>
      <c r="BK1057" s="86"/>
      <c r="BL1057" s="24"/>
      <c r="BM1057" s="24"/>
      <c r="BN1057" s="24"/>
      <c r="BO1057" s="24"/>
      <c r="BP1057" s="24"/>
      <c r="BQ1057" s="124"/>
    </row>
    <row r="1058" spans="1:69" ht="16.8" customHeight="1" x14ac:dyDescent="0.35">
      <c r="A1058" s="15"/>
      <c r="B1058" s="15"/>
      <c r="C1058" s="15"/>
      <c r="D1058" s="16"/>
      <c r="E1058" s="16"/>
      <c r="F1058" s="16"/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351"/>
        <v>32192.901832</v>
      </c>
      <c r="P1058" s="18">
        <f t="shared" si="352"/>
        <v>11524.381832000001</v>
      </c>
      <c r="Q1058" s="14"/>
      <c r="R1058" s="18"/>
      <c r="S1058" s="16">
        <f t="shared" si="354"/>
        <v>0</v>
      </c>
      <c r="T1058" s="18">
        <f t="shared" si="345"/>
        <v>66559.619999999981</v>
      </c>
      <c r="U1058" s="15">
        <f t="shared" si="355"/>
        <v>0</v>
      </c>
      <c r="W1058" s="14"/>
      <c r="X1058" s="18"/>
      <c r="Y1058" s="16">
        <v>0</v>
      </c>
      <c r="Z1058" s="18">
        <f t="shared" si="346"/>
        <v>8137.4699999999721</v>
      </c>
      <c r="AA1058" s="15"/>
      <c r="AB1058" s="24"/>
      <c r="AC1058" s="15">
        <f t="shared" si="356"/>
        <v>0</v>
      </c>
      <c r="AD1058" s="25"/>
      <c r="AE1058" s="62">
        <f t="shared" ref="AE1058:AE1083" si="357">G1058</f>
        <v>0</v>
      </c>
      <c r="AF1058" s="63">
        <f t="shared" si="353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7"/>
        <v>0</v>
      </c>
      <c r="AP1058" s="15"/>
      <c r="AR1058" s="14"/>
      <c r="AS1058" s="18"/>
      <c r="AT1058" s="16">
        <v>0</v>
      </c>
      <c r="AU1058" s="18">
        <f t="shared" si="348"/>
        <v>0</v>
      </c>
      <c r="AV1058" s="15"/>
      <c r="AX1058" s="14"/>
      <c r="AY1058" s="18"/>
      <c r="AZ1058" s="16">
        <v>0</v>
      </c>
      <c r="BA1058" s="18">
        <f t="shared" si="349"/>
        <v>0</v>
      </c>
      <c r="BB1058" s="15"/>
      <c r="BD1058" s="14"/>
      <c r="BE1058" s="18"/>
      <c r="BF1058" s="16">
        <v>0</v>
      </c>
      <c r="BG1058" s="18">
        <f t="shared" si="350"/>
        <v>0</v>
      </c>
      <c r="BH1058" s="15"/>
      <c r="BJ1058" s="86"/>
      <c r="BK1058" s="86"/>
      <c r="BL1058" s="24"/>
      <c r="BM1058" s="24"/>
      <c r="BN1058" s="24"/>
      <c r="BO1058" s="24"/>
      <c r="BP1058" s="24"/>
      <c r="BQ1058" s="124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351"/>
        <v>1266.0238000000002</v>
      </c>
      <c r="P1059" s="18">
        <f t="shared" si="352"/>
        <v>306.17380000000003</v>
      </c>
      <c r="Q1059" s="14"/>
      <c r="R1059" s="18"/>
      <c r="S1059" s="16">
        <f t="shared" si="354"/>
        <v>0</v>
      </c>
      <c r="T1059" s="18">
        <f t="shared" si="345"/>
        <v>66559.619999999981</v>
      </c>
      <c r="U1059" s="15" t="str">
        <f t="shared" si="355"/>
        <v>Materiale pulizia</v>
      </c>
      <c r="W1059" s="14"/>
      <c r="X1059" s="18"/>
      <c r="Y1059" s="16">
        <v>0</v>
      </c>
      <c r="Z1059" s="18">
        <f t="shared" si="346"/>
        <v>8137.4699999999721</v>
      </c>
      <c r="AA1059" s="15"/>
      <c r="AB1059" s="24"/>
      <c r="AC1059" s="15" t="str">
        <f t="shared" si="356"/>
        <v>Materiale pulizia</v>
      </c>
      <c r="AD1059" s="25"/>
      <c r="AE1059" s="62">
        <f t="shared" si="357"/>
        <v>0</v>
      </c>
      <c r="AF1059" s="63">
        <f t="shared" si="353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7"/>
        <v>0</v>
      </c>
      <c r="AP1059" s="15"/>
      <c r="AR1059" s="14"/>
      <c r="AS1059" s="18"/>
      <c r="AT1059" s="16">
        <v>0</v>
      </c>
      <c r="AU1059" s="18">
        <f t="shared" si="348"/>
        <v>0</v>
      </c>
      <c r="AV1059" s="15"/>
      <c r="AX1059" s="14"/>
      <c r="AY1059" s="18"/>
      <c r="AZ1059" s="16">
        <v>0</v>
      </c>
      <c r="BA1059" s="18">
        <f t="shared" si="349"/>
        <v>0</v>
      </c>
      <c r="BB1059" s="15"/>
      <c r="BD1059" s="14"/>
      <c r="BE1059" s="18"/>
      <c r="BF1059" s="16">
        <v>0</v>
      </c>
      <c r="BG1059" s="18">
        <f t="shared" si="350"/>
        <v>0</v>
      </c>
      <c r="BH1059" s="15"/>
      <c r="BJ1059" s="86"/>
      <c r="BK1059" s="86"/>
      <c r="BL1059" s="24"/>
      <c r="BM1059" s="24"/>
      <c r="BN1059" s="24"/>
      <c r="BO1059" s="24"/>
      <c r="BP1059" s="24"/>
      <c r="BQ1059" s="124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351"/>
        <v>-576.25619999999981</v>
      </c>
      <c r="P1060" s="18">
        <f t="shared" si="352"/>
        <v>306.17380000000003</v>
      </c>
      <c r="Q1060" s="14"/>
      <c r="R1060" s="18"/>
      <c r="S1060" s="16">
        <f t="shared" si="354"/>
        <v>0</v>
      </c>
      <c r="T1060" s="18">
        <f t="shared" si="345"/>
        <v>66559.619999999981</v>
      </c>
      <c r="U1060" s="15" t="str">
        <f t="shared" si="355"/>
        <v xml:space="preserve">Assicurazioni </v>
      </c>
      <c r="W1060" s="14"/>
      <c r="X1060" s="18"/>
      <c r="Y1060" s="16">
        <v>0</v>
      </c>
      <c r="Z1060" s="18">
        <f t="shared" si="346"/>
        <v>8137.4699999999721</v>
      </c>
      <c r="AA1060" s="15"/>
      <c r="AB1060" s="24"/>
      <c r="AC1060" s="15" t="str">
        <f t="shared" si="356"/>
        <v xml:space="preserve">Assicurazioni </v>
      </c>
      <c r="AD1060" s="25"/>
      <c r="AE1060" s="62">
        <f t="shared" si="357"/>
        <v>0</v>
      </c>
      <c r="AF1060" s="63">
        <f t="shared" si="353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7"/>
        <v>0</v>
      </c>
      <c r="AP1060" s="15"/>
      <c r="AR1060" s="14"/>
      <c r="AS1060" s="18"/>
      <c r="AT1060" s="16">
        <v>0</v>
      </c>
      <c r="AU1060" s="18">
        <f t="shared" si="348"/>
        <v>0</v>
      </c>
      <c r="AV1060" s="15"/>
      <c r="AX1060" s="14"/>
      <c r="AY1060" s="18"/>
      <c r="AZ1060" s="16">
        <v>0</v>
      </c>
      <c r="BA1060" s="18">
        <f t="shared" si="349"/>
        <v>0</v>
      </c>
      <c r="BB1060" s="15"/>
      <c r="BD1060" s="14"/>
      <c r="BE1060" s="18"/>
      <c r="BF1060" s="16">
        <v>0</v>
      </c>
      <c r="BG1060" s="18">
        <f t="shared" si="350"/>
        <v>0</v>
      </c>
      <c r="BH1060" s="15"/>
      <c r="BJ1060" s="86"/>
      <c r="BK1060" s="86"/>
      <c r="BL1060" s="24"/>
      <c r="BM1060" s="24"/>
      <c r="BN1060" s="24"/>
      <c r="BO1060" s="24"/>
      <c r="BP1060" s="24"/>
      <c r="BQ1060" s="124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351"/>
        <v>457.65643199999982</v>
      </c>
      <c r="P1061" s="18">
        <f t="shared" si="352"/>
        <v>1420.6464319999998</v>
      </c>
      <c r="Q1061" s="14"/>
      <c r="R1061" s="18"/>
      <c r="S1061" s="16">
        <f t="shared" si="354"/>
        <v>0</v>
      </c>
      <c r="T1061" s="18">
        <f t="shared" si="345"/>
        <v>66559.619999999981</v>
      </c>
      <c r="U1061" s="15" t="str">
        <f t="shared" si="355"/>
        <v>Telepass</v>
      </c>
      <c r="W1061" s="14"/>
      <c r="X1061" s="18"/>
      <c r="Y1061" s="16">
        <v>0</v>
      </c>
      <c r="Z1061" s="18">
        <f t="shared" si="346"/>
        <v>8137.4699999999721</v>
      </c>
      <c r="AA1061" s="15"/>
      <c r="AB1061" s="24"/>
      <c r="AC1061" s="15" t="str">
        <f t="shared" si="356"/>
        <v>Telepass</v>
      </c>
      <c r="AD1061" s="25"/>
      <c r="AE1061" s="62">
        <f t="shared" si="357"/>
        <v>0</v>
      </c>
      <c r="AF1061" s="63">
        <f t="shared" si="353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7"/>
        <v>0</v>
      </c>
      <c r="AP1061" s="15"/>
      <c r="AR1061" s="14"/>
      <c r="AS1061" s="18"/>
      <c r="AT1061" s="16">
        <v>0</v>
      </c>
      <c r="AU1061" s="18">
        <f t="shared" si="348"/>
        <v>0</v>
      </c>
      <c r="AV1061" s="15"/>
      <c r="AX1061" s="14"/>
      <c r="AY1061" s="18"/>
      <c r="AZ1061" s="16">
        <v>0</v>
      </c>
      <c r="BA1061" s="18">
        <f t="shared" si="349"/>
        <v>0</v>
      </c>
      <c r="BB1061" s="15"/>
      <c r="BD1061" s="14"/>
      <c r="BE1061" s="18"/>
      <c r="BF1061" s="16">
        <v>0</v>
      </c>
      <c r="BG1061" s="18">
        <f t="shared" si="350"/>
        <v>0</v>
      </c>
      <c r="BH1061" s="15"/>
      <c r="BJ1061" s="86"/>
      <c r="BK1061" s="86"/>
      <c r="BL1061" s="24"/>
      <c r="BM1061" s="24"/>
      <c r="BN1061" s="24"/>
      <c r="BO1061" s="24"/>
      <c r="BP1061" s="24"/>
      <c r="BQ1061" s="124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/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345"/>
        <v>66559.619999999981</v>
      </c>
      <c r="U1062" s="15" t="str">
        <f t="shared" si="355"/>
        <v>Pubblicità</v>
      </c>
      <c r="W1062" s="14"/>
      <c r="X1062" s="18"/>
      <c r="Y1062" s="16">
        <v>0</v>
      </c>
      <c r="Z1062" s="18">
        <f t="shared" si="346"/>
        <v>8137.4699999999721</v>
      </c>
      <c r="AA1062" s="15"/>
      <c r="AB1062" s="24"/>
      <c r="AC1062" s="15" t="str">
        <f t="shared" si="356"/>
        <v>Pubblicità</v>
      </c>
      <c r="AD1062" s="25"/>
      <c r="AE1062" s="62">
        <f t="shared" si="357"/>
        <v>0</v>
      </c>
      <c r="AF1062" s="63">
        <f t="shared" si="353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7"/>
        <v>0</v>
      </c>
      <c r="AP1062" s="15"/>
      <c r="AR1062" s="14"/>
      <c r="AS1062" s="18"/>
      <c r="AT1062" s="16"/>
      <c r="AU1062" s="18">
        <f t="shared" si="348"/>
        <v>0</v>
      </c>
      <c r="AV1062" s="15"/>
      <c r="AX1062" s="14"/>
      <c r="AY1062" s="18"/>
      <c r="AZ1062" s="16"/>
      <c r="BA1062" s="18">
        <f t="shared" si="349"/>
        <v>0</v>
      </c>
      <c r="BB1062" s="15"/>
      <c r="BD1062" s="14"/>
      <c r="BE1062" s="18"/>
      <c r="BF1062" s="16"/>
      <c r="BG1062" s="18">
        <f t="shared" si="350"/>
        <v>0</v>
      </c>
      <c r="BH1062" s="15"/>
      <c r="BJ1062" s="86"/>
      <c r="BK1062" s="86"/>
      <c r="BL1062" s="24"/>
      <c r="BM1062" s="24"/>
      <c r="BN1062" s="24"/>
      <c r="BO1062" s="24"/>
      <c r="BP1062" s="24"/>
      <c r="BQ1062" s="124"/>
    </row>
    <row r="1063" spans="1:69" ht="16.8" customHeight="1" x14ac:dyDescent="0.35">
      <c r="A1063" s="15"/>
      <c r="B1063" s="66"/>
      <c r="C1063" s="15" t="s">
        <v>137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/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345"/>
        <v>66559.619999999981</v>
      </c>
      <c r="U1063" s="15" t="str">
        <f t="shared" si="355"/>
        <v xml:space="preserve">PAG. STIP.           MARZIA </v>
      </c>
      <c r="W1063" s="14"/>
      <c r="X1063" s="18"/>
      <c r="Y1063" s="16">
        <v>0</v>
      </c>
      <c r="Z1063" s="18">
        <f t="shared" si="346"/>
        <v>8137.4699999999721</v>
      </c>
      <c r="AA1063" s="15"/>
      <c r="AB1063" s="24"/>
      <c r="AC1063" s="15" t="str">
        <f t="shared" si="356"/>
        <v xml:space="preserve">PAG. STIP.           MARZIA </v>
      </c>
      <c r="AD1063" s="25"/>
      <c r="AE1063" s="62">
        <f t="shared" si="357"/>
        <v>0</v>
      </c>
      <c r="AF1063" s="63">
        <f t="shared" si="353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7"/>
        <v>0</v>
      </c>
      <c r="AP1063" s="15"/>
      <c r="AR1063" s="14"/>
      <c r="AS1063" s="18"/>
      <c r="AT1063" s="16">
        <v>0</v>
      </c>
      <c r="AU1063" s="18">
        <f t="shared" si="348"/>
        <v>0</v>
      </c>
      <c r="AV1063" s="15"/>
      <c r="AX1063" s="14"/>
      <c r="AY1063" s="18"/>
      <c r="AZ1063" s="16">
        <v>0</v>
      </c>
      <c r="BA1063" s="18">
        <f t="shared" si="349"/>
        <v>0</v>
      </c>
      <c r="BB1063" s="15"/>
      <c r="BD1063" s="14"/>
      <c r="BE1063" s="18"/>
      <c r="BF1063" s="16">
        <v>0</v>
      </c>
      <c r="BG1063" s="18">
        <f t="shared" si="350"/>
        <v>0</v>
      </c>
      <c r="BH1063" s="15"/>
      <c r="BJ1063" s="86"/>
      <c r="BK1063" s="86"/>
      <c r="BL1063" s="24"/>
      <c r="BM1063" s="24"/>
      <c r="BN1063" s="24"/>
      <c r="BO1063" s="24"/>
      <c r="BP1063" s="24"/>
      <c r="BQ1063" s="124"/>
    </row>
    <row r="1064" spans="1:69" ht="16.8" customHeight="1" x14ac:dyDescent="0.35">
      <c r="A1064" s="15"/>
      <c r="B1064" s="15"/>
      <c r="C1064" s="15" t="s">
        <v>139</v>
      </c>
      <c r="D1064" s="16"/>
      <c r="E1064" s="16">
        <v>0</v>
      </c>
      <c r="F1064" s="16"/>
      <c r="G1064" s="16">
        <v>0</v>
      </c>
      <c r="H1064" s="16"/>
      <c r="I1064" s="4"/>
      <c r="J1064" s="14"/>
      <c r="K1064" s="17"/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345"/>
        <v>66559.619999999981</v>
      </c>
      <c r="U1064" s="15" t="str">
        <f t="shared" si="355"/>
        <v xml:space="preserve">PAG. STIP.           DEBORAH </v>
      </c>
      <c r="W1064" s="14"/>
      <c r="X1064" s="18"/>
      <c r="Y1064" s="16">
        <v>0</v>
      </c>
      <c r="Z1064" s="18">
        <f t="shared" si="346"/>
        <v>8137.4699999999721</v>
      </c>
      <c r="AA1064" s="15"/>
      <c r="AB1064" s="24"/>
      <c r="AC1064" s="15" t="str">
        <f t="shared" si="356"/>
        <v xml:space="preserve">PAG. STIP.           DEBORAH </v>
      </c>
      <c r="AD1064" s="25"/>
      <c r="AE1064" s="62">
        <f t="shared" si="357"/>
        <v>0</v>
      </c>
      <c r="AF1064" s="63">
        <f t="shared" si="353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7"/>
        <v>0</v>
      </c>
      <c r="AP1064" s="15"/>
      <c r="AR1064" s="14"/>
      <c r="AS1064" s="18"/>
      <c r="AT1064" s="16">
        <v>0</v>
      </c>
      <c r="AU1064" s="18">
        <f t="shared" si="348"/>
        <v>0</v>
      </c>
      <c r="AV1064" s="15"/>
      <c r="AX1064" s="14"/>
      <c r="AY1064" s="18"/>
      <c r="AZ1064" s="16">
        <v>0</v>
      </c>
      <c r="BA1064" s="18">
        <f t="shared" si="349"/>
        <v>0</v>
      </c>
      <c r="BB1064" s="15"/>
      <c r="BD1064" s="14"/>
      <c r="BE1064" s="18"/>
      <c r="BF1064" s="16">
        <v>0</v>
      </c>
      <c r="BG1064" s="18">
        <f t="shared" si="350"/>
        <v>0</v>
      </c>
      <c r="BH1064" s="15"/>
      <c r="BJ1064" s="86"/>
      <c r="BK1064" s="86"/>
      <c r="BL1064" s="24"/>
      <c r="BM1064" s="24"/>
      <c r="BN1064" s="24"/>
      <c r="BO1064" s="24"/>
      <c r="BP1064" s="24"/>
      <c r="BQ1064" s="124"/>
    </row>
    <row r="1065" spans="1:69" ht="16.8" customHeight="1" x14ac:dyDescent="0.35">
      <c r="A1065" s="15"/>
      <c r="B1065" s="15"/>
      <c r="C1065" s="15" t="s">
        <v>141</v>
      </c>
      <c r="D1065" s="16"/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345"/>
        <v>66559.619999999981</v>
      </c>
      <c r="U1065" s="15"/>
      <c r="W1065" s="14"/>
      <c r="X1065" s="18"/>
      <c r="Y1065" s="16"/>
      <c r="Z1065" s="18">
        <f t="shared" si="346"/>
        <v>8137.4699999999721</v>
      </c>
      <c r="AA1065" s="15"/>
      <c r="AB1065" s="24"/>
      <c r="AC1065" s="15" t="str">
        <f t="shared" si="356"/>
        <v xml:space="preserve">PAG. STIP.           DORIANA BONIFICO </v>
      </c>
      <c r="AD1065" s="25"/>
      <c r="AE1065" s="62">
        <f t="shared" si="357"/>
        <v>0</v>
      </c>
      <c r="AF1065" s="63">
        <f t="shared" si="353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7"/>
        <v>0</v>
      </c>
      <c r="AP1065" s="15"/>
      <c r="AR1065" s="14"/>
      <c r="AS1065" s="18"/>
      <c r="AT1065" s="16"/>
      <c r="AU1065" s="18">
        <f t="shared" si="348"/>
        <v>0</v>
      </c>
      <c r="AV1065" s="15"/>
      <c r="AX1065" s="14"/>
      <c r="AY1065" s="18"/>
      <c r="AZ1065" s="16"/>
      <c r="BA1065" s="18">
        <f t="shared" si="349"/>
        <v>0</v>
      </c>
      <c r="BB1065" s="15"/>
      <c r="BD1065" s="14"/>
      <c r="BE1065" s="18"/>
      <c r="BF1065" s="16"/>
      <c r="BG1065" s="18">
        <f t="shared" si="350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4"/>
    </row>
    <row r="1066" spans="1:69" ht="16.8" customHeight="1" x14ac:dyDescent="0.35">
      <c r="A1066" s="15"/>
      <c r="B1066" s="15"/>
      <c r="C1066" s="15" t="s">
        <v>142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345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6"/>
        <v>8137.4699999999721</v>
      </c>
      <c r="AA1066" s="15"/>
      <c r="AB1066" s="24"/>
      <c r="AC1066" s="15" t="str">
        <f t="shared" si="356"/>
        <v xml:space="preserve">PAG. STIP.           STEFANIA  BONIFICO </v>
      </c>
      <c r="AD1066" s="25"/>
      <c r="AE1066" s="62">
        <f t="shared" si="357"/>
        <v>0</v>
      </c>
      <c r="AF1066" s="63">
        <f t="shared" si="353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7"/>
        <v>0</v>
      </c>
      <c r="AP1066" s="15"/>
      <c r="AR1066" s="14"/>
      <c r="AS1066" s="18"/>
      <c r="AT1066" s="16">
        <v>0</v>
      </c>
      <c r="AU1066" s="18">
        <f t="shared" si="348"/>
        <v>0</v>
      </c>
      <c r="AV1066" s="15"/>
      <c r="AX1066" s="14"/>
      <c r="AY1066" s="18"/>
      <c r="AZ1066" s="16">
        <v>0</v>
      </c>
      <c r="BA1066" s="18">
        <f t="shared" si="349"/>
        <v>0</v>
      </c>
      <c r="BB1066" s="15"/>
      <c r="BD1066" s="14"/>
      <c r="BE1066" s="18"/>
      <c r="BF1066" s="16">
        <v>0</v>
      </c>
      <c r="BG1066" s="18">
        <f t="shared" si="350"/>
        <v>0</v>
      </c>
      <c r="BH1066" s="15"/>
      <c r="BJ1066" s="86"/>
      <c r="BK1066" s="86"/>
      <c r="BL1066" s="24"/>
      <c r="BM1066" s="24"/>
      <c r="BN1066" s="24"/>
      <c r="BO1066" s="24"/>
      <c r="BP1066" s="24"/>
      <c r="BQ1066" s="124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345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6"/>
        <v>8137.4699999999721</v>
      </c>
      <c r="AA1067" s="15"/>
      <c r="AB1067" s="24"/>
      <c r="AC1067" s="15" t="str">
        <f t="shared" si="356"/>
        <v>Pagamento contributi impiegate</v>
      </c>
      <c r="AD1067" s="25"/>
      <c r="AE1067" s="62">
        <f t="shared" si="357"/>
        <v>0</v>
      </c>
      <c r="AF1067" s="63">
        <f t="shared" si="353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7"/>
        <v>0</v>
      </c>
      <c r="AP1067" s="15"/>
      <c r="AR1067" s="14"/>
      <c r="AS1067" s="18"/>
      <c r="AT1067" s="16">
        <v>0</v>
      </c>
      <c r="AU1067" s="18">
        <f t="shared" si="348"/>
        <v>0</v>
      </c>
      <c r="AV1067" s="15"/>
      <c r="AX1067" s="14"/>
      <c r="AY1067" s="18"/>
      <c r="AZ1067" s="16">
        <v>0</v>
      </c>
      <c r="BA1067" s="18">
        <f t="shared" si="349"/>
        <v>0</v>
      </c>
      <c r="BB1067" s="15"/>
      <c r="BD1067" s="14"/>
      <c r="BE1067" s="18"/>
      <c r="BF1067" s="16">
        <v>0</v>
      </c>
      <c r="BG1067" s="18">
        <f t="shared" si="350"/>
        <v>0</v>
      </c>
      <c r="BH1067" s="15"/>
      <c r="BJ1067" s="86"/>
      <c r="BK1067" s="86"/>
      <c r="BL1067" s="24"/>
      <c r="BM1067" s="24"/>
      <c r="BN1067" s="24"/>
      <c r="BO1067" s="24"/>
      <c r="BP1067" s="24"/>
      <c r="BQ1067" s="124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345"/>
        <v>66559.619999999981</v>
      </c>
      <c r="U1068" s="15"/>
      <c r="W1068" s="14"/>
      <c r="X1068" s="18"/>
      <c r="Y1068" s="16"/>
      <c r="Z1068" s="18">
        <f t="shared" si="346"/>
        <v>8137.4699999999721</v>
      </c>
      <c r="AA1068" s="15"/>
      <c r="AB1068" s="24"/>
      <c r="AC1068" s="15"/>
      <c r="AD1068" s="25"/>
      <c r="AE1068" s="62">
        <f t="shared" si="357"/>
        <v>0</v>
      </c>
      <c r="AF1068" s="63">
        <f t="shared" si="353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7"/>
        <v>0</v>
      </c>
      <c r="AP1068" s="15"/>
      <c r="AR1068" s="14"/>
      <c r="AS1068" s="18"/>
      <c r="AT1068" s="16"/>
      <c r="AU1068" s="18">
        <f t="shared" si="348"/>
        <v>0</v>
      </c>
      <c r="AV1068" s="15"/>
      <c r="AX1068" s="14"/>
      <c r="AY1068" s="18"/>
      <c r="AZ1068" s="16"/>
      <c r="BA1068" s="18">
        <f t="shared" si="349"/>
        <v>0</v>
      </c>
      <c r="BB1068" s="15"/>
      <c r="BD1068" s="14"/>
      <c r="BE1068" s="18"/>
      <c r="BF1068" s="16"/>
      <c r="BG1068" s="18">
        <f t="shared" si="350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4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358">G1069</f>
        <v>0</v>
      </c>
      <c r="T1069" s="18">
        <f t="shared" si="345"/>
        <v>66559.619999999981</v>
      </c>
      <c r="U1069" s="15" t="str">
        <f t="shared" ref="U1069:U1074" si="359">C1069</f>
        <v>Pag. Bolletta Telecom  780820</v>
      </c>
      <c r="W1069" s="14"/>
      <c r="X1069" s="18"/>
      <c r="Y1069" s="16">
        <v>0</v>
      </c>
      <c r="Z1069" s="18">
        <f t="shared" si="346"/>
        <v>8137.4699999999721</v>
      </c>
      <c r="AA1069" s="15"/>
      <c r="AB1069" s="24"/>
      <c r="AC1069" s="15" t="str">
        <f t="shared" ref="AC1069:AC1079" si="360">C1069</f>
        <v>Pag. Bolletta Telecom  780820</v>
      </c>
      <c r="AD1069" s="25"/>
      <c r="AE1069" s="62">
        <f t="shared" si="357"/>
        <v>0</v>
      </c>
      <c r="AF1069" s="63">
        <f t="shared" si="353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7"/>
        <v>0</v>
      </c>
      <c r="AP1069" s="15"/>
      <c r="AR1069" s="14"/>
      <c r="AS1069" s="18"/>
      <c r="AT1069" s="16">
        <v>0</v>
      </c>
      <c r="AU1069" s="18">
        <f t="shared" si="348"/>
        <v>0</v>
      </c>
      <c r="AV1069" s="15"/>
      <c r="AX1069" s="14"/>
      <c r="AY1069" s="18"/>
      <c r="AZ1069" s="16">
        <v>0</v>
      </c>
      <c r="BA1069" s="18">
        <f t="shared" si="349"/>
        <v>0</v>
      </c>
      <c r="BB1069" s="15"/>
      <c r="BD1069" s="14"/>
      <c r="BE1069" s="18"/>
      <c r="BF1069" s="16">
        <v>0</v>
      </c>
      <c r="BG1069" s="18">
        <f t="shared" si="350"/>
        <v>0</v>
      </c>
      <c r="BH1069" s="15"/>
      <c r="BJ1069" s="86"/>
      <c r="BK1069" s="86"/>
      <c r="BL1069" s="24"/>
      <c r="BM1069" s="24"/>
      <c r="BN1069" s="24"/>
      <c r="BO1069" s="24"/>
      <c r="BP1069" s="24"/>
      <c r="BQ1069" s="124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358"/>
        <v>0</v>
      </c>
      <c r="T1070" s="18">
        <f t="shared" si="345"/>
        <v>66559.619999999981</v>
      </c>
      <c r="U1070" s="15" t="str">
        <f t="shared" si="359"/>
        <v>Pag. Bolletta Telecom 780344</v>
      </c>
      <c r="W1070" s="14"/>
      <c r="X1070" s="18"/>
      <c r="Y1070" s="16">
        <v>0</v>
      </c>
      <c r="Z1070" s="18">
        <f t="shared" si="346"/>
        <v>8137.4699999999721</v>
      </c>
      <c r="AA1070" s="15"/>
      <c r="AB1070" s="24"/>
      <c r="AC1070" s="15" t="str">
        <f t="shared" si="360"/>
        <v>Pag. Bolletta Telecom 780344</v>
      </c>
      <c r="AD1070" s="25"/>
      <c r="AE1070" s="62">
        <f t="shared" si="357"/>
        <v>0</v>
      </c>
      <c r="AF1070" s="63">
        <f t="shared" si="353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7"/>
        <v>0</v>
      </c>
      <c r="AP1070" s="15"/>
      <c r="AR1070" s="14"/>
      <c r="AS1070" s="18"/>
      <c r="AT1070" s="16">
        <v>0</v>
      </c>
      <c r="AU1070" s="18">
        <f t="shared" si="348"/>
        <v>0</v>
      </c>
      <c r="AV1070" s="15"/>
      <c r="AX1070" s="14"/>
      <c r="AY1070" s="18"/>
      <c r="AZ1070" s="16">
        <v>0</v>
      </c>
      <c r="BA1070" s="18">
        <f t="shared" si="349"/>
        <v>0</v>
      </c>
      <c r="BB1070" s="15"/>
      <c r="BD1070" s="14"/>
      <c r="BE1070" s="18"/>
      <c r="BF1070" s="16">
        <v>0</v>
      </c>
      <c r="BG1070" s="18">
        <f t="shared" si="350"/>
        <v>0</v>
      </c>
      <c r="BH1070" s="15"/>
      <c r="BJ1070" s="86"/>
      <c r="BK1070" s="86"/>
      <c r="BL1070" s="24"/>
      <c r="BM1070" s="24"/>
      <c r="BN1070" s="24"/>
      <c r="BO1070" s="24"/>
      <c r="BP1070" s="24"/>
      <c r="BQ1070" s="124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8"/>
        <v>0</v>
      </c>
      <c r="T1071" s="18">
        <f t="shared" si="345"/>
        <v>66559.619999999981</v>
      </c>
      <c r="U1071" s="15" t="str">
        <f t="shared" si="359"/>
        <v>Pag. Bolletta Telecom</v>
      </c>
      <c r="W1071" s="14"/>
      <c r="X1071" s="18"/>
      <c r="Y1071" s="16">
        <v>0</v>
      </c>
      <c r="Z1071" s="18">
        <f t="shared" si="346"/>
        <v>8137.4699999999721</v>
      </c>
      <c r="AA1071" s="15"/>
      <c r="AB1071" s="24"/>
      <c r="AC1071" s="15" t="str">
        <f t="shared" si="360"/>
        <v>Pag. Bolletta Telecom</v>
      </c>
      <c r="AD1071" s="25"/>
      <c r="AE1071" s="62">
        <f t="shared" si="357"/>
        <v>0</v>
      </c>
      <c r="AF1071" s="63">
        <f t="shared" si="353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7"/>
        <v>0</v>
      </c>
      <c r="AP1071" s="15"/>
      <c r="AR1071" s="14"/>
      <c r="AS1071" s="18"/>
      <c r="AT1071" s="16">
        <v>0</v>
      </c>
      <c r="AU1071" s="18">
        <f t="shared" si="348"/>
        <v>0</v>
      </c>
      <c r="AV1071" s="15"/>
      <c r="AX1071" s="14"/>
      <c r="AY1071" s="18"/>
      <c r="AZ1071" s="16">
        <v>0</v>
      </c>
      <c r="BA1071" s="18">
        <f t="shared" si="349"/>
        <v>0</v>
      </c>
      <c r="BB1071" s="15"/>
      <c r="BD1071" s="14"/>
      <c r="BE1071" s="18"/>
      <c r="BF1071" s="16">
        <v>0</v>
      </c>
      <c r="BG1071" s="18">
        <f t="shared" si="350"/>
        <v>0</v>
      </c>
      <c r="BH1071" s="15"/>
      <c r="BJ1071" s="86"/>
      <c r="BK1071" s="86"/>
      <c r="BL1071" s="24"/>
      <c r="BM1071" s="24"/>
      <c r="BN1071" s="24"/>
      <c r="BO1071" s="24"/>
      <c r="BP1071" s="24"/>
      <c r="BQ1071" s="124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8"/>
        <v>0</v>
      </c>
      <c r="T1072" s="18">
        <f t="shared" ref="T1072:T1103" si="361">(R1072-S1072)+T1071</f>
        <v>66559.619999999981</v>
      </c>
      <c r="U1072" s="15" t="str">
        <f t="shared" si="359"/>
        <v xml:space="preserve">PAG. BOLLETTA ENEL  </v>
      </c>
      <c r="W1072" s="14"/>
      <c r="X1072" s="18">
        <v>0</v>
      </c>
      <c r="Y1072" s="16">
        <v>0</v>
      </c>
      <c r="Z1072" s="18">
        <f t="shared" ref="Z1072:Z1103" si="362">(X1072-Y1072)+Z1071</f>
        <v>8137.4699999999721</v>
      </c>
      <c r="AA1072" s="15"/>
      <c r="AB1072" s="24"/>
      <c r="AC1072" s="15" t="str">
        <f t="shared" si="360"/>
        <v xml:space="preserve">PAG. BOLLETTA ENEL  </v>
      </c>
      <c r="AD1072" s="25"/>
      <c r="AE1072" s="62">
        <f t="shared" si="357"/>
        <v>0</v>
      </c>
      <c r="AF1072" s="63">
        <f t="shared" si="353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103" si="363">(AM1072-AN1072)+AO1071</f>
        <v>0</v>
      </c>
      <c r="AP1072" s="15"/>
      <c r="AR1072" s="14"/>
      <c r="AS1072" s="18"/>
      <c r="AT1072" s="16">
        <v>0</v>
      </c>
      <c r="AU1072" s="18">
        <f t="shared" ref="AU1072:AU1103" si="364">(AS1072-AT1072)+AU1071</f>
        <v>0</v>
      </c>
      <c r="AV1072" s="15"/>
      <c r="AX1072" s="14"/>
      <c r="AY1072" s="18"/>
      <c r="AZ1072" s="16">
        <v>0</v>
      </c>
      <c r="BA1072" s="18">
        <f t="shared" ref="BA1072:BA1103" si="365">(AY1072-AZ1072)+BA1071</f>
        <v>0</v>
      </c>
      <c r="BB1072" s="15"/>
      <c r="BD1072" s="14"/>
      <c r="BE1072" s="18"/>
      <c r="BF1072" s="16">
        <v>0</v>
      </c>
      <c r="BG1072" s="18">
        <f t="shared" ref="BG1072:BG1103" si="366">(BE1072-BF1072)+BG1071</f>
        <v>0</v>
      </c>
      <c r="BH1072" s="15"/>
      <c r="BJ1072" s="86"/>
      <c r="BK1072" s="86"/>
      <c r="BL1072" s="24"/>
      <c r="BM1072" s="24"/>
      <c r="BN1072" s="24"/>
      <c r="BO1072" s="24"/>
      <c r="BP1072" s="24"/>
      <c r="BQ1072" s="124"/>
    </row>
    <row r="1073" spans="1:69" ht="16.8" customHeight="1" x14ac:dyDescent="0.35">
      <c r="A1073" s="15"/>
      <c r="B1073" s="15"/>
      <c r="C1073" s="15" t="s">
        <v>353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>
        <f>T1096+Z1096+AO1096+AU1096</f>
        <v>85243.339999999953</v>
      </c>
      <c r="M1073" s="16"/>
      <c r="N1073" s="16"/>
      <c r="O1073" s="16"/>
      <c r="P1073" s="18"/>
      <c r="Q1073" s="14"/>
      <c r="R1073" s="18"/>
      <c r="S1073" s="16">
        <f t="shared" si="358"/>
        <v>2602.67</v>
      </c>
      <c r="T1073" s="18">
        <f t="shared" si="361"/>
        <v>63956.949999999983</v>
      </c>
      <c r="U1073" s="15" t="str">
        <f t="shared" si="359"/>
        <v>PAG. FATT. 01/2024</v>
      </c>
      <c r="W1073" s="14"/>
      <c r="X1073" s="18"/>
      <c r="Y1073" s="16">
        <v>0</v>
      </c>
      <c r="Z1073" s="18">
        <f t="shared" si="362"/>
        <v>8137.4699999999721</v>
      </c>
      <c r="AA1073" s="15"/>
      <c r="AB1073" s="24"/>
      <c r="AC1073" s="15" t="str">
        <f t="shared" si="360"/>
        <v>PAG. FATT. 01/2024</v>
      </c>
      <c r="AD1073" s="25"/>
      <c r="AE1073" s="62">
        <f t="shared" si="357"/>
        <v>2602.67</v>
      </c>
      <c r="AF1073" s="63">
        <f t="shared" si="353"/>
        <v>8047.4</v>
      </c>
      <c r="AG1073" s="25"/>
      <c r="AH1073" s="24"/>
      <c r="AI1073" s="26">
        <v>0</v>
      </c>
      <c r="AJ1073" s="25"/>
      <c r="AL1073" s="14"/>
      <c r="AM1073" s="18"/>
      <c r="AN1073" s="16">
        <v>0</v>
      </c>
      <c r="AO1073" s="18">
        <f t="shared" si="363"/>
        <v>0</v>
      </c>
      <c r="AP1073" s="15"/>
      <c r="AR1073" s="14"/>
      <c r="AS1073" s="18"/>
      <c r="AT1073" s="16">
        <v>0</v>
      </c>
      <c r="AU1073" s="18">
        <f t="shared" si="364"/>
        <v>0</v>
      </c>
      <c r="AV1073" s="15"/>
      <c r="AX1073" s="14"/>
      <c r="AY1073" s="18"/>
      <c r="AZ1073" s="16">
        <v>0</v>
      </c>
      <c r="BA1073" s="18">
        <f t="shared" si="365"/>
        <v>0</v>
      </c>
      <c r="BB1073" s="15"/>
      <c r="BD1073" s="14"/>
      <c r="BE1073" s="18"/>
      <c r="BF1073" s="16">
        <v>0</v>
      </c>
      <c r="BG1073" s="18">
        <f t="shared" si="366"/>
        <v>0</v>
      </c>
      <c r="BH1073" s="15"/>
      <c r="BJ1073" s="86"/>
      <c r="BK1073" s="86"/>
      <c r="BL1073" s="24"/>
      <c r="BM1073" s="24"/>
      <c r="BN1073" s="24"/>
      <c r="BO1073" s="24"/>
      <c r="BP1073" s="24"/>
      <c r="BQ1073" s="124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358"/>
        <v>0</v>
      </c>
      <c r="T1074" s="18">
        <f t="shared" si="361"/>
        <v>63956.949999999983</v>
      </c>
      <c r="U1074" s="15" t="str">
        <f t="shared" si="359"/>
        <v>Spese condominiali</v>
      </c>
      <c r="W1074" s="14"/>
      <c r="X1074" s="18"/>
      <c r="Y1074" s="16">
        <v>0</v>
      </c>
      <c r="Z1074" s="18">
        <f t="shared" si="362"/>
        <v>8137.4699999999721</v>
      </c>
      <c r="AA1074" s="15"/>
      <c r="AB1074" s="24"/>
      <c r="AC1074" s="15" t="str">
        <f t="shared" si="360"/>
        <v>Spese condominiali</v>
      </c>
      <c r="AD1074" s="25"/>
      <c r="AE1074" s="62">
        <f t="shared" si="357"/>
        <v>0</v>
      </c>
      <c r="AF1074" s="63">
        <f t="shared" si="353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3"/>
        <v>0</v>
      </c>
      <c r="AP1074" s="15"/>
      <c r="AR1074" s="14"/>
      <c r="AS1074" s="18"/>
      <c r="AT1074" s="16">
        <v>0</v>
      </c>
      <c r="AU1074" s="18">
        <f t="shared" si="364"/>
        <v>0</v>
      </c>
      <c r="AV1074" s="15"/>
      <c r="AX1074" s="14"/>
      <c r="AY1074" s="18"/>
      <c r="AZ1074" s="16">
        <v>0</v>
      </c>
      <c r="BA1074" s="18">
        <f t="shared" si="365"/>
        <v>0</v>
      </c>
      <c r="BB1074" s="15"/>
      <c r="BD1074" s="14"/>
      <c r="BE1074" s="18"/>
      <c r="BF1074" s="16">
        <v>0</v>
      </c>
      <c r="BG1074" s="18">
        <f t="shared" si="366"/>
        <v>0</v>
      </c>
      <c r="BH1074" s="15"/>
      <c r="BJ1074" s="86"/>
      <c r="BK1074" s="86"/>
      <c r="BL1074" s="24"/>
      <c r="BM1074" s="24"/>
      <c r="BN1074" s="24"/>
      <c r="BO1074" s="24"/>
      <c r="BP1074" s="24"/>
      <c r="BQ1074" s="124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144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1"/>
        <v>63956.949999999983</v>
      </c>
      <c r="U1075" s="15"/>
      <c r="W1075" s="14"/>
      <c r="X1075" s="18"/>
      <c r="Y1075" s="16"/>
      <c r="Z1075" s="18">
        <f t="shared" si="362"/>
        <v>8137.4699999999721</v>
      </c>
      <c r="AA1075" s="15"/>
      <c r="AB1075" s="24"/>
      <c r="AC1075" s="15" t="str">
        <f t="shared" si="360"/>
        <v>TOT. SPESE AFFITTO  TEL. LUCE</v>
      </c>
      <c r="AD1075" s="25"/>
      <c r="AE1075" s="62">
        <f t="shared" si="357"/>
        <v>0</v>
      </c>
      <c r="AF1075" s="63">
        <f t="shared" si="353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3"/>
        <v>0</v>
      </c>
      <c r="AP1075" s="15"/>
      <c r="AR1075" s="14"/>
      <c r="AS1075" s="18"/>
      <c r="AT1075" s="16"/>
      <c r="AU1075" s="18">
        <f t="shared" si="364"/>
        <v>0</v>
      </c>
      <c r="AV1075" s="15"/>
      <c r="AX1075" s="14"/>
      <c r="AY1075" s="18"/>
      <c r="AZ1075" s="16"/>
      <c r="BA1075" s="18">
        <f t="shared" si="365"/>
        <v>0</v>
      </c>
      <c r="BB1075" s="15"/>
      <c r="BD1075" s="14"/>
      <c r="BE1075" s="18"/>
      <c r="BF1075" s="16"/>
      <c r="BG1075" s="18">
        <f t="shared" si="366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4"/>
    </row>
    <row r="1076" spans="1:69" ht="16.8" customHeight="1" x14ac:dyDescent="0.35">
      <c r="A1076" s="15"/>
      <c r="B1076" s="15"/>
      <c r="C1076" s="15" t="s">
        <v>95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206</v>
      </c>
      <c r="L1076" s="73">
        <v>204</v>
      </c>
      <c r="M1076" s="30"/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1"/>
        <v>63956.949999999983</v>
      </c>
      <c r="U1076" s="15"/>
      <c r="W1076" s="14"/>
      <c r="X1076" s="18">
        <v>0</v>
      </c>
      <c r="Y1076" s="16">
        <v>0</v>
      </c>
      <c r="Z1076" s="18">
        <f t="shared" si="362"/>
        <v>8137.4699999999721</v>
      </c>
      <c r="AA1076" s="15"/>
      <c r="AB1076" s="24"/>
      <c r="AC1076" s="15" t="str">
        <f t="shared" si="360"/>
        <v xml:space="preserve">RIVALSA </v>
      </c>
      <c r="AD1076" s="25"/>
      <c r="AE1076" s="62">
        <f t="shared" si="357"/>
        <v>0</v>
      </c>
      <c r="AF1076" s="63">
        <f t="shared" si="353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3"/>
        <v>0</v>
      </c>
      <c r="AP1076" s="15"/>
      <c r="AR1076" s="14"/>
      <c r="AS1076" s="18"/>
      <c r="AT1076" s="16"/>
      <c r="AU1076" s="18">
        <f t="shared" si="364"/>
        <v>0</v>
      </c>
      <c r="AV1076" s="15"/>
      <c r="AX1076" s="14"/>
      <c r="AY1076" s="18"/>
      <c r="AZ1076" s="16"/>
      <c r="BA1076" s="18">
        <f t="shared" si="365"/>
        <v>0</v>
      </c>
      <c r="BB1076" s="15"/>
      <c r="BD1076" s="14"/>
      <c r="BE1076" s="18"/>
      <c r="BF1076" s="16"/>
      <c r="BG1076" s="18">
        <f t="shared" si="366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4"/>
    </row>
    <row r="1077" spans="1:69" ht="16.8" customHeight="1" x14ac:dyDescent="0.35">
      <c r="A1077" s="15"/>
      <c r="B1077" s="15"/>
      <c r="C1077" s="15" t="s">
        <v>96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297</v>
      </c>
      <c r="L1077" s="16">
        <v>908</v>
      </c>
      <c r="M1077" s="16" t="s">
        <v>344</v>
      </c>
      <c r="N1077" s="16">
        <v>1045</v>
      </c>
      <c r="O1077" s="16"/>
      <c r="P1077" s="18"/>
      <c r="Q1077" s="14"/>
      <c r="R1077" s="18"/>
      <c r="S1077" s="16">
        <f>G1077</f>
        <v>0</v>
      </c>
      <c r="T1077" s="18">
        <f t="shared" si="361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2"/>
        <v>8137.4699999999721</v>
      </c>
      <c r="AA1077" s="15"/>
      <c r="AB1077" s="24"/>
      <c r="AC1077" s="15" t="str">
        <f t="shared" si="360"/>
        <v>COMMERCIALISTA</v>
      </c>
      <c r="AD1077" s="25"/>
      <c r="AE1077" s="62">
        <f t="shared" si="357"/>
        <v>0</v>
      </c>
      <c r="AF1077" s="63">
        <f t="shared" si="353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3"/>
        <v>0</v>
      </c>
      <c r="AP1077" s="15"/>
      <c r="AR1077" s="14"/>
      <c r="AS1077" s="18"/>
      <c r="AT1077" s="16">
        <v>0</v>
      </c>
      <c r="AU1077" s="18">
        <f t="shared" si="364"/>
        <v>0</v>
      </c>
      <c r="AV1077" s="15"/>
      <c r="AX1077" s="14"/>
      <c r="AY1077" s="18"/>
      <c r="AZ1077" s="16">
        <v>0</v>
      </c>
      <c r="BA1077" s="18">
        <f t="shared" si="365"/>
        <v>0</v>
      </c>
      <c r="BB1077" s="15"/>
      <c r="BD1077" s="14"/>
      <c r="BE1077" s="18"/>
      <c r="BF1077" s="16">
        <v>0</v>
      </c>
      <c r="BG1077" s="18">
        <f t="shared" si="366"/>
        <v>0</v>
      </c>
      <c r="BH1077" s="15"/>
      <c r="BJ1077" s="86"/>
      <c r="BK1077" s="86"/>
      <c r="BL1077" s="24"/>
      <c r="BM1077" s="24"/>
      <c r="BN1077" s="24"/>
      <c r="BO1077" s="24"/>
      <c r="BP1077" s="24"/>
      <c r="BQ1077" s="124"/>
    </row>
    <row r="1078" spans="1:69" ht="16.8" customHeight="1" x14ac:dyDescent="0.35">
      <c r="A1078" s="15"/>
      <c r="B1078" s="15"/>
      <c r="C1078" s="64" t="s">
        <v>147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315</v>
      </c>
      <c r="L1078" s="16">
        <v>0.01</v>
      </c>
      <c r="M1078" s="16" t="s">
        <v>316</v>
      </c>
      <c r="N1078" s="16">
        <v>1517.5</v>
      </c>
      <c r="O1078" s="16"/>
      <c r="P1078" s="18"/>
      <c r="Q1078" s="14"/>
      <c r="R1078" s="18"/>
      <c r="S1078" s="16">
        <f>G1078</f>
        <v>0</v>
      </c>
      <c r="T1078" s="18">
        <f t="shared" si="361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2"/>
        <v>8137.4699999999721</v>
      </c>
      <c r="AA1078" s="15"/>
      <c r="AB1078" s="24"/>
      <c r="AC1078" s="15" t="str">
        <f t="shared" si="360"/>
        <v>CASSA PREVIDENZA  AGENTI  + QUOTA GAA</v>
      </c>
      <c r="AD1078" s="25"/>
      <c r="AE1078" s="62">
        <f t="shared" si="357"/>
        <v>0</v>
      </c>
      <c r="AF1078" s="63">
        <f t="shared" si="353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3"/>
        <v>0</v>
      </c>
      <c r="AP1078" s="15"/>
      <c r="AR1078" s="14"/>
      <c r="AS1078" s="18"/>
      <c r="AT1078" s="16">
        <v>0</v>
      </c>
      <c r="AU1078" s="18">
        <f t="shared" si="364"/>
        <v>0</v>
      </c>
      <c r="AV1078" s="15"/>
      <c r="AX1078" s="14"/>
      <c r="AY1078" s="18"/>
      <c r="AZ1078" s="16">
        <v>0</v>
      </c>
      <c r="BA1078" s="18">
        <f t="shared" si="365"/>
        <v>0</v>
      </c>
      <c r="BB1078" s="15"/>
      <c r="BD1078" s="14"/>
      <c r="BE1078" s="18"/>
      <c r="BF1078" s="16">
        <v>0</v>
      </c>
      <c r="BG1078" s="18">
        <f t="shared" si="366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4"/>
    </row>
    <row r="1079" spans="1:69" ht="16.8" customHeight="1" x14ac:dyDescent="0.35">
      <c r="A1079" s="15"/>
      <c r="B1079" s="15"/>
      <c r="C1079" s="15" t="s">
        <v>98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354</v>
      </c>
      <c r="L1079" s="16">
        <v>576.5</v>
      </c>
      <c r="M1079" s="16" t="s">
        <v>355</v>
      </c>
      <c r="N1079" s="16">
        <v>0.31</v>
      </c>
      <c r="O1079" s="16"/>
      <c r="P1079" s="18"/>
      <c r="Q1079" s="14"/>
      <c r="R1079" s="18">
        <f>F1079</f>
        <v>0</v>
      </c>
      <c r="S1079" s="16">
        <v>0</v>
      </c>
      <c r="T1079" s="18">
        <f t="shared" si="361"/>
        <v>63956.949999999983</v>
      </c>
      <c r="U1079" s="15"/>
      <c r="W1079" s="14" t="s">
        <v>186</v>
      </c>
      <c r="X1079" s="18">
        <v>0</v>
      </c>
      <c r="Y1079" s="16"/>
      <c r="Z1079" s="18">
        <f t="shared" si="362"/>
        <v>8137.4699999999721</v>
      </c>
      <c r="AA1079" s="15"/>
      <c r="AB1079" s="24"/>
      <c r="AC1079" s="15" t="str">
        <f t="shared" si="360"/>
        <v>GIROCONTO PROVV. GENERALI</v>
      </c>
      <c r="AD1079" s="25"/>
      <c r="AE1079" s="62">
        <f t="shared" si="357"/>
        <v>0</v>
      </c>
      <c r="AF1079" s="63">
        <f t="shared" si="353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3"/>
        <v>0</v>
      </c>
      <c r="AP1079" s="15"/>
      <c r="AR1079" s="14"/>
      <c r="AS1079" s="18"/>
      <c r="AT1079" s="16"/>
      <c r="AU1079" s="18">
        <f t="shared" si="364"/>
        <v>0</v>
      </c>
      <c r="AV1079" s="15"/>
      <c r="AX1079" s="14"/>
      <c r="AY1079" s="18"/>
      <c r="AZ1079" s="16"/>
      <c r="BA1079" s="18">
        <f t="shared" si="365"/>
        <v>0</v>
      </c>
      <c r="BB1079" s="15"/>
      <c r="BD1079" s="14"/>
      <c r="BE1079" s="18">
        <f>H1079</f>
        <v>0</v>
      </c>
      <c r="BF1079" s="16"/>
      <c r="BG1079" s="18">
        <f t="shared" si="366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4"/>
    </row>
    <row r="1080" spans="1:69" ht="16.8" customHeight="1" x14ac:dyDescent="0.35">
      <c r="A1080" s="15"/>
      <c r="B1080" s="15"/>
      <c r="C1080" s="47" t="s">
        <v>149</v>
      </c>
      <c r="D1080" s="16"/>
      <c r="E1080" s="16"/>
      <c r="F1080" s="1">
        <v>0</v>
      </c>
      <c r="G1080" s="16">
        <v>0</v>
      </c>
      <c r="H1080" s="16"/>
      <c r="I1080" s="4"/>
      <c r="J1080" s="14"/>
      <c r="K1080" s="16" t="s">
        <v>318</v>
      </c>
      <c r="L1080" s="16">
        <v>1000</v>
      </c>
      <c r="N1080" s="50">
        <v>0</v>
      </c>
      <c r="O1080" s="16"/>
      <c r="P1080" s="18"/>
      <c r="Q1080" s="14"/>
      <c r="R1080" s="49">
        <f>F1080</f>
        <v>0</v>
      </c>
      <c r="S1080" s="16">
        <v>0</v>
      </c>
      <c r="T1080" s="18">
        <f t="shared" si="361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2"/>
        <v>8137.4699999999721</v>
      </c>
      <c r="AA1080" s="15"/>
      <c r="AB1080" s="24"/>
      <c r="AC1080" s="64" t="s">
        <v>150</v>
      </c>
      <c r="AD1080" s="65"/>
      <c r="AE1080" s="65">
        <f t="shared" si="357"/>
        <v>0</v>
      </c>
      <c r="AF1080" s="63">
        <f t="shared" si="353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3"/>
        <v>0</v>
      </c>
      <c r="AP1080" s="15"/>
      <c r="AR1080" s="14"/>
      <c r="AS1080" s="18"/>
      <c r="AT1080" s="16">
        <v>0</v>
      </c>
      <c r="AU1080" s="18">
        <f t="shared" si="364"/>
        <v>0</v>
      </c>
      <c r="AV1080" s="15"/>
      <c r="AX1080" s="14"/>
      <c r="AY1080" s="18"/>
      <c r="AZ1080" s="16">
        <v>0</v>
      </c>
      <c r="BA1080" s="18">
        <f t="shared" si="365"/>
        <v>0</v>
      </c>
      <c r="BB1080" s="15"/>
      <c r="BD1080" s="14"/>
      <c r="BE1080" s="18"/>
      <c r="BF1080" s="16">
        <v>0</v>
      </c>
      <c r="BG1080" s="18">
        <f t="shared" si="366"/>
        <v>0</v>
      </c>
      <c r="BH1080" s="15"/>
      <c r="BJ1080" s="86"/>
      <c r="BK1080" s="86"/>
      <c r="BL1080" s="24"/>
      <c r="BM1080" s="24"/>
      <c r="BN1080" s="24"/>
      <c r="BO1080" s="24"/>
      <c r="BP1080" s="24"/>
      <c r="BQ1080" s="124"/>
    </row>
    <row r="1081" spans="1:69" ht="16.8" customHeight="1" x14ac:dyDescent="0.35">
      <c r="A1081" s="15"/>
      <c r="B1081" s="15"/>
      <c r="C1081" s="15" t="s">
        <v>100</v>
      </c>
      <c r="D1081" s="16"/>
      <c r="E1081" s="16"/>
      <c r="F1081" s="16"/>
      <c r="G1081" s="16">
        <v>0</v>
      </c>
      <c r="H1081" s="16"/>
      <c r="I1081" s="4"/>
      <c r="J1081" s="14"/>
      <c r="K1081" s="16" t="s">
        <v>328</v>
      </c>
      <c r="L1081" s="16">
        <v>454</v>
      </c>
      <c r="M1081" s="50" t="s">
        <v>345</v>
      </c>
      <c r="N1081" s="50">
        <v>0.1</v>
      </c>
      <c r="O1081" s="16"/>
      <c r="P1081" s="18"/>
      <c r="Q1081" s="14"/>
      <c r="R1081" s="18"/>
      <c r="S1081" s="16">
        <f>G1081</f>
        <v>0</v>
      </c>
      <c r="T1081" s="18">
        <f t="shared" si="361"/>
        <v>63956.949999999983</v>
      </c>
      <c r="U1081" s="15" t="s">
        <v>102</v>
      </c>
      <c r="W1081" s="14"/>
      <c r="X1081" s="18"/>
      <c r="Y1081" s="16">
        <v>0</v>
      </c>
      <c r="Z1081" s="18">
        <f t="shared" si="362"/>
        <v>8137.4699999999721</v>
      </c>
      <c r="AA1081" s="15"/>
      <c r="AB1081" s="24"/>
      <c r="AC1081" s="15" t="str">
        <f>C1081</f>
        <v>TASSE</v>
      </c>
      <c r="AD1081" s="25"/>
      <c r="AE1081" s="62">
        <f t="shared" si="357"/>
        <v>0</v>
      </c>
      <c r="AF1081" s="63">
        <f t="shared" si="353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3"/>
        <v>0</v>
      </c>
      <c r="AP1081" s="15"/>
      <c r="AR1081" s="14"/>
      <c r="AS1081" s="18">
        <v>0</v>
      </c>
      <c r="AT1081" s="16">
        <v>0</v>
      </c>
      <c r="AU1081" s="18">
        <f t="shared" si="364"/>
        <v>0</v>
      </c>
      <c r="AV1081" s="15"/>
      <c r="AX1081" s="14"/>
      <c r="AY1081" s="18">
        <v>0</v>
      </c>
      <c r="AZ1081" s="16">
        <v>0</v>
      </c>
      <c r="BA1081" s="18">
        <f t="shared" si="365"/>
        <v>0</v>
      </c>
      <c r="BB1081" s="15"/>
      <c r="BD1081" s="14"/>
      <c r="BE1081" s="18">
        <v>0</v>
      </c>
      <c r="BF1081" s="16">
        <v>0</v>
      </c>
      <c r="BG1081" s="18">
        <f t="shared" si="366"/>
        <v>0</v>
      </c>
      <c r="BH1081" s="15"/>
      <c r="BJ1081" s="86"/>
      <c r="BK1081" s="86"/>
      <c r="BL1081" s="24"/>
      <c r="BM1081" s="24"/>
      <c r="BN1081" s="24"/>
      <c r="BO1081" s="24"/>
      <c r="BP1081" s="24"/>
      <c r="BQ1081" s="124"/>
    </row>
    <row r="1082" spans="1:69" ht="16.8" customHeight="1" x14ac:dyDescent="0.35">
      <c r="A1082" s="15"/>
      <c r="B1082" s="15"/>
      <c r="C1082" s="15" t="s">
        <v>103</v>
      </c>
      <c r="D1082" s="16"/>
      <c r="E1082" s="16"/>
      <c r="F1082" s="16">
        <v>0</v>
      </c>
      <c r="G1082" s="16">
        <v>0</v>
      </c>
      <c r="H1082" s="16"/>
      <c r="I1082" s="4"/>
      <c r="J1082" s="14"/>
      <c r="K1082" s="50" t="s">
        <v>330</v>
      </c>
      <c r="L1082" s="50">
        <v>270.49</v>
      </c>
      <c r="M1082" s="16" t="s">
        <v>346</v>
      </c>
      <c r="N1082" s="16">
        <v>3270</v>
      </c>
      <c r="O1082" s="16"/>
      <c r="P1082" s="18"/>
      <c r="Q1082" s="14"/>
      <c r="R1082" s="18"/>
      <c r="S1082" s="16">
        <f>G1082</f>
        <v>0</v>
      </c>
      <c r="T1082" s="18">
        <f t="shared" si="361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2"/>
        <v>8137.4699999999721</v>
      </c>
      <c r="AA1082" s="15"/>
      <c r="AB1082" s="24"/>
      <c r="AC1082" s="15" t="str">
        <f>C1082</f>
        <v>PREL.  ACC. PER AMM-  GIGI</v>
      </c>
      <c r="AD1082" s="25"/>
      <c r="AE1082" s="62">
        <f t="shared" si="357"/>
        <v>0</v>
      </c>
      <c r="AF1082" s="63">
        <f t="shared" si="353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3"/>
        <v>0</v>
      </c>
      <c r="AP1082" s="15"/>
      <c r="AR1082" s="14"/>
      <c r="AS1082" s="18">
        <v>0</v>
      </c>
      <c r="AT1082" s="16">
        <v>0</v>
      </c>
      <c r="AU1082" s="18">
        <f t="shared" si="364"/>
        <v>0</v>
      </c>
      <c r="AV1082" s="15"/>
      <c r="AX1082" s="14"/>
      <c r="AY1082" s="18">
        <v>0</v>
      </c>
      <c r="AZ1082" s="16">
        <v>0</v>
      </c>
      <c r="BA1082" s="18">
        <f t="shared" si="365"/>
        <v>0</v>
      </c>
      <c r="BB1082" s="15"/>
      <c r="BD1082" s="14"/>
      <c r="BE1082" s="18">
        <v>0</v>
      </c>
      <c r="BF1082" s="16">
        <v>0</v>
      </c>
      <c r="BG1082" s="18">
        <f t="shared" si="366"/>
        <v>0</v>
      </c>
      <c r="BH1082" s="15"/>
      <c r="BJ1082" s="86"/>
      <c r="BK1082" s="86"/>
      <c r="BL1082" s="24"/>
      <c r="BM1082" s="24"/>
      <c r="BN1082" s="24"/>
      <c r="BO1082" s="24"/>
      <c r="BP1082" s="24"/>
      <c r="BQ1082" s="124"/>
    </row>
    <row r="1083" spans="1:69" ht="16.8" customHeight="1" x14ac:dyDescent="0.35">
      <c r="A1083" s="15"/>
      <c r="B1083" s="15"/>
      <c r="C1083" s="15" t="s">
        <v>105</v>
      </c>
      <c r="D1083" s="16"/>
      <c r="E1083" s="16"/>
      <c r="F1083" s="16">
        <v>0</v>
      </c>
      <c r="G1083" s="16">
        <v>0</v>
      </c>
      <c r="H1083" s="16"/>
      <c r="I1083" s="4"/>
      <c r="J1083" s="14"/>
      <c r="K1083" s="16" t="s">
        <v>331</v>
      </c>
      <c r="L1083" s="16">
        <v>511</v>
      </c>
      <c r="M1083" s="16" t="s">
        <v>347</v>
      </c>
      <c r="N1083" s="16">
        <v>712.5</v>
      </c>
      <c r="O1083" s="16"/>
      <c r="P1083" s="18"/>
      <c r="Q1083" s="14"/>
      <c r="R1083" s="18">
        <v>0</v>
      </c>
      <c r="S1083" s="16">
        <f>G1083</f>
        <v>0</v>
      </c>
      <c r="T1083" s="18">
        <f t="shared" si="361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2"/>
        <v>8137.4699999999721</v>
      </c>
      <c r="AA1083" s="15"/>
      <c r="AB1083" s="24"/>
      <c r="AC1083" s="15" t="str">
        <f>C1083</f>
        <v>PREL.  ACC. PER AMM-. RENZO</v>
      </c>
      <c r="AD1083" s="25"/>
      <c r="AE1083" s="62">
        <f t="shared" si="357"/>
        <v>0</v>
      </c>
      <c r="AF1083" s="63">
        <f t="shared" si="353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3"/>
        <v>0</v>
      </c>
      <c r="AP1083" s="15"/>
      <c r="AR1083" s="14"/>
      <c r="AS1083" s="18">
        <v>0</v>
      </c>
      <c r="AT1083" s="16"/>
      <c r="AU1083" s="18">
        <f t="shared" si="364"/>
        <v>0</v>
      </c>
      <c r="AV1083" s="15"/>
      <c r="AX1083" s="14"/>
      <c r="AY1083" s="18">
        <v>0</v>
      </c>
      <c r="AZ1083" s="16"/>
      <c r="BA1083" s="18">
        <f t="shared" si="365"/>
        <v>0</v>
      </c>
      <c r="BB1083" s="15"/>
      <c r="BD1083" s="14"/>
      <c r="BE1083" s="18">
        <v>0</v>
      </c>
      <c r="BF1083" s="16"/>
      <c r="BG1083" s="18">
        <f t="shared" si="366"/>
        <v>0</v>
      </c>
      <c r="BH1083" s="15"/>
      <c r="BJ1083" s="86"/>
      <c r="BK1083" s="86"/>
      <c r="BL1083" s="24"/>
      <c r="BM1083" s="24"/>
      <c r="BN1083" s="24"/>
      <c r="BO1083" s="24"/>
      <c r="BP1083" s="24"/>
      <c r="BQ1083" s="124"/>
    </row>
    <row r="1084" spans="1:69" ht="16.8" customHeight="1" x14ac:dyDescent="0.35">
      <c r="A1084" s="15"/>
      <c r="B1084" s="15"/>
      <c r="C1084" s="15" t="s">
        <v>356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357</v>
      </c>
      <c r="L1084" s="16">
        <v>984.5</v>
      </c>
      <c r="M1084" s="16" t="s">
        <v>349</v>
      </c>
      <c r="N1084" s="16">
        <v>250.5</v>
      </c>
      <c r="O1084" s="16"/>
      <c r="P1084" s="18"/>
      <c r="Q1084" s="14"/>
      <c r="R1084" s="18">
        <v>0</v>
      </c>
      <c r="S1084" s="16">
        <v>0</v>
      </c>
      <c r="T1084" s="18">
        <f t="shared" si="361"/>
        <v>63956.949999999983</v>
      </c>
      <c r="U1084" s="15"/>
      <c r="W1084" s="14"/>
      <c r="X1084" s="18">
        <f>F1084</f>
        <v>4358.99</v>
      </c>
      <c r="Y1084" s="16">
        <v>0</v>
      </c>
      <c r="Z1084" s="18">
        <f t="shared" si="362"/>
        <v>12496.459999999972</v>
      </c>
      <c r="AA1084" s="15" t="str">
        <f>C1084</f>
        <v>AGOS 19/1  1.348,50+ 22/1  3.010,49</v>
      </c>
      <c r="AB1084" s="24"/>
      <c r="AC1084" s="15"/>
      <c r="AD1084" s="25"/>
      <c r="AE1084" s="62"/>
      <c r="AF1084" s="63"/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3"/>
        <v>0</v>
      </c>
      <c r="AP1084" s="15"/>
      <c r="AR1084" s="14"/>
      <c r="AS1084" s="18">
        <v>0</v>
      </c>
      <c r="AT1084" s="16"/>
      <c r="AU1084" s="18">
        <f t="shared" si="364"/>
        <v>0</v>
      </c>
      <c r="AV1084" s="15"/>
      <c r="AX1084" s="14"/>
      <c r="AY1084" s="18">
        <v>0</v>
      </c>
      <c r="AZ1084" s="16"/>
      <c r="BA1084" s="18">
        <f t="shared" si="365"/>
        <v>0</v>
      </c>
      <c r="BB1084" s="15"/>
      <c r="BD1084" s="14"/>
      <c r="BE1084" s="18">
        <v>0</v>
      </c>
      <c r="BF1084" s="16"/>
      <c r="BG1084" s="18">
        <f t="shared" si="366"/>
        <v>0</v>
      </c>
      <c r="BH1084" s="15"/>
      <c r="BJ1084" s="86"/>
      <c r="BK1084" s="86"/>
      <c r="BL1084" s="24"/>
      <c r="BM1084" s="24"/>
      <c r="BN1084" s="24"/>
      <c r="BO1084" s="24"/>
      <c r="BP1084" s="24"/>
      <c r="BQ1084" s="124"/>
    </row>
    <row r="1085" spans="1:69" ht="16.8" customHeight="1" x14ac:dyDescent="0.35">
      <c r="A1085" s="15"/>
      <c r="B1085" s="15"/>
      <c r="C1085" s="15" t="s">
        <v>358</v>
      </c>
      <c r="D1085" s="16"/>
      <c r="E1085" s="16"/>
      <c r="F1085" s="16">
        <v>472</v>
      </c>
      <c r="G1085" s="16"/>
      <c r="H1085" s="16">
        <v>0</v>
      </c>
      <c r="I1085" s="4"/>
      <c r="J1085" s="14"/>
      <c r="K1085" s="3" t="s">
        <v>335</v>
      </c>
      <c r="L1085" s="16">
        <v>608.5</v>
      </c>
      <c r="M1085" s="16" t="s">
        <v>351</v>
      </c>
      <c r="N1085" s="16">
        <v>977</v>
      </c>
      <c r="O1085" s="16"/>
      <c r="P1085" s="18"/>
      <c r="Q1085" s="14"/>
      <c r="R1085" s="18">
        <v>0</v>
      </c>
      <c r="S1085" s="16">
        <v>0</v>
      </c>
      <c r="T1085" s="18">
        <f t="shared" si="361"/>
        <v>63956.949999999983</v>
      </c>
      <c r="U1085" s="15"/>
      <c r="W1085" s="14"/>
      <c r="X1085" s="18">
        <f>F1085</f>
        <v>472</v>
      </c>
      <c r="Y1085" s="16"/>
      <c r="Z1085" s="18">
        <f t="shared" si="362"/>
        <v>12968.459999999972</v>
      </c>
      <c r="AA1085" s="15"/>
      <c r="AB1085" s="24"/>
      <c r="AC1085" s="15"/>
      <c r="AD1085" s="25"/>
      <c r="AE1085" s="62"/>
      <c r="AF1085" s="63"/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3"/>
        <v>0</v>
      </c>
      <c r="AP1085" s="15"/>
      <c r="AR1085" s="14"/>
      <c r="AS1085" s="18">
        <v>0</v>
      </c>
      <c r="AT1085" s="16"/>
      <c r="AU1085" s="18">
        <f t="shared" si="364"/>
        <v>0</v>
      </c>
      <c r="AV1085" s="15"/>
      <c r="AX1085" s="14"/>
      <c r="AY1085" s="18">
        <v>0</v>
      </c>
      <c r="AZ1085" s="16"/>
      <c r="BA1085" s="18">
        <f t="shared" si="365"/>
        <v>0</v>
      </c>
      <c r="BB1085" s="15"/>
      <c r="BD1085" s="14"/>
      <c r="BE1085" s="18">
        <v>0</v>
      </c>
      <c r="BF1085" s="16"/>
      <c r="BG1085" s="18">
        <f t="shared" si="366"/>
        <v>0</v>
      </c>
      <c r="BH1085" s="15"/>
      <c r="BJ1085" s="86"/>
      <c r="BK1085" s="86"/>
      <c r="BL1085" s="24"/>
      <c r="BM1085" s="24"/>
      <c r="BN1085" s="24"/>
      <c r="BO1085" s="24"/>
      <c r="BP1085" s="24"/>
      <c r="BQ1085" s="124"/>
    </row>
    <row r="1086" spans="1:69" ht="16.8" customHeight="1" x14ac:dyDescent="0.35">
      <c r="A1086" s="15"/>
      <c r="B1086" s="15"/>
      <c r="C1086" s="15" t="s">
        <v>107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311</v>
      </c>
      <c r="L1086" s="16">
        <v>309.5</v>
      </c>
      <c r="M1086" s="30"/>
      <c r="N1086" s="16">
        <v>0</v>
      </c>
      <c r="O1086" s="16"/>
      <c r="P1086" s="18"/>
      <c r="Q1086" s="14"/>
      <c r="R1086" s="18">
        <v>0</v>
      </c>
      <c r="S1086" s="16">
        <v>0</v>
      </c>
      <c r="T1086" s="18">
        <f t="shared" si="361"/>
        <v>63956.949999999983</v>
      </c>
      <c r="U1086" s="15"/>
      <c r="W1086" s="14"/>
      <c r="X1086" s="18">
        <f>F1086</f>
        <v>0</v>
      </c>
      <c r="Y1086" s="16"/>
      <c r="Z1086" s="18">
        <f t="shared" si="362"/>
        <v>12968.459999999972</v>
      </c>
      <c r="AA1086" s="15"/>
      <c r="AB1086" s="24"/>
      <c r="AC1086" s="15"/>
      <c r="AD1086" s="25"/>
      <c r="AE1086" s="62"/>
      <c r="AF1086" s="63"/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3"/>
        <v>0</v>
      </c>
      <c r="AP1086" s="15"/>
      <c r="AR1086" s="14"/>
      <c r="AS1086" s="18">
        <v>0</v>
      </c>
      <c r="AT1086" s="16"/>
      <c r="AU1086" s="18">
        <f t="shared" si="364"/>
        <v>0</v>
      </c>
      <c r="AV1086" s="15"/>
      <c r="AX1086" s="14"/>
      <c r="AY1086" s="18">
        <v>0</v>
      </c>
      <c r="AZ1086" s="16"/>
      <c r="BA1086" s="18">
        <f t="shared" si="365"/>
        <v>0</v>
      </c>
      <c r="BB1086" s="15"/>
      <c r="BD1086" s="14"/>
      <c r="BE1086" s="18">
        <v>0</v>
      </c>
      <c r="BF1086" s="16"/>
      <c r="BG1086" s="18">
        <f t="shared" si="366"/>
        <v>0</v>
      </c>
      <c r="BH1086" s="15"/>
      <c r="BJ1086" s="86"/>
      <c r="BK1086" s="86"/>
      <c r="BL1086" s="24"/>
      <c r="BM1086" s="24"/>
      <c r="BN1086" s="24"/>
      <c r="BO1086" s="24"/>
      <c r="BP1086" s="24"/>
      <c r="BQ1086" s="124"/>
    </row>
    <row r="1087" spans="1:69" ht="16.8" customHeight="1" x14ac:dyDescent="0.35">
      <c r="A1087" s="15"/>
      <c r="B1087" s="15"/>
      <c r="C1087" s="15" t="s">
        <v>107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/>
      <c r="N1087" s="16">
        <v>0</v>
      </c>
      <c r="O1087" s="16"/>
      <c r="P1087" s="18"/>
      <c r="Q1087" s="14"/>
      <c r="R1087" s="18">
        <v>0</v>
      </c>
      <c r="S1087" s="16">
        <v>0</v>
      </c>
      <c r="T1087" s="18">
        <f t="shared" si="361"/>
        <v>63956.949999999983</v>
      </c>
      <c r="U1087" s="15"/>
      <c r="W1087" s="14"/>
      <c r="X1087" s="18">
        <f>F1087</f>
        <v>0</v>
      </c>
      <c r="Y1087" s="16">
        <v>0</v>
      </c>
      <c r="Z1087" s="18">
        <f t="shared" si="362"/>
        <v>12968.459999999972</v>
      </c>
      <c r="AA1087" s="15" t="str">
        <f>C1087</f>
        <v>VERSAMENTO</v>
      </c>
      <c r="AB1087" s="24"/>
      <c r="AC1087" s="15"/>
      <c r="AD1087" s="25"/>
      <c r="AE1087" s="62"/>
      <c r="AF1087" s="63"/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3"/>
        <v>0</v>
      </c>
      <c r="AP1087" s="15"/>
      <c r="AR1087" s="14"/>
      <c r="AS1087" s="18">
        <v>0</v>
      </c>
      <c r="AT1087" s="16"/>
      <c r="AU1087" s="18">
        <f t="shared" si="364"/>
        <v>0</v>
      </c>
      <c r="AV1087" s="15"/>
      <c r="AX1087" s="14"/>
      <c r="AY1087" s="18">
        <v>0</v>
      </c>
      <c r="AZ1087" s="16"/>
      <c r="BA1087" s="18">
        <f t="shared" si="365"/>
        <v>0</v>
      </c>
      <c r="BB1087" s="15"/>
      <c r="BD1087" s="14"/>
      <c r="BE1087" s="18">
        <v>0</v>
      </c>
      <c r="BF1087" s="16"/>
      <c r="BG1087" s="18">
        <f t="shared" si="366"/>
        <v>0</v>
      </c>
      <c r="BH1087" s="15"/>
      <c r="BJ1087" s="86"/>
      <c r="BK1087" s="86"/>
      <c r="BL1087" s="24"/>
      <c r="BM1087" s="24"/>
      <c r="BN1087" s="24"/>
      <c r="BO1087" s="24"/>
      <c r="BP1087" s="24"/>
      <c r="BQ1087" s="124"/>
    </row>
    <row r="1088" spans="1:69" ht="16.8" customHeight="1" x14ac:dyDescent="0.35">
      <c r="A1088" s="15"/>
      <c r="B1088" s="15"/>
      <c r="C1088" s="68" t="s">
        <v>107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111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1"/>
        <v>63956.949999999983</v>
      </c>
      <c r="U1088" s="15"/>
      <c r="W1088" s="14"/>
      <c r="X1088" s="18">
        <v>0</v>
      </c>
      <c r="Y1088" s="16"/>
      <c r="Z1088" s="18">
        <f t="shared" si="362"/>
        <v>12968.459999999972</v>
      </c>
      <c r="AA1088" s="15" t="str">
        <f>C1088</f>
        <v>VERSAMENTO</v>
      </c>
      <c r="AB1088" s="24"/>
      <c r="AC1088" s="15"/>
      <c r="AD1088" s="25"/>
      <c r="AE1088" s="62"/>
      <c r="AF1088" s="63"/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3"/>
        <v>0</v>
      </c>
      <c r="AP1088" s="15"/>
      <c r="AR1088" s="14"/>
      <c r="AS1088" s="18">
        <v>0</v>
      </c>
      <c r="AT1088" s="16"/>
      <c r="AU1088" s="18">
        <f t="shared" si="364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365"/>
        <v>0</v>
      </c>
      <c r="BB1088" s="15"/>
      <c r="BD1088" s="14"/>
      <c r="BE1088" s="18">
        <v>0</v>
      </c>
      <c r="BF1088" s="16"/>
      <c r="BG1088" s="18">
        <f t="shared" si="366"/>
        <v>0</v>
      </c>
      <c r="BH1088" s="15"/>
      <c r="BJ1088" s="86"/>
      <c r="BK1088" s="86"/>
      <c r="BL1088" s="24"/>
      <c r="BM1088" s="24"/>
      <c r="BN1088" s="24"/>
      <c r="BO1088" s="24"/>
      <c r="BP1088" s="24"/>
      <c r="BQ1088" s="124"/>
    </row>
    <row r="1089" spans="1:69" ht="16.8" customHeight="1" x14ac:dyDescent="0.35">
      <c r="A1089" s="15"/>
      <c r="B1089" s="15"/>
      <c r="C1089" s="15" t="s">
        <v>169</v>
      </c>
      <c r="D1089" s="16"/>
      <c r="E1089" s="16"/>
      <c r="F1089" s="16">
        <v>8317.93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1"/>
        <v>63956.949999999983</v>
      </c>
      <c r="U1089" s="15"/>
      <c r="W1089" s="14"/>
      <c r="X1089" s="18">
        <f>F1089</f>
        <v>8317.93</v>
      </c>
      <c r="Y1089" s="16">
        <f>G1089</f>
        <v>0</v>
      </c>
      <c r="Z1089" s="18">
        <f t="shared" si="362"/>
        <v>21286.38999999997</v>
      </c>
      <c r="AA1089" s="15" t="str">
        <f>C1089</f>
        <v>BONIFICI</v>
      </c>
      <c r="AB1089" s="24"/>
      <c r="AC1089" s="15"/>
      <c r="AD1089" s="25"/>
      <c r="AE1089" s="62"/>
      <c r="AF1089" s="63"/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3"/>
        <v>0</v>
      </c>
      <c r="AP1089" s="15"/>
      <c r="AR1089" s="14"/>
      <c r="AS1089" s="18">
        <v>0</v>
      </c>
      <c r="AT1089" s="16"/>
      <c r="AU1089" s="18">
        <f t="shared" si="364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5"/>
        <v>0</v>
      </c>
      <c r="BB1089" s="15"/>
      <c r="BD1089" s="14"/>
      <c r="BE1089" s="18">
        <v>0</v>
      </c>
      <c r="BF1089" s="16"/>
      <c r="BG1089" s="18">
        <f t="shared" si="366"/>
        <v>0</v>
      </c>
      <c r="BH1089" s="15"/>
      <c r="BJ1089" s="86"/>
      <c r="BK1089" s="86"/>
      <c r="BL1089" s="24"/>
      <c r="BM1089" s="24"/>
      <c r="BN1089" s="24"/>
      <c r="BO1089" s="24"/>
      <c r="BP1089" s="24"/>
      <c r="BQ1089" s="124"/>
    </row>
    <row r="1090" spans="1:69" ht="16.8" customHeight="1" x14ac:dyDescent="0.35">
      <c r="A1090" s="15"/>
      <c r="B1090" s="15"/>
      <c r="C1090" s="47" t="s">
        <v>112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/>
      <c r="N1090" s="3"/>
      <c r="O1090" s="16"/>
      <c r="P1090" s="18"/>
      <c r="Q1090" s="14"/>
      <c r="R1090" s="18"/>
      <c r="S1090" s="16"/>
      <c r="T1090" s="18">
        <f t="shared" si="361"/>
        <v>63956.949999999983</v>
      </c>
      <c r="U1090" s="15"/>
      <c r="W1090" s="14"/>
      <c r="X1090" s="18"/>
      <c r="Y1090" s="1">
        <f>G1090</f>
        <v>0</v>
      </c>
      <c r="Z1090" s="18">
        <f t="shared" si="362"/>
        <v>21286.38999999997</v>
      </c>
      <c r="AA1090" s="15" t="str">
        <f>C1090</f>
        <v>PREL .PROVVIGIONI MATURATE</v>
      </c>
      <c r="AB1090" s="24"/>
      <c r="AC1090" s="15" t="s">
        <v>157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3"/>
        <v>0</v>
      </c>
      <c r="AP1090" s="15"/>
      <c r="AR1090" s="14"/>
      <c r="AS1090" s="18"/>
      <c r="AT1090" s="25">
        <v>0</v>
      </c>
      <c r="AU1090" s="18">
        <f t="shared" si="364"/>
        <v>0</v>
      </c>
      <c r="AV1090" s="15"/>
      <c r="AX1090" s="14"/>
      <c r="AY1090" s="18"/>
      <c r="AZ1090" s="25">
        <v>0</v>
      </c>
      <c r="BA1090" s="18">
        <f t="shared" si="365"/>
        <v>0</v>
      </c>
      <c r="BB1090" s="15"/>
      <c r="BD1090" s="14"/>
      <c r="BE1090" s="18"/>
      <c r="BF1090" s="25">
        <v>0</v>
      </c>
      <c r="BG1090" s="18">
        <f t="shared" si="366"/>
        <v>0</v>
      </c>
      <c r="BH1090" s="15"/>
      <c r="BJ1090" s="86"/>
      <c r="BK1090" s="86"/>
      <c r="BL1090" s="24"/>
      <c r="BM1090" s="24"/>
      <c r="BN1090" s="24"/>
      <c r="BO1090" s="24"/>
      <c r="BP1090" s="24"/>
      <c r="BQ1090" s="124"/>
    </row>
    <row r="1091" spans="1:69" ht="16.8" customHeight="1" x14ac:dyDescent="0.35">
      <c r="A1091" s="15"/>
      <c r="B1091" s="15"/>
      <c r="C1091" s="15" t="s">
        <v>113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/>
      <c r="N1091" s="16"/>
      <c r="O1091" s="16"/>
      <c r="P1091" s="18"/>
      <c r="Q1091" s="14"/>
      <c r="R1091" s="18"/>
      <c r="S1091" s="16">
        <f>G1091</f>
        <v>0</v>
      </c>
      <c r="T1091" s="18">
        <f t="shared" si="361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2"/>
        <v>21286.38999999997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3"/>
        <v>0</v>
      </c>
      <c r="AP1091" s="15"/>
      <c r="AR1091" s="14"/>
      <c r="AS1091" s="18"/>
      <c r="AT1091" s="16"/>
      <c r="AU1091" s="18">
        <f t="shared" si="364"/>
        <v>0</v>
      </c>
      <c r="AV1091" s="15"/>
      <c r="AX1091" s="14"/>
      <c r="AY1091" s="18"/>
      <c r="AZ1091" s="16"/>
      <c r="BA1091" s="18">
        <f t="shared" si="365"/>
        <v>0</v>
      </c>
      <c r="BB1091" s="15"/>
      <c r="BD1091" s="14"/>
      <c r="BE1091" s="18"/>
      <c r="BF1091" s="16"/>
      <c r="BG1091" s="18">
        <f t="shared" si="366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4"/>
    </row>
    <row r="1092" spans="1:69" ht="16.8" customHeight="1" x14ac:dyDescent="0.35">
      <c r="A1092" s="15"/>
      <c r="B1092" s="15"/>
      <c r="C1092" s="15" t="s">
        <v>114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1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2"/>
        <v>21286.38999999997</v>
      </c>
      <c r="AA1092" s="15"/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3"/>
        <v>0</v>
      </c>
      <c r="AP1092" s="15"/>
      <c r="AR1092" s="14"/>
      <c r="AS1092" s="18"/>
      <c r="AT1092" s="16">
        <v>0</v>
      </c>
      <c r="AU1092" s="18">
        <f t="shared" si="364"/>
        <v>0</v>
      </c>
      <c r="AV1092" s="15"/>
      <c r="AX1092" s="14"/>
      <c r="AY1092" s="18"/>
      <c r="AZ1092" s="16">
        <v>0</v>
      </c>
      <c r="BA1092" s="18">
        <f t="shared" si="365"/>
        <v>0</v>
      </c>
      <c r="BB1092" s="15"/>
      <c r="BD1092" s="14"/>
      <c r="BE1092" s="18"/>
      <c r="BF1092" s="16">
        <v>0</v>
      </c>
      <c r="BG1092" s="18">
        <f t="shared" si="366"/>
        <v>0</v>
      </c>
      <c r="BH1092" s="15"/>
      <c r="BJ1092" s="86"/>
      <c r="BK1092" s="86"/>
      <c r="BL1092" s="24"/>
      <c r="BM1092" s="24"/>
      <c r="BN1092" s="24"/>
      <c r="BO1092" s="24"/>
      <c r="BP1092" s="24"/>
      <c r="BQ1092" s="124"/>
    </row>
    <row r="1093" spans="1:69" ht="16.8" customHeight="1" x14ac:dyDescent="0.35">
      <c r="A1093" s="15"/>
      <c r="B1093" s="15"/>
      <c r="C1093" s="15"/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115</v>
      </c>
      <c r="L1093" s="3">
        <f>SUM(L1073:L1087)+N1072+L1089+L1090</f>
        <v>111322.28999999995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361"/>
        <v>63956.949999999983</v>
      </c>
      <c r="U1093" s="15"/>
      <c r="W1093" s="14"/>
      <c r="X1093" s="18">
        <v>0</v>
      </c>
      <c r="Y1093" s="16">
        <v>0</v>
      </c>
      <c r="Z1093" s="18">
        <f t="shared" si="362"/>
        <v>21286.38999999997</v>
      </c>
      <c r="AA1093" s="15"/>
      <c r="AB1093" s="24"/>
      <c r="AC1093" s="15">
        <f>C1093</f>
        <v>0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111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3"/>
        <v>0</v>
      </c>
      <c r="AP1093" s="15"/>
      <c r="AR1093" s="14"/>
      <c r="AS1093" s="18"/>
      <c r="AT1093" s="16">
        <v>0</v>
      </c>
      <c r="AU1093" s="18">
        <f t="shared" si="364"/>
        <v>0</v>
      </c>
      <c r="AV1093" s="16"/>
      <c r="AX1093" s="14"/>
      <c r="AY1093" s="18"/>
      <c r="AZ1093" s="16">
        <v>0</v>
      </c>
      <c r="BA1093" s="18">
        <f t="shared" si="365"/>
        <v>0</v>
      </c>
      <c r="BB1093" s="15"/>
      <c r="BD1093" s="14"/>
      <c r="BE1093" s="18"/>
      <c r="BF1093" s="16">
        <v>0</v>
      </c>
      <c r="BG1093" s="18">
        <f t="shared" si="366"/>
        <v>0</v>
      </c>
      <c r="BH1093" s="15"/>
      <c r="BJ1093" s="86"/>
      <c r="BK1093" s="86"/>
      <c r="BL1093" s="24"/>
      <c r="BM1093" s="24"/>
      <c r="BN1093" s="24"/>
      <c r="BO1093" s="24"/>
      <c r="BP1093" s="24"/>
      <c r="BQ1093" s="124"/>
    </row>
    <row r="1094" spans="1:69" ht="16.8" customHeight="1" x14ac:dyDescent="0.35">
      <c r="A1094" s="15"/>
      <c r="B1094" s="15"/>
      <c r="C1094" s="64" t="s">
        <v>138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/>
      <c r="K1094" s="6" t="s">
        <v>116</v>
      </c>
      <c r="L1094" s="3">
        <f>L1093-M1093</f>
        <v>38965.949999999953</v>
      </c>
      <c r="M1094" s="16"/>
      <c r="N1094" s="16"/>
      <c r="O1094" s="16"/>
      <c r="P1094" s="18"/>
      <c r="Q1094" s="14"/>
      <c r="R1094" s="18"/>
      <c r="S1094" s="16">
        <v>0</v>
      </c>
      <c r="T1094" s="18">
        <f t="shared" si="361"/>
        <v>63956.949999999983</v>
      </c>
      <c r="U1094" s="15"/>
      <c r="W1094" s="14"/>
      <c r="X1094" s="18"/>
      <c r="Y1094" s="16">
        <v>0</v>
      </c>
      <c r="Z1094" s="18">
        <f t="shared" si="362"/>
        <v>21286.38999999997</v>
      </c>
      <c r="AA1094" s="15"/>
      <c r="AB1094" s="24"/>
      <c r="AC1094" s="71" t="s">
        <v>190</v>
      </c>
      <c r="AD1094" s="65"/>
      <c r="AE1094" s="65">
        <v>0</v>
      </c>
      <c r="AF1094" s="63">
        <f>SUM(AF1046:AF1093)</f>
        <v>54731.97</v>
      </c>
      <c r="AG1094" s="25"/>
      <c r="AH1094" s="24" t="s">
        <v>117</v>
      </c>
      <c r="AI1094" s="26"/>
      <c r="AJ1094" s="25">
        <f>SUM(AJ1040:AJ1093)</f>
        <v>0</v>
      </c>
      <c r="AL1094" s="14"/>
      <c r="AM1094" s="18"/>
      <c r="AN1094" s="16"/>
      <c r="AO1094" s="18">
        <f t="shared" si="363"/>
        <v>0</v>
      </c>
      <c r="AP1094" s="15"/>
      <c r="AR1094" s="14"/>
      <c r="AS1094" s="18"/>
      <c r="AT1094" s="16">
        <v>0</v>
      </c>
      <c r="AU1094" s="18">
        <f t="shared" si="364"/>
        <v>0</v>
      </c>
      <c r="AV1094" s="15"/>
      <c r="AX1094" s="14"/>
      <c r="AY1094" s="18"/>
      <c r="AZ1094" s="16"/>
      <c r="BA1094" s="18">
        <f t="shared" si="365"/>
        <v>0</v>
      </c>
      <c r="BB1094" s="15"/>
      <c r="BD1094" s="14"/>
      <c r="BE1094" s="18"/>
      <c r="BF1094" s="16"/>
      <c r="BG1094" s="18">
        <f t="shared" si="366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4"/>
    </row>
    <row r="1095" spans="1:69" ht="16.8" customHeight="1" x14ac:dyDescent="0.35">
      <c r="A1095" s="15"/>
      <c r="B1095" s="15"/>
      <c r="C1095" s="64" t="s">
        <v>140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/>
      <c r="P1095" s="18"/>
      <c r="Q1095" s="14"/>
      <c r="R1095" s="18"/>
      <c r="S1095" s="16">
        <v>0</v>
      </c>
      <c r="T1095" s="18">
        <f t="shared" si="361"/>
        <v>63956.949999999983</v>
      </c>
      <c r="U1095" s="15"/>
      <c r="W1095" s="14"/>
      <c r="X1095" s="18"/>
      <c r="Y1095" s="16">
        <v>0</v>
      </c>
      <c r="Z1095" s="18">
        <f t="shared" si="362"/>
        <v>21286.38999999997</v>
      </c>
      <c r="AA1095" s="15"/>
      <c r="AB1095" s="24"/>
      <c r="AC1095" s="71" t="s">
        <v>161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363"/>
        <v>0</v>
      </c>
      <c r="AP1095" s="15"/>
      <c r="AR1095" s="14"/>
      <c r="AS1095" s="18"/>
      <c r="AT1095" s="16"/>
      <c r="AU1095" s="18">
        <f t="shared" si="364"/>
        <v>0</v>
      </c>
      <c r="AV1095" s="15"/>
      <c r="AX1095" s="14"/>
      <c r="AY1095" s="18"/>
      <c r="AZ1095" s="16"/>
      <c r="BA1095" s="18">
        <f t="shared" si="365"/>
        <v>0</v>
      </c>
      <c r="BB1095" s="15"/>
      <c r="BD1095" s="14"/>
      <c r="BE1095" s="18"/>
      <c r="BF1095" s="16"/>
      <c r="BG1095" s="18">
        <f t="shared" si="366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4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119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120</v>
      </c>
      <c r="L1096" s="3">
        <f>L1094-L1095</f>
        <v>0</v>
      </c>
      <c r="M1096" s="27" t="s">
        <v>162</v>
      </c>
      <c r="N1096" s="27">
        <f>O1096-L1095</f>
        <v>894.02999999998428</v>
      </c>
      <c r="O1096" s="44">
        <f>Z1096+AU1096+N1072+SUM(L1075:L1086)+SUM(N1076:N1086)+L1090-D1042-D1045-D1041+E1043</f>
        <v>39859.979999999974</v>
      </c>
      <c r="P1096" s="18"/>
      <c r="Q1096" s="58"/>
      <c r="R1096" s="59"/>
      <c r="S1096" s="44"/>
      <c r="T1096" s="59">
        <f t="shared" si="361"/>
        <v>63956.949999999983</v>
      </c>
      <c r="U1096" s="57"/>
      <c r="W1096" s="58"/>
      <c r="X1096" s="59"/>
      <c r="Y1096" s="44"/>
      <c r="Z1096" s="59">
        <f t="shared" si="362"/>
        <v>21286.38999999997</v>
      </c>
      <c r="AA1096" s="57"/>
      <c r="AB1096" s="60"/>
      <c r="AC1096" s="60" t="s">
        <v>121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163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3"/>
        <v>0</v>
      </c>
      <c r="AP1096" s="57"/>
      <c r="AR1096" s="58"/>
      <c r="AS1096" s="59"/>
      <c r="AT1096" s="44"/>
      <c r="AU1096" s="59">
        <f t="shared" si="364"/>
        <v>0</v>
      </c>
      <c r="AV1096" s="57"/>
      <c r="AX1096" s="58"/>
      <c r="AY1096" s="59"/>
      <c r="AZ1096" s="44"/>
      <c r="BA1096" s="59">
        <f t="shared" si="365"/>
        <v>0</v>
      </c>
      <c r="BB1096" s="57"/>
      <c r="BD1096" s="58"/>
      <c r="BE1096" s="59"/>
      <c r="BF1096" s="44"/>
      <c r="BG1096" s="59">
        <f t="shared" si="366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191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8" spans="1:69" ht="16.8" customHeight="1" x14ac:dyDescent="0.25">
      <c r="A1098" s="50"/>
    </row>
    <row r="1099" spans="1:69" ht="16.8" customHeight="1" x14ac:dyDescent="0.35">
      <c r="A1099" s="2" t="s">
        <v>0</v>
      </c>
      <c r="B1099" s="2"/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122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164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165</v>
      </c>
      <c r="BP1099" s="8" t="s">
        <v>0</v>
      </c>
      <c r="BQ1099" s="9" t="s">
        <v>166</v>
      </c>
    </row>
    <row r="1100" spans="1:69" ht="16.8" customHeight="1" x14ac:dyDescent="0.35">
      <c r="A1100" s="14">
        <v>45316</v>
      </c>
      <c r="B1100" s="15" t="s">
        <v>167</v>
      </c>
      <c r="C1100" s="15" t="s">
        <v>168</v>
      </c>
      <c r="D1100" s="16">
        <v>12659.57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>
        <f>D1103+D1106+D1104-E1104-E1103+O1039</f>
        <v>61947.420000000013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21286.38999999997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169</v>
      </c>
      <c r="BM1100" s="88">
        <f>BK1100</f>
        <v>45316</v>
      </c>
      <c r="BN1100" s="24" t="s">
        <v>169</v>
      </c>
      <c r="BO1100" s="24"/>
      <c r="BP1100" s="88">
        <f>BK1100</f>
        <v>45316</v>
      </c>
      <c r="BQ1100" s="124"/>
    </row>
    <row r="1101" spans="1:69" ht="16.8" customHeight="1" x14ac:dyDescent="0.35">
      <c r="A1101" s="15"/>
      <c r="B1101" s="15"/>
      <c r="C1101" s="15" t="s">
        <v>170</v>
      </c>
      <c r="D1101" s="16">
        <v>0</v>
      </c>
      <c r="E1101" s="16"/>
      <c r="F1101" s="16"/>
      <c r="G1101" s="16"/>
      <c r="H1101" s="103" t="s">
        <v>34</v>
      </c>
      <c r="I1101" s="4"/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7">(R1101-S1101)+T1100</f>
        <v>63956.949999999983</v>
      </c>
      <c r="U1101" s="15"/>
      <c r="W1101" s="14"/>
      <c r="X1101" s="18"/>
      <c r="Y1101" s="16"/>
      <c r="Z1101" s="18">
        <f t="shared" ref="Z1101:Z1132" si="368">(X1101-Y1101)+Z1100</f>
        <v>21286.38999999997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69">(AM1101-AN1101)+AO1100</f>
        <v>0</v>
      </c>
      <c r="AP1101" s="15"/>
      <c r="AR1101" s="14"/>
      <c r="AS1101" s="18"/>
      <c r="AT1101" s="16"/>
      <c r="AU1101" s="18">
        <f t="shared" ref="AU1101:AU1132" si="370">(AS1101-AT1101)+AU1100</f>
        <v>0</v>
      </c>
      <c r="AV1101" s="15"/>
      <c r="AX1101" s="14"/>
      <c r="AY1101" s="18"/>
      <c r="AZ1101" s="16"/>
      <c r="BA1101" s="18">
        <f t="shared" ref="BA1101:BA1132" si="371">(AY1101-AZ1101)+BA1100</f>
        <v>0</v>
      </c>
      <c r="BB1101" s="15"/>
      <c r="BD1101" s="14"/>
      <c r="BE1101" s="18"/>
      <c r="BF1101" s="16"/>
      <c r="BG1101" s="18">
        <f t="shared" ref="BG1101:BG1132" si="372">(BE1101-BF1101)+BG1100</f>
        <v>0</v>
      </c>
      <c r="BH1101" s="15"/>
      <c r="BJ1101" s="86">
        <v>0</v>
      </c>
      <c r="BK1101" s="90"/>
      <c r="BL1101" s="24">
        <v>0</v>
      </c>
      <c r="BM1101" s="91"/>
      <c r="BN1101" s="24">
        <v>0</v>
      </c>
      <c r="BO1101" s="24">
        <v>0</v>
      </c>
      <c r="BP1101" s="91"/>
      <c r="BQ1101" s="124"/>
    </row>
    <row r="1102" spans="1:69" ht="16.8" customHeight="1" x14ac:dyDescent="0.35">
      <c r="A1102" s="15"/>
      <c r="B1102" s="15"/>
      <c r="C1102" s="15" t="s">
        <v>171</v>
      </c>
      <c r="D1102" s="16">
        <v>13319.47</v>
      </c>
      <c r="E1102" s="16">
        <v>1885.5</v>
      </c>
      <c r="F1102" s="16"/>
      <c r="G1102" s="16"/>
      <c r="H1102" s="103">
        <f>D1103+H1041</f>
        <v>2399.3900000000003</v>
      </c>
      <c r="I1102" s="4"/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7"/>
        <v>63956.949999999983</v>
      </c>
      <c r="U1102" s="15"/>
      <c r="W1102" s="14"/>
      <c r="X1102" s="18"/>
      <c r="Y1102" s="16"/>
      <c r="Z1102" s="18">
        <f t="shared" si="368"/>
        <v>21286.38999999997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69"/>
        <v>0</v>
      </c>
      <c r="AP1102" s="15"/>
      <c r="AR1102" s="14"/>
      <c r="AS1102" s="18"/>
      <c r="AT1102" s="16"/>
      <c r="AU1102" s="18">
        <f t="shared" si="370"/>
        <v>0</v>
      </c>
      <c r="AV1102" s="15"/>
      <c r="AX1102" s="14"/>
      <c r="AY1102" s="18"/>
      <c r="AZ1102" s="16"/>
      <c r="BA1102" s="18">
        <f t="shared" si="371"/>
        <v>0</v>
      </c>
      <c r="BB1102" s="15"/>
      <c r="BD1102" s="14"/>
      <c r="BE1102" s="18"/>
      <c r="BF1102" s="16"/>
      <c r="BG1102" s="18">
        <f t="shared" si="372"/>
        <v>0</v>
      </c>
      <c r="BH1102" s="15"/>
      <c r="BJ1102" s="86">
        <v>0</v>
      </c>
      <c r="BK1102" s="90"/>
      <c r="BL1102" s="24">
        <v>0</v>
      </c>
      <c r="BM1102" s="91"/>
      <c r="BN1102" s="24">
        <v>0</v>
      </c>
      <c r="BO1102" s="24">
        <v>0</v>
      </c>
      <c r="BP1102" s="91"/>
      <c r="BQ1102" s="124"/>
    </row>
    <row r="1103" spans="1:69" ht="16.8" customHeight="1" x14ac:dyDescent="0.35">
      <c r="A1103" s="15"/>
      <c r="B1103" s="15">
        <v>0</v>
      </c>
      <c r="C1103" s="15" t="s">
        <v>172</v>
      </c>
      <c r="D1103" s="16">
        <v>1120.97</v>
      </c>
      <c r="E1103" s="16"/>
      <c r="F1103" s="16"/>
      <c r="G1103" s="16"/>
      <c r="H1103" s="103" t="s">
        <v>40</v>
      </c>
      <c r="I1103" s="4"/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 t="shared" ref="O1103:O1122" si="373">O1042+M1103-N1103</f>
        <v>25316.627000000008</v>
      </c>
      <c r="P1103" s="18">
        <f t="shared" ref="P1103:P1122" si="374">P1042+M1103</f>
        <v>6447.7269999999999</v>
      </c>
      <c r="Q1103" s="14"/>
      <c r="R1103" s="18"/>
      <c r="S1103" s="16"/>
      <c r="T1103" s="18">
        <f t="shared" si="367"/>
        <v>63956.949999999983</v>
      </c>
      <c r="U1103" s="15"/>
      <c r="W1103" s="14"/>
      <c r="X1103" s="18"/>
      <c r="Y1103" s="16"/>
      <c r="Z1103" s="18">
        <f t="shared" si="368"/>
        <v>21286.38999999997</v>
      </c>
      <c r="AA1103" s="15"/>
      <c r="AB1103" s="24"/>
      <c r="AC1103" s="24"/>
      <c r="AD1103" s="25"/>
      <c r="AE1103" s="25"/>
      <c r="AF1103" s="25"/>
      <c r="AG1103" s="25"/>
      <c r="AH1103" s="17"/>
      <c r="AI1103" s="16">
        <v>0</v>
      </c>
      <c r="AJ1103" s="25"/>
      <c r="AL1103" s="14"/>
      <c r="AM1103" s="18"/>
      <c r="AN1103" s="16"/>
      <c r="AO1103" s="18">
        <f t="shared" si="369"/>
        <v>0</v>
      </c>
      <c r="AP1103" s="15"/>
      <c r="AR1103" s="14"/>
      <c r="AS1103" s="18"/>
      <c r="AT1103" s="16"/>
      <c r="AU1103" s="18">
        <f t="shared" si="370"/>
        <v>0</v>
      </c>
      <c r="AV1103" s="15"/>
      <c r="AX1103" s="14"/>
      <c r="AY1103" s="18"/>
      <c r="AZ1103" s="16"/>
      <c r="BA1103" s="18">
        <f t="shared" si="371"/>
        <v>0</v>
      </c>
      <c r="BB1103" s="15"/>
      <c r="BD1103" s="14"/>
      <c r="BE1103" s="18"/>
      <c r="BF1103" s="16"/>
      <c r="BG1103" s="18">
        <f t="shared" si="372"/>
        <v>0</v>
      </c>
      <c r="BH1103" s="15"/>
      <c r="BJ1103" s="86">
        <v>0</v>
      </c>
      <c r="BK1103" s="90"/>
      <c r="BL1103" s="24">
        <v>0</v>
      </c>
      <c r="BM1103" s="91"/>
      <c r="BN1103" s="24">
        <v>0</v>
      </c>
      <c r="BO1103" s="24">
        <v>0</v>
      </c>
      <c r="BP1103" s="91"/>
      <c r="BQ1103" s="124"/>
    </row>
    <row r="1104" spans="1:69" ht="16.8" customHeight="1" x14ac:dyDescent="0.35">
      <c r="A1104" s="15"/>
      <c r="B1104" s="16">
        <f>B1103+B1043</f>
        <v>2198.27</v>
      </c>
      <c r="C1104" s="15" t="s">
        <v>173</v>
      </c>
      <c r="D1104" s="16">
        <v>1889.98</v>
      </c>
      <c r="E1104" s="16">
        <v>0</v>
      </c>
      <c r="F1104" s="16"/>
      <c r="G1104" s="16"/>
      <c r="H1104" s="103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si="373"/>
        <v>-28585.082501000004</v>
      </c>
      <c r="P1104" s="18">
        <f t="shared" si="374"/>
        <v>5396.7474990000001</v>
      </c>
      <c r="Q1104" s="14"/>
      <c r="R1104" s="18"/>
      <c r="S1104" s="16"/>
      <c r="T1104" s="18">
        <f t="shared" si="367"/>
        <v>63956.949999999983</v>
      </c>
      <c r="U1104" s="15"/>
      <c r="W1104" s="14"/>
      <c r="X1104" s="18"/>
      <c r="Y1104" s="16"/>
      <c r="Z1104" s="18">
        <f t="shared" si="368"/>
        <v>21286.38999999997</v>
      </c>
      <c r="AA1104" s="15"/>
      <c r="AB1104" s="24"/>
      <c r="AC1104" s="17"/>
      <c r="AD1104" s="25"/>
      <c r="AE1104" s="25"/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69"/>
        <v>0</v>
      </c>
      <c r="AP1104" s="15"/>
      <c r="AR1104" s="14"/>
      <c r="AS1104" s="18"/>
      <c r="AT1104" s="16"/>
      <c r="AU1104" s="18">
        <f t="shared" si="370"/>
        <v>0</v>
      </c>
      <c r="AV1104" s="15"/>
      <c r="AX1104" s="14"/>
      <c r="AY1104" s="18"/>
      <c r="AZ1104" s="16"/>
      <c r="BA1104" s="18">
        <f t="shared" si="371"/>
        <v>0</v>
      </c>
      <c r="BB1104" s="15"/>
      <c r="BD1104" s="14"/>
      <c r="BE1104" s="18"/>
      <c r="BF1104" s="16"/>
      <c r="BG1104" s="18">
        <f t="shared" si="372"/>
        <v>0</v>
      </c>
      <c r="BH1104" s="15"/>
      <c r="BJ1104" s="86">
        <v>0</v>
      </c>
      <c r="BK1104" s="90"/>
      <c r="BL1104" s="24">
        <v>0</v>
      </c>
      <c r="BM1104" s="91"/>
      <c r="BN1104" s="24">
        <v>0</v>
      </c>
      <c r="BO1104" s="24"/>
      <c r="BP1104" s="24"/>
      <c r="BQ1104" s="124"/>
    </row>
    <row r="1105" spans="1:69" ht="16.8" customHeight="1" x14ac:dyDescent="0.35">
      <c r="A1105" s="15"/>
      <c r="B1105" s="15"/>
      <c r="C1105" s="15" t="s">
        <v>174</v>
      </c>
      <c r="D1105" s="16">
        <v>921.5</v>
      </c>
      <c r="E1105" s="16">
        <v>0</v>
      </c>
      <c r="F1105" s="16"/>
      <c r="G1105" s="16"/>
      <c r="H1105" s="103" t="s">
        <v>44</v>
      </c>
      <c r="I1105" s="77" t="s">
        <v>175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373"/>
        <v>-10285.439055000001</v>
      </c>
      <c r="P1105" s="18">
        <f t="shared" si="374"/>
        <v>9897.260945</v>
      </c>
      <c r="Q1105" s="14"/>
      <c r="R1105" s="18"/>
      <c r="S1105" s="16"/>
      <c r="T1105" s="18">
        <f t="shared" si="367"/>
        <v>63956.949999999983</v>
      </c>
      <c r="U1105" s="15"/>
      <c r="W1105" s="14"/>
      <c r="X1105" s="18"/>
      <c r="Y1105" s="16"/>
      <c r="Z1105" s="18">
        <f t="shared" si="368"/>
        <v>21286.38999999997</v>
      </c>
      <c r="AA1105" s="15"/>
      <c r="AB1105" s="24"/>
      <c r="AC1105" s="17"/>
      <c r="AD1105" s="25"/>
      <c r="AE1105" s="25"/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69"/>
        <v>0</v>
      </c>
      <c r="AP1105" s="15"/>
      <c r="AR1105" s="14"/>
      <c r="AS1105" s="18"/>
      <c r="AT1105" s="16"/>
      <c r="AU1105" s="18">
        <f t="shared" si="370"/>
        <v>0</v>
      </c>
      <c r="AV1105" s="15"/>
      <c r="AX1105" s="14"/>
      <c r="AY1105" s="18"/>
      <c r="AZ1105" s="16"/>
      <c r="BA1105" s="18">
        <f t="shared" si="371"/>
        <v>0</v>
      </c>
      <c r="BB1105" s="15"/>
      <c r="BD1105" s="14"/>
      <c r="BE1105" s="18"/>
      <c r="BF1105" s="16"/>
      <c r="BG1105" s="18">
        <f t="shared" si="372"/>
        <v>0</v>
      </c>
      <c r="BH1105" s="15"/>
      <c r="BJ1105" s="86">
        <v>0</v>
      </c>
      <c r="BK1105" s="90"/>
      <c r="BL1105" s="24">
        <v>0</v>
      </c>
      <c r="BM1105" s="91"/>
      <c r="BN1105" s="24">
        <v>0</v>
      </c>
      <c r="BO1105" s="24"/>
      <c r="BP1105" s="24"/>
      <c r="BQ1105" s="124"/>
    </row>
    <row r="1106" spans="1:69" ht="16.8" customHeight="1" x14ac:dyDescent="0.35">
      <c r="A1106" s="15"/>
      <c r="B1106" s="15" t="s">
        <v>42</v>
      </c>
      <c r="C1106" s="15" t="s">
        <v>176</v>
      </c>
      <c r="D1106" s="16">
        <v>0</v>
      </c>
      <c r="E1106" s="16"/>
      <c r="F1106" s="16"/>
      <c r="G1106" s="16"/>
      <c r="H1106" s="103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373"/>
        <v>6667.6090200000008</v>
      </c>
      <c r="P1106" s="18">
        <f t="shared" si="374"/>
        <v>1676.4090200000003</v>
      </c>
      <c r="Q1106" s="14"/>
      <c r="R1106" s="18"/>
      <c r="S1106" s="16"/>
      <c r="T1106" s="18">
        <f t="shared" si="367"/>
        <v>63956.949999999983</v>
      </c>
      <c r="U1106" s="15"/>
      <c r="W1106" s="14"/>
      <c r="X1106" s="18"/>
      <c r="Y1106" s="16"/>
      <c r="Z1106" s="18">
        <f t="shared" si="368"/>
        <v>21286.38999999997</v>
      </c>
      <c r="AA1106" s="15"/>
      <c r="AB1106" s="24"/>
      <c r="AC1106" s="17"/>
      <c r="AD1106" s="25"/>
      <c r="AE1106" s="25"/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69"/>
        <v>0</v>
      </c>
      <c r="AP1106" s="15"/>
      <c r="AR1106" s="14"/>
      <c r="AS1106" s="18"/>
      <c r="AT1106" s="16"/>
      <c r="AU1106" s="18">
        <f t="shared" si="370"/>
        <v>0</v>
      </c>
      <c r="AV1106" s="15"/>
      <c r="AX1106" s="14"/>
      <c r="AY1106" s="18"/>
      <c r="AZ1106" s="16"/>
      <c r="BA1106" s="18">
        <f t="shared" si="371"/>
        <v>0</v>
      </c>
      <c r="BB1106" s="15"/>
      <c r="BD1106" s="14"/>
      <c r="BE1106" s="18"/>
      <c r="BF1106" s="16"/>
      <c r="BG1106" s="18">
        <f t="shared" si="372"/>
        <v>0</v>
      </c>
      <c r="BH1106" s="15"/>
      <c r="BJ1106" s="86">
        <v>0</v>
      </c>
      <c r="BK1106" s="90"/>
      <c r="BL1106" s="24">
        <v>0</v>
      </c>
      <c r="BM1106" s="91"/>
      <c r="BN1106" s="24">
        <v>0</v>
      </c>
      <c r="BO1106" s="24"/>
      <c r="BP1106" s="24"/>
      <c r="BQ1106" s="124"/>
    </row>
    <row r="1107" spans="1:69" ht="16.8" customHeight="1" x14ac:dyDescent="0.35">
      <c r="A1107" s="15"/>
      <c r="B1107" s="15"/>
      <c r="C1107" s="15" t="s">
        <v>177</v>
      </c>
      <c r="D1107" s="16">
        <v>231.56</v>
      </c>
      <c r="E1107" s="16"/>
      <c r="F1107" s="16"/>
      <c r="G1107" s="16">
        <v>0</v>
      </c>
      <c r="H1107" s="103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373"/>
        <v>6406.6490200000017</v>
      </c>
      <c r="P1107" s="18">
        <f t="shared" si="374"/>
        <v>1676.4090200000003</v>
      </c>
      <c r="Q1107" s="14"/>
      <c r="R1107" s="18"/>
      <c r="S1107" s="16">
        <f>G1107</f>
        <v>0</v>
      </c>
      <c r="T1107" s="18">
        <f t="shared" si="367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368"/>
        <v>21286.38999999997</v>
      </c>
      <c r="AA1107" s="15"/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/>
      <c r="AI1107" s="16">
        <v>0</v>
      </c>
      <c r="AJ1107" s="25"/>
      <c r="AL1107" s="14"/>
      <c r="AM1107" s="18"/>
      <c r="AN1107" s="16">
        <v>0</v>
      </c>
      <c r="AO1107" s="18">
        <f t="shared" si="369"/>
        <v>0</v>
      </c>
      <c r="AP1107" s="15"/>
      <c r="AR1107" s="14"/>
      <c r="AS1107" s="18"/>
      <c r="AT1107" s="16">
        <v>0</v>
      </c>
      <c r="AU1107" s="18">
        <f t="shared" si="370"/>
        <v>0</v>
      </c>
      <c r="AV1107" s="15"/>
      <c r="AX1107" s="14"/>
      <c r="AY1107" s="18"/>
      <c r="AZ1107" s="16">
        <v>0</v>
      </c>
      <c r="BA1107" s="18">
        <f t="shared" si="371"/>
        <v>0</v>
      </c>
      <c r="BB1107" s="15"/>
      <c r="BD1107" s="14"/>
      <c r="BE1107" s="18"/>
      <c r="BF1107" s="16">
        <v>0</v>
      </c>
      <c r="BG1107" s="18">
        <f t="shared" si="372"/>
        <v>0</v>
      </c>
      <c r="BH1107" s="15"/>
      <c r="BJ1107" s="86">
        <v>0</v>
      </c>
      <c r="BK1107" s="90"/>
      <c r="BL1107" s="24">
        <v>0</v>
      </c>
      <c r="BM1107" s="91"/>
      <c r="BN1107" s="24">
        <v>0</v>
      </c>
      <c r="BO1107" s="24"/>
      <c r="BP1107" s="24"/>
      <c r="BQ1107" s="124"/>
    </row>
    <row r="1108" spans="1:69" ht="16.8" customHeight="1" x14ac:dyDescent="0.35">
      <c r="A1108" s="15"/>
      <c r="B1108" s="15"/>
      <c r="C1108" s="15" t="s">
        <v>178</v>
      </c>
      <c r="D1108" s="16"/>
      <c r="E1108" s="16"/>
      <c r="F1108" s="16"/>
      <c r="G1108" s="16">
        <v>0</v>
      </c>
      <c r="H1108" s="103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373"/>
        <v>1179.6554420000002</v>
      </c>
      <c r="P1108" s="18">
        <f t="shared" si="374"/>
        <v>296.59544199999999</v>
      </c>
      <c r="Q1108" s="14"/>
      <c r="R1108" s="18"/>
      <c r="S1108" s="16">
        <f>G1108</f>
        <v>0</v>
      </c>
      <c r="T1108" s="18">
        <f t="shared" si="367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8"/>
        <v>21286.38999999997</v>
      </c>
      <c r="AA1108" s="15"/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/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69"/>
        <v>0</v>
      </c>
      <c r="AP1108" s="15"/>
      <c r="AR1108" s="14"/>
      <c r="AS1108" s="18">
        <v>0</v>
      </c>
      <c r="AT1108" s="16">
        <v>0</v>
      </c>
      <c r="AU1108" s="18">
        <f t="shared" si="370"/>
        <v>0</v>
      </c>
      <c r="AV1108" s="15"/>
      <c r="AX1108" s="14"/>
      <c r="AY1108" s="18">
        <v>0</v>
      </c>
      <c r="AZ1108" s="16">
        <v>0</v>
      </c>
      <c r="BA1108" s="18">
        <f t="shared" si="371"/>
        <v>0</v>
      </c>
      <c r="BB1108" s="15"/>
      <c r="BD1108" s="14"/>
      <c r="BE1108" s="18">
        <v>0</v>
      </c>
      <c r="BF1108" s="16">
        <v>0</v>
      </c>
      <c r="BG1108" s="18">
        <f t="shared" si="372"/>
        <v>0</v>
      </c>
      <c r="BH1108" s="15"/>
      <c r="BJ1108" s="86">
        <v>0</v>
      </c>
      <c r="BK1108" s="90"/>
      <c r="BL1108" s="24">
        <v>0</v>
      </c>
      <c r="BM1108" s="91"/>
      <c r="BN1108" s="24">
        <v>0</v>
      </c>
      <c r="BO1108" s="24"/>
      <c r="BP1108" s="24"/>
      <c r="BQ1108" s="124"/>
    </row>
    <row r="1109" spans="1:69" ht="16.8" customHeight="1" x14ac:dyDescent="0.35">
      <c r="A1109" s="15"/>
      <c r="B1109" s="15"/>
      <c r="C1109" s="15" t="s">
        <v>179</v>
      </c>
      <c r="D1109" s="16"/>
      <c r="E1109" s="16"/>
      <c r="F1109" s="16"/>
      <c r="G1109" s="16">
        <v>0</v>
      </c>
      <c r="H1109" s="103"/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373"/>
        <v>718.04635600000006</v>
      </c>
      <c r="P1109" s="18">
        <f t="shared" si="374"/>
        <v>180.53635600000001</v>
      </c>
      <c r="Q1109" s="14"/>
      <c r="R1109" s="18"/>
      <c r="S1109" s="16">
        <f>G1109</f>
        <v>0</v>
      </c>
      <c r="T1109" s="18">
        <f t="shared" si="367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8"/>
        <v>21286.38999999997</v>
      </c>
      <c r="AA1109" s="15"/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69"/>
        <v>0</v>
      </c>
      <c r="AP1109" s="15"/>
      <c r="AR1109" s="14"/>
      <c r="AS1109" s="18"/>
      <c r="AT1109" s="16">
        <v>0</v>
      </c>
      <c r="AU1109" s="18">
        <f t="shared" si="370"/>
        <v>0</v>
      </c>
      <c r="AV1109" s="15"/>
      <c r="AX1109" s="14"/>
      <c r="AY1109" s="18"/>
      <c r="AZ1109" s="16">
        <v>0</v>
      </c>
      <c r="BA1109" s="18">
        <f t="shared" si="371"/>
        <v>0</v>
      </c>
      <c r="BB1109" s="15"/>
      <c r="BD1109" s="14"/>
      <c r="BE1109" s="18"/>
      <c r="BF1109" s="16">
        <v>0</v>
      </c>
      <c r="BG1109" s="18">
        <f t="shared" si="372"/>
        <v>0</v>
      </c>
      <c r="BH1109" s="15"/>
      <c r="BJ1109" s="86">
        <v>0</v>
      </c>
      <c r="BK1109" s="90"/>
      <c r="BL1109" s="24">
        <v>0</v>
      </c>
      <c r="BM1109" s="24"/>
      <c r="BN1109" s="24"/>
      <c r="BO1109" s="24"/>
      <c r="BP1109" s="24"/>
      <c r="BQ1109" s="124"/>
    </row>
    <row r="1110" spans="1:69" ht="16.8" customHeight="1" x14ac:dyDescent="0.35">
      <c r="A1110" s="15"/>
      <c r="B1110" s="15"/>
      <c r="C1110" s="15" t="s">
        <v>180</v>
      </c>
      <c r="D1110" s="16"/>
      <c r="E1110" s="16"/>
      <c r="F1110" s="16"/>
      <c r="G1110" s="16">
        <v>0</v>
      </c>
      <c r="H1110" s="103"/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373"/>
        <v>718.04635600000006</v>
      </c>
      <c r="P1110" s="18">
        <f t="shared" si="374"/>
        <v>180.53635600000001</v>
      </c>
      <c r="Q1110" s="14"/>
      <c r="R1110" s="18"/>
      <c r="S1110" s="16">
        <f>G1110</f>
        <v>0</v>
      </c>
      <c r="T1110" s="18">
        <f t="shared" si="367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8"/>
        <v>21286.38999999997</v>
      </c>
      <c r="AA1110" s="15"/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69"/>
        <v>0</v>
      </c>
      <c r="AP1110" s="15"/>
      <c r="AR1110" s="14"/>
      <c r="AS1110" s="18"/>
      <c r="AT1110" s="16">
        <v>0</v>
      </c>
      <c r="AU1110" s="18">
        <f t="shared" si="370"/>
        <v>0</v>
      </c>
      <c r="AV1110" s="15"/>
      <c r="AX1110" s="14"/>
      <c r="AY1110" s="18"/>
      <c r="AZ1110" s="16">
        <v>0</v>
      </c>
      <c r="BA1110" s="18">
        <f t="shared" si="371"/>
        <v>0</v>
      </c>
      <c r="BB1110" s="15"/>
      <c r="BD1110" s="14"/>
      <c r="BE1110" s="18"/>
      <c r="BF1110" s="16">
        <v>0</v>
      </c>
      <c r="BG1110" s="18">
        <f t="shared" si="372"/>
        <v>0</v>
      </c>
      <c r="BH1110" s="15"/>
      <c r="BJ1110" s="86">
        <v>0</v>
      </c>
      <c r="BK1110" s="90"/>
      <c r="BL1110" s="24"/>
      <c r="BM1110" s="24"/>
      <c r="BN1110" s="24"/>
      <c r="BO1110" s="24"/>
      <c r="BP1110" s="24"/>
      <c r="BQ1110" s="124"/>
    </row>
    <row r="1111" spans="1:69" ht="16.8" customHeight="1" x14ac:dyDescent="0.35">
      <c r="A1111" s="15"/>
      <c r="B1111" s="15"/>
      <c r="C1111" s="15" t="s">
        <v>181</v>
      </c>
      <c r="D1111" s="16"/>
      <c r="E1111" s="16"/>
      <c r="F1111" s="16"/>
      <c r="G1111" s="16">
        <v>0</v>
      </c>
      <c r="H1111" s="16"/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373"/>
        <v>718.04635600000006</v>
      </c>
      <c r="P1111" s="18">
        <f t="shared" si="374"/>
        <v>180.53635600000001</v>
      </c>
      <c r="Q1111" s="14"/>
      <c r="R1111" s="18"/>
      <c r="S1111" s="16">
        <f>G1111</f>
        <v>0</v>
      </c>
      <c r="T1111" s="18">
        <f t="shared" si="367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8"/>
        <v>21286.38999999997</v>
      </c>
      <c r="AA1111" s="15"/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69"/>
        <v>0</v>
      </c>
      <c r="AP1111" s="15"/>
      <c r="AR1111" s="14"/>
      <c r="AS1111" s="18"/>
      <c r="AT1111" s="16">
        <v>0</v>
      </c>
      <c r="AU1111" s="18">
        <f t="shared" si="370"/>
        <v>0</v>
      </c>
      <c r="AV1111" s="15"/>
      <c r="AX1111" s="14"/>
      <c r="AY1111" s="18"/>
      <c r="AZ1111" s="16">
        <v>0</v>
      </c>
      <c r="BA1111" s="18">
        <f t="shared" si="371"/>
        <v>0</v>
      </c>
      <c r="BB1111" s="15"/>
      <c r="BD1111" s="14"/>
      <c r="BE1111" s="18"/>
      <c r="BF1111" s="16">
        <v>0</v>
      </c>
      <c r="BG1111" s="18">
        <f t="shared" si="372"/>
        <v>0</v>
      </c>
      <c r="BH1111" s="15"/>
      <c r="BJ1111" s="86">
        <v>0</v>
      </c>
      <c r="BK1111" s="90"/>
      <c r="BL1111" s="24"/>
      <c r="BM1111" s="24"/>
      <c r="BN1111" s="24"/>
      <c r="BO1111" s="24"/>
      <c r="BP1111" s="24"/>
      <c r="BQ1111" s="124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/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373"/>
        <v>1179.6554420000002</v>
      </c>
      <c r="P1112" s="18">
        <f t="shared" si="374"/>
        <v>296.59544199999999</v>
      </c>
      <c r="Q1112" s="14"/>
      <c r="R1112" s="18"/>
      <c r="S1112" s="16">
        <v>0</v>
      </c>
      <c r="T1112" s="18">
        <f t="shared" si="367"/>
        <v>63956.949999999983</v>
      </c>
      <c r="U1112" s="15"/>
      <c r="W1112" s="14"/>
      <c r="X1112" s="18"/>
      <c r="Y1112" s="16">
        <v>0</v>
      </c>
      <c r="Z1112" s="18">
        <f t="shared" si="368"/>
        <v>21286.38999999997</v>
      </c>
      <c r="AA1112" s="15"/>
      <c r="AB1112" s="24"/>
      <c r="AC1112" s="15"/>
      <c r="AD1112" s="25"/>
      <c r="AE1112" s="62"/>
      <c r="AF1112" s="63"/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69"/>
        <v>0</v>
      </c>
      <c r="AP1112" s="15"/>
      <c r="AR1112" s="14"/>
      <c r="AS1112" s="18"/>
      <c r="AT1112" s="16">
        <v>0</v>
      </c>
      <c r="AU1112" s="18">
        <f t="shared" si="370"/>
        <v>0</v>
      </c>
      <c r="AV1112" s="15"/>
      <c r="AX1112" s="14"/>
      <c r="AY1112" s="18"/>
      <c r="AZ1112" s="16">
        <v>0</v>
      </c>
      <c r="BA1112" s="18">
        <f t="shared" si="371"/>
        <v>0</v>
      </c>
      <c r="BB1112" s="15"/>
      <c r="BD1112" s="14"/>
      <c r="BE1112" s="18"/>
      <c r="BF1112" s="16">
        <v>0</v>
      </c>
      <c r="BG1112" s="18">
        <f t="shared" si="372"/>
        <v>0</v>
      </c>
      <c r="BH1112" s="15"/>
      <c r="BJ1112" s="86">
        <v>0</v>
      </c>
      <c r="BK1112" s="90"/>
      <c r="BL1112" s="24"/>
      <c r="BM1112" s="24"/>
      <c r="BN1112" s="24"/>
      <c r="BO1112" s="24"/>
      <c r="BP1112" s="24"/>
      <c r="BQ1112" s="124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182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373"/>
        <v>8448.8768799999998</v>
      </c>
      <c r="P1113" s="18">
        <f t="shared" si="374"/>
        <v>9284.7268800000002</v>
      </c>
      <c r="Q1113" s="14"/>
      <c r="R1113" s="18"/>
      <c r="S1113" s="16">
        <v>0</v>
      </c>
      <c r="T1113" s="18">
        <f t="shared" si="367"/>
        <v>63956.949999999983</v>
      </c>
      <c r="U1113" s="15"/>
      <c r="W1113" s="14"/>
      <c r="X1113" s="18"/>
      <c r="Y1113" s="16">
        <v>0</v>
      </c>
      <c r="Z1113" s="18">
        <f t="shared" si="368"/>
        <v>21286.38999999997</v>
      </c>
      <c r="AA1113" s="15" t="str">
        <f>C1113</f>
        <v>Sinistro</v>
      </c>
      <c r="AB1113" s="24"/>
      <c r="AC1113" s="15"/>
      <c r="AD1113" s="25"/>
      <c r="AE1113" s="62"/>
      <c r="AF1113" s="63"/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69"/>
        <v>0</v>
      </c>
      <c r="AP1113" s="15"/>
      <c r="AR1113" s="14"/>
      <c r="AS1113" s="18"/>
      <c r="AT1113" s="16">
        <v>0</v>
      </c>
      <c r="AU1113" s="18">
        <f t="shared" si="370"/>
        <v>0</v>
      </c>
      <c r="AV1113" s="15"/>
      <c r="AX1113" s="14"/>
      <c r="AY1113" s="18"/>
      <c r="AZ1113" s="16">
        <v>0</v>
      </c>
      <c r="BA1113" s="18">
        <f t="shared" si="371"/>
        <v>0</v>
      </c>
      <c r="BB1113" s="15"/>
      <c r="BD1113" s="14"/>
      <c r="BE1113" s="18"/>
      <c r="BF1113" s="16">
        <v>0</v>
      </c>
      <c r="BG1113" s="18">
        <f t="shared" si="372"/>
        <v>0</v>
      </c>
      <c r="BH1113" s="15"/>
      <c r="BJ1113" s="86">
        <v>0</v>
      </c>
      <c r="BK1113" s="90"/>
      <c r="BL1113" s="24"/>
      <c r="BM1113" s="24"/>
      <c r="BN1113" s="24"/>
      <c r="BO1113" s="24"/>
      <c r="BP1113" s="24"/>
      <c r="BQ1113" s="124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/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373"/>
        <v>3018.0717800000007</v>
      </c>
      <c r="P1114" s="18">
        <f t="shared" si="374"/>
        <v>902.68177999999966</v>
      </c>
      <c r="Q1114" s="14"/>
      <c r="R1114" s="18"/>
      <c r="S1114" s="16">
        <v>0</v>
      </c>
      <c r="T1114" s="18">
        <f t="shared" si="367"/>
        <v>63956.949999999983</v>
      </c>
      <c r="U1114" s="15"/>
      <c r="W1114" s="14"/>
      <c r="X1114" s="18"/>
      <c r="Y1114" s="16">
        <v>0</v>
      </c>
      <c r="Z1114" s="18">
        <f t="shared" si="368"/>
        <v>21286.38999999997</v>
      </c>
      <c r="AA1114" s="15"/>
      <c r="AB1114" s="24"/>
      <c r="AC1114" s="64" t="s">
        <v>134</v>
      </c>
      <c r="AD1114" s="65"/>
      <c r="AE1114" s="65">
        <f>H1118</f>
        <v>0</v>
      </c>
      <c r="AF1114" s="63">
        <f t="shared" ref="AF1114:AF1144" si="375">AE1114+AF1053</f>
        <v>0</v>
      </c>
      <c r="AG1114" s="25"/>
      <c r="AH1114" s="24"/>
      <c r="AI1114" s="26"/>
      <c r="AJ1114" s="25">
        <v>0</v>
      </c>
      <c r="AL1114" s="14"/>
      <c r="AM1114" s="18"/>
      <c r="AN1114" s="16">
        <v>0</v>
      </c>
      <c r="AO1114" s="18">
        <f t="shared" si="369"/>
        <v>0</v>
      </c>
      <c r="AP1114" s="15"/>
      <c r="AR1114" s="14"/>
      <c r="AS1114" s="18"/>
      <c r="AT1114" s="16">
        <v>0</v>
      </c>
      <c r="AU1114" s="18">
        <f t="shared" si="370"/>
        <v>0</v>
      </c>
      <c r="AV1114" s="15"/>
      <c r="AX1114" s="14"/>
      <c r="AY1114" s="18"/>
      <c r="AZ1114" s="16">
        <v>0</v>
      </c>
      <c r="BA1114" s="18">
        <f t="shared" si="371"/>
        <v>0</v>
      </c>
      <c r="BB1114" s="15"/>
      <c r="BD1114" s="14"/>
      <c r="BE1114" s="18"/>
      <c r="BF1114" s="16">
        <v>0</v>
      </c>
      <c r="BG1114" s="18">
        <f t="shared" si="372"/>
        <v>0</v>
      </c>
      <c r="BH1114" s="15"/>
      <c r="BJ1114" s="86"/>
      <c r="BK1114" s="86"/>
      <c r="BL1114" s="24"/>
      <c r="BM1114" s="24"/>
      <c r="BN1114" s="24"/>
      <c r="BO1114" s="24"/>
      <c r="BP1114" s="24"/>
      <c r="BQ1114" s="124"/>
    </row>
    <row r="1115" spans="1:69" ht="16.8" customHeight="1" x14ac:dyDescent="0.35">
      <c r="A1115" s="15"/>
      <c r="B1115" s="15"/>
      <c r="C1115" s="15" t="s">
        <v>58</v>
      </c>
      <c r="D1115" s="16"/>
      <c r="E1115" s="16"/>
      <c r="F1115" s="16"/>
      <c r="G1115" s="16">
        <v>0</v>
      </c>
      <c r="H1115" s="16"/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3"/>
        <v>0</v>
      </c>
      <c r="P1115" s="18">
        <f t="shared" si="374"/>
        <v>0</v>
      </c>
      <c r="Q1115" s="14"/>
      <c r="R1115" s="18"/>
      <c r="S1115" s="16">
        <f t="shared" ref="S1115:S1122" si="376">G1115</f>
        <v>0</v>
      </c>
      <c r="T1115" s="18">
        <f t="shared" si="367"/>
        <v>63956.949999999983</v>
      </c>
      <c r="U1115" s="15" t="str">
        <f t="shared" ref="U1115:U1125" si="377">C1115</f>
        <v xml:space="preserve">Francobolli    </v>
      </c>
      <c r="W1115" s="14"/>
      <c r="X1115" s="18"/>
      <c r="Y1115" s="16"/>
      <c r="Z1115" s="18">
        <f t="shared" si="368"/>
        <v>21286.38999999997</v>
      </c>
      <c r="AA1115" s="15"/>
      <c r="AB1115" s="24"/>
      <c r="AC1115" s="15" t="str">
        <f t="shared" ref="AC1115:AC1128" si="378">C1115</f>
        <v xml:space="preserve">Francobolli    </v>
      </c>
      <c r="AD1115" s="25"/>
      <c r="AE1115" s="62">
        <f>G1115</f>
        <v>0</v>
      </c>
      <c r="AF1115" s="63">
        <f t="shared" si="375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69"/>
        <v>0</v>
      </c>
      <c r="AP1115" s="15"/>
      <c r="AR1115" s="14"/>
      <c r="AS1115" s="18"/>
      <c r="AT1115" s="16"/>
      <c r="AU1115" s="18">
        <f t="shared" si="370"/>
        <v>0</v>
      </c>
      <c r="AV1115" s="15"/>
      <c r="AX1115" s="14"/>
      <c r="AY1115" s="18"/>
      <c r="AZ1115" s="16"/>
      <c r="BA1115" s="18">
        <f t="shared" si="371"/>
        <v>0</v>
      </c>
      <c r="BB1115" s="15"/>
      <c r="BD1115" s="14"/>
      <c r="BE1115" s="18"/>
      <c r="BF1115" s="16"/>
      <c r="BG1115" s="18">
        <f t="shared" si="372"/>
        <v>0</v>
      </c>
      <c r="BH1115" s="15"/>
      <c r="BJ1115" s="86"/>
      <c r="BK1115" s="86"/>
      <c r="BL1115" s="24"/>
      <c r="BM1115" s="24"/>
      <c r="BN1115" s="24"/>
      <c r="BO1115" s="24"/>
      <c r="BP1115" s="24"/>
      <c r="BQ1115" s="124"/>
    </row>
    <row r="1116" spans="1:69" ht="16.8" customHeight="1" x14ac:dyDescent="0.35">
      <c r="A1116" s="15"/>
      <c r="B1116" s="15"/>
      <c r="C1116" s="15" t="s">
        <v>135</v>
      </c>
      <c r="D1116" s="16"/>
      <c r="E1116" s="16"/>
      <c r="F1116" s="16"/>
      <c r="G1116" s="16">
        <v>0</v>
      </c>
      <c r="H1116" s="16"/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373"/>
        <v>2370.1272220000001</v>
      </c>
      <c r="P1116" s="18">
        <f t="shared" si="374"/>
        <v>1199.2772220000002</v>
      </c>
      <c r="Q1116" s="14"/>
      <c r="R1116" s="18"/>
      <c r="S1116" s="16">
        <f t="shared" si="376"/>
        <v>0</v>
      </c>
      <c r="T1116" s="18">
        <f t="shared" si="367"/>
        <v>63956.949999999983</v>
      </c>
      <c r="U1116" s="15" t="str">
        <f t="shared" si="377"/>
        <v xml:space="preserve">PAG. FATT. SOMMESE PETROLI </v>
      </c>
      <c r="W1116" s="14"/>
      <c r="X1116" s="18"/>
      <c r="Y1116" s="16">
        <v>0</v>
      </c>
      <c r="Z1116" s="18">
        <f t="shared" si="368"/>
        <v>21286.38999999997</v>
      </c>
      <c r="AA1116" s="15"/>
      <c r="AB1116" s="24"/>
      <c r="AC1116" s="15" t="str">
        <f t="shared" si="378"/>
        <v xml:space="preserve">PAG. FATT. SOMMESE PETROLI </v>
      </c>
      <c r="AD1116" s="25"/>
      <c r="AE1116" s="62">
        <f>G1116</f>
        <v>0</v>
      </c>
      <c r="AF1116" s="63">
        <f t="shared" si="375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69"/>
        <v>0</v>
      </c>
      <c r="AP1116" s="15"/>
      <c r="AR1116" s="14"/>
      <c r="AS1116" s="18"/>
      <c r="AT1116" s="16">
        <v>0</v>
      </c>
      <c r="AU1116" s="18">
        <f t="shared" si="370"/>
        <v>0</v>
      </c>
      <c r="AV1116" s="15"/>
      <c r="AX1116" s="14"/>
      <c r="AY1116" s="18"/>
      <c r="AZ1116" s="16">
        <v>0</v>
      </c>
      <c r="BA1116" s="18">
        <f t="shared" si="371"/>
        <v>0</v>
      </c>
      <c r="BB1116" s="15"/>
      <c r="BD1116" s="14"/>
      <c r="BE1116" s="18"/>
      <c r="BF1116" s="16">
        <v>0</v>
      </c>
      <c r="BG1116" s="18">
        <f t="shared" si="372"/>
        <v>0</v>
      </c>
      <c r="BH1116" s="15"/>
      <c r="BJ1116" s="86"/>
      <c r="BK1116" s="86"/>
      <c r="BL1116" s="24"/>
      <c r="BM1116" s="24"/>
      <c r="BN1116" s="24"/>
      <c r="BO1116" s="24"/>
      <c r="BP1116" s="24"/>
      <c r="BQ1116" s="124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/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373"/>
        <v>1795.1208900000004</v>
      </c>
      <c r="P1117" s="18">
        <f t="shared" si="374"/>
        <v>451.34088999999983</v>
      </c>
      <c r="Q1117" s="14"/>
      <c r="R1117" s="18"/>
      <c r="S1117" s="16">
        <f t="shared" si="376"/>
        <v>0</v>
      </c>
      <c r="T1117" s="18">
        <f t="shared" si="367"/>
        <v>63956.949999999983</v>
      </c>
      <c r="U1117" s="15" t="str">
        <f t="shared" si="377"/>
        <v>Benzina auto papa'</v>
      </c>
      <c r="W1117" s="14"/>
      <c r="X1117" s="18"/>
      <c r="Y1117" s="16">
        <v>0</v>
      </c>
      <c r="Z1117" s="18">
        <f t="shared" si="368"/>
        <v>21286.38999999997</v>
      </c>
      <c r="AA1117" s="15"/>
      <c r="AB1117" s="24"/>
      <c r="AC1117" s="15" t="str">
        <f t="shared" si="378"/>
        <v>Benzina auto papa'</v>
      </c>
      <c r="AD1117" s="25"/>
      <c r="AE1117" s="62">
        <f>G1117</f>
        <v>0</v>
      </c>
      <c r="AF1117" s="63">
        <f t="shared" si="375"/>
        <v>0</v>
      </c>
      <c r="AG1117" s="25"/>
      <c r="AH1117" s="24"/>
      <c r="AI1117" s="26">
        <v>0</v>
      </c>
      <c r="AJ1117" s="25"/>
      <c r="AL1117" s="14"/>
      <c r="AM1117" s="18"/>
      <c r="AN1117" s="16">
        <v>0</v>
      </c>
      <c r="AO1117" s="18">
        <f t="shared" si="369"/>
        <v>0</v>
      </c>
      <c r="AP1117" s="15"/>
      <c r="AR1117" s="14"/>
      <c r="AS1117" s="18"/>
      <c r="AT1117" s="16">
        <v>0</v>
      </c>
      <c r="AU1117" s="18">
        <f t="shared" si="370"/>
        <v>0</v>
      </c>
      <c r="AV1117" s="15"/>
      <c r="AX1117" s="14"/>
      <c r="AY1117" s="18"/>
      <c r="AZ1117" s="16">
        <v>0</v>
      </c>
      <c r="BA1117" s="18">
        <f t="shared" si="371"/>
        <v>0</v>
      </c>
      <c r="BB1117" s="15"/>
      <c r="BD1117" s="14"/>
      <c r="BE1117" s="18"/>
      <c r="BF1117" s="16">
        <v>0</v>
      </c>
      <c r="BG1117" s="18">
        <f t="shared" si="372"/>
        <v>0</v>
      </c>
      <c r="BH1117" s="15"/>
      <c r="BJ1117" s="86"/>
      <c r="BK1117" s="86"/>
      <c r="BL1117" s="24"/>
      <c r="BM1117" s="24"/>
      <c r="BN1117" s="24"/>
      <c r="BO1117" s="24"/>
      <c r="BP1117" s="24"/>
      <c r="BQ1117" s="124"/>
    </row>
    <row r="1118" spans="1:69" ht="16.8" customHeight="1" x14ac:dyDescent="0.35">
      <c r="A1118" s="15"/>
      <c r="B1118" s="15"/>
      <c r="C1118" s="28" t="s">
        <v>136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373"/>
        <v>19097.172214000002</v>
      </c>
      <c r="P1118" s="18">
        <f t="shared" si="374"/>
        <v>12134.622214000001</v>
      </c>
      <c r="Q1118" s="14"/>
      <c r="R1118" s="18"/>
      <c r="S1118" s="16">
        <f t="shared" si="376"/>
        <v>0</v>
      </c>
      <c r="T1118" s="18">
        <f t="shared" si="367"/>
        <v>63956.949999999983</v>
      </c>
      <c r="U1118" s="15" t="str">
        <f t="shared" si="377"/>
        <v>Spese bancarie</v>
      </c>
      <c r="W1118" s="14"/>
      <c r="X1118" s="18"/>
      <c r="Y1118" s="16">
        <v>0</v>
      </c>
      <c r="Z1118" s="18">
        <f t="shared" si="368"/>
        <v>21286.38999999997</v>
      </c>
      <c r="AA1118" s="15" t="str">
        <f>C1118</f>
        <v>Spese bancarie</v>
      </c>
      <c r="AB1118" s="24"/>
      <c r="AC1118" s="15" t="str">
        <f t="shared" si="378"/>
        <v>Spese bancarie</v>
      </c>
      <c r="AD1118" s="25"/>
      <c r="AE1118" s="62">
        <v>0</v>
      </c>
      <c r="AF1118" s="63">
        <f t="shared" si="375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69"/>
        <v>0</v>
      </c>
      <c r="AP1118" s="15"/>
      <c r="AR1118" s="14"/>
      <c r="AS1118" s="18"/>
      <c r="AT1118" s="16">
        <v>0</v>
      </c>
      <c r="AU1118" s="18">
        <f t="shared" si="370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1"/>
        <v>0</v>
      </c>
      <c r="BB1118" s="15"/>
      <c r="BD1118" s="14"/>
      <c r="BE1118" s="18"/>
      <c r="BF1118" s="16">
        <v>0</v>
      </c>
      <c r="BG1118" s="18">
        <f t="shared" si="372"/>
        <v>0</v>
      </c>
      <c r="BH1118" s="15"/>
      <c r="BJ1118" s="86"/>
      <c r="BK1118" s="86"/>
      <c r="BL1118" s="24"/>
      <c r="BM1118" s="24"/>
      <c r="BN1118" s="24"/>
      <c r="BO1118" s="24"/>
      <c r="BP1118" s="24"/>
      <c r="BQ1118" s="124"/>
    </row>
    <row r="1119" spans="1:69" ht="16.8" customHeight="1" x14ac:dyDescent="0.35">
      <c r="A1119" s="15"/>
      <c r="B1119" s="15"/>
      <c r="C1119" s="15"/>
      <c r="D1119" s="16"/>
      <c r="E1119" s="16"/>
      <c r="F1119" s="16"/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373"/>
        <v>32803.142214</v>
      </c>
      <c r="P1119" s="18">
        <f t="shared" si="374"/>
        <v>12134.622214000001</v>
      </c>
      <c r="Q1119" s="14"/>
      <c r="R1119" s="18"/>
      <c r="S1119" s="16">
        <f t="shared" si="376"/>
        <v>0</v>
      </c>
      <c r="T1119" s="18">
        <f t="shared" si="367"/>
        <v>63956.949999999983</v>
      </c>
      <c r="U1119" s="15">
        <f t="shared" si="377"/>
        <v>0</v>
      </c>
      <c r="W1119" s="14"/>
      <c r="X1119" s="18"/>
      <c r="Y1119" s="16">
        <v>0</v>
      </c>
      <c r="Z1119" s="18">
        <f t="shared" si="368"/>
        <v>21286.38999999997</v>
      </c>
      <c r="AA1119" s="15"/>
      <c r="AB1119" s="24"/>
      <c r="AC1119" s="15">
        <f t="shared" si="378"/>
        <v>0</v>
      </c>
      <c r="AD1119" s="25"/>
      <c r="AE1119" s="62">
        <f t="shared" ref="AE1119:AE1144" si="379">G1119</f>
        <v>0</v>
      </c>
      <c r="AF1119" s="63">
        <f t="shared" si="375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69"/>
        <v>0</v>
      </c>
      <c r="AP1119" s="15"/>
      <c r="AR1119" s="14"/>
      <c r="AS1119" s="18"/>
      <c r="AT1119" s="16">
        <v>0</v>
      </c>
      <c r="AU1119" s="18">
        <f t="shared" si="370"/>
        <v>0</v>
      </c>
      <c r="AV1119" s="15"/>
      <c r="AX1119" s="14"/>
      <c r="AY1119" s="18"/>
      <c r="AZ1119" s="16">
        <v>0</v>
      </c>
      <c r="BA1119" s="18">
        <f t="shared" si="371"/>
        <v>0</v>
      </c>
      <c r="BB1119" s="15"/>
      <c r="BD1119" s="14"/>
      <c r="BE1119" s="18"/>
      <c r="BF1119" s="16">
        <v>0</v>
      </c>
      <c r="BG1119" s="18">
        <f t="shared" si="372"/>
        <v>0</v>
      </c>
      <c r="BH1119" s="15"/>
      <c r="BJ1119" s="86"/>
      <c r="BK1119" s="86"/>
      <c r="BL1119" s="24"/>
      <c r="BM1119" s="24"/>
      <c r="BN1119" s="24"/>
      <c r="BO1119" s="24"/>
      <c r="BP1119" s="24"/>
      <c r="BQ1119" s="124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373"/>
        <v>1282.2363500000001</v>
      </c>
      <c r="P1120" s="18">
        <f t="shared" si="374"/>
        <v>322.38635000000005</v>
      </c>
      <c r="Q1120" s="14"/>
      <c r="R1120" s="18"/>
      <c r="S1120" s="16">
        <f t="shared" si="376"/>
        <v>0</v>
      </c>
      <c r="T1120" s="18">
        <f t="shared" si="367"/>
        <v>63956.949999999983</v>
      </c>
      <c r="U1120" s="15" t="str">
        <f t="shared" si="377"/>
        <v>Materiale pulizia</v>
      </c>
      <c r="W1120" s="14"/>
      <c r="X1120" s="18"/>
      <c r="Y1120" s="16">
        <v>0</v>
      </c>
      <c r="Z1120" s="18">
        <f t="shared" si="368"/>
        <v>21286.38999999997</v>
      </c>
      <c r="AA1120" s="15"/>
      <c r="AB1120" s="24"/>
      <c r="AC1120" s="15" t="str">
        <f t="shared" si="378"/>
        <v>Materiale pulizia</v>
      </c>
      <c r="AD1120" s="25"/>
      <c r="AE1120" s="62">
        <f t="shared" si="379"/>
        <v>0</v>
      </c>
      <c r="AF1120" s="63">
        <f t="shared" si="375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69"/>
        <v>0</v>
      </c>
      <c r="AP1120" s="15"/>
      <c r="AR1120" s="14"/>
      <c r="AS1120" s="18"/>
      <c r="AT1120" s="16">
        <v>0</v>
      </c>
      <c r="AU1120" s="18">
        <f t="shared" si="370"/>
        <v>0</v>
      </c>
      <c r="AV1120" s="15"/>
      <c r="AX1120" s="14"/>
      <c r="AY1120" s="18"/>
      <c r="AZ1120" s="16">
        <v>0</v>
      </c>
      <c r="BA1120" s="18">
        <f t="shared" si="371"/>
        <v>0</v>
      </c>
      <c r="BB1120" s="15"/>
      <c r="BD1120" s="14"/>
      <c r="BE1120" s="18"/>
      <c r="BF1120" s="16">
        <v>0</v>
      </c>
      <c r="BG1120" s="18">
        <f t="shared" si="372"/>
        <v>0</v>
      </c>
      <c r="BH1120" s="15"/>
      <c r="BJ1120" s="86"/>
      <c r="BK1120" s="86"/>
      <c r="BL1120" s="24"/>
      <c r="BM1120" s="24"/>
      <c r="BN1120" s="24"/>
      <c r="BO1120" s="24"/>
      <c r="BP1120" s="24"/>
      <c r="BQ1120" s="124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373"/>
        <v>-560.04364999999984</v>
      </c>
      <c r="P1121" s="18">
        <f t="shared" si="374"/>
        <v>322.38635000000005</v>
      </c>
      <c r="Q1121" s="14"/>
      <c r="R1121" s="18"/>
      <c r="S1121" s="16">
        <f t="shared" si="376"/>
        <v>0</v>
      </c>
      <c r="T1121" s="18">
        <f t="shared" si="367"/>
        <v>63956.949999999983</v>
      </c>
      <c r="U1121" s="15" t="str">
        <f t="shared" si="377"/>
        <v xml:space="preserve">Assicurazioni </v>
      </c>
      <c r="W1121" s="14"/>
      <c r="X1121" s="18"/>
      <c r="Y1121" s="16">
        <v>0</v>
      </c>
      <c r="Z1121" s="18">
        <f t="shared" si="368"/>
        <v>21286.38999999997</v>
      </c>
      <c r="AA1121" s="15"/>
      <c r="AB1121" s="24"/>
      <c r="AC1121" s="15" t="str">
        <f t="shared" si="378"/>
        <v xml:space="preserve">Assicurazioni </v>
      </c>
      <c r="AD1121" s="25"/>
      <c r="AE1121" s="62">
        <f t="shared" si="379"/>
        <v>0</v>
      </c>
      <c r="AF1121" s="63">
        <f t="shared" si="375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69"/>
        <v>0</v>
      </c>
      <c r="AP1121" s="15"/>
      <c r="AR1121" s="14"/>
      <c r="AS1121" s="18"/>
      <c r="AT1121" s="16">
        <v>0</v>
      </c>
      <c r="AU1121" s="18">
        <f t="shared" si="370"/>
        <v>0</v>
      </c>
      <c r="AV1121" s="15"/>
      <c r="AX1121" s="14"/>
      <c r="AY1121" s="18"/>
      <c r="AZ1121" s="16">
        <v>0</v>
      </c>
      <c r="BA1121" s="18">
        <f t="shared" si="371"/>
        <v>0</v>
      </c>
      <c r="BB1121" s="15"/>
      <c r="BD1121" s="14"/>
      <c r="BE1121" s="18"/>
      <c r="BF1121" s="16">
        <v>0</v>
      </c>
      <c r="BG1121" s="18">
        <f t="shared" si="372"/>
        <v>0</v>
      </c>
      <c r="BH1121" s="15"/>
      <c r="BJ1121" s="86"/>
      <c r="BK1121" s="86"/>
      <c r="BL1121" s="24"/>
      <c r="BM1121" s="24"/>
      <c r="BN1121" s="24"/>
      <c r="BO1121" s="24"/>
      <c r="BP1121" s="24"/>
      <c r="BQ1121" s="124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373"/>
        <v>532.88266399999986</v>
      </c>
      <c r="P1122" s="18">
        <f t="shared" si="374"/>
        <v>1495.8726639999998</v>
      </c>
      <c r="Q1122" s="14"/>
      <c r="R1122" s="18"/>
      <c r="S1122" s="16">
        <f t="shared" si="376"/>
        <v>0</v>
      </c>
      <c r="T1122" s="18">
        <f t="shared" si="367"/>
        <v>63956.949999999983</v>
      </c>
      <c r="U1122" s="15" t="str">
        <f t="shared" si="377"/>
        <v>Telepass</v>
      </c>
      <c r="W1122" s="14"/>
      <c r="X1122" s="18"/>
      <c r="Y1122" s="16">
        <v>0</v>
      </c>
      <c r="Z1122" s="18">
        <f t="shared" si="368"/>
        <v>21286.38999999997</v>
      </c>
      <c r="AA1122" s="15"/>
      <c r="AB1122" s="24"/>
      <c r="AC1122" s="15" t="str">
        <f t="shared" si="378"/>
        <v>Telepass</v>
      </c>
      <c r="AD1122" s="25"/>
      <c r="AE1122" s="62">
        <f t="shared" si="379"/>
        <v>0</v>
      </c>
      <c r="AF1122" s="63">
        <f t="shared" si="375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69"/>
        <v>0</v>
      </c>
      <c r="AP1122" s="15"/>
      <c r="AR1122" s="14"/>
      <c r="AS1122" s="18"/>
      <c r="AT1122" s="16">
        <v>0</v>
      </c>
      <c r="AU1122" s="18">
        <f t="shared" si="370"/>
        <v>0</v>
      </c>
      <c r="AV1122" s="15"/>
      <c r="AX1122" s="14"/>
      <c r="AY1122" s="18"/>
      <c r="AZ1122" s="16">
        <v>0</v>
      </c>
      <c r="BA1122" s="18">
        <f t="shared" si="371"/>
        <v>0</v>
      </c>
      <c r="BB1122" s="15"/>
      <c r="BD1122" s="14"/>
      <c r="BE1122" s="18"/>
      <c r="BF1122" s="16">
        <v>0</v>
      </c>
      <c r="BG1122" s="18">
        <f t="shared" si="372"/>
        <v>0</v>
      </c>
      <c r="BH1122" s="15"/>
      <c r="BJ1122" s="86"/>
      <c r="BK1122" s="86"/>
      <c r="BL1122" s="24"/>
      <c r="BM1122" s="24"/>
      <c r="BN1122" s="24"/>
      <c r="BO1122" s="24"/>
      <c r="BP1122" s="24"/>
      <c r="BQ1122" s="124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/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367"/>
        <v>63956.949999999983</v>
      </c>
      <c r="U1123" s="15" t="str">
        <f t="shared" si="377"/>
        <v>Pubblicità</v>
      </c>
      <c r="W1123" s="14"/>
      <c r="X1123" s="18"/>
      <c r="Y1123" s="16">
        <v>0</v>
      </c>
      <c r="Z1123" s="18">
        <f t="shared" si="368"/>
        <v>21286.38999999997</v>
      </c>
      <c r="AA1123" s="15"/>
      <c r="AB1123" s="24"/>
      <c r="AC1123" s="15" t="str">
        <f t="shared" si="378"/>
        <v>Pubblicità</v>
      </c>
      <c r="AD1123" s="25"/>
      <c r="AE1123" s="62">
        <f t="shared" si="379"/>
        <v>0</v>
      </c>
      <c r="AF1123" s="63">
        <f t="shared" si="375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69"/>
        <v>0</v>
      </c>
      <c r="AP1123" s="15"/>
      <c r="AR1123" s="14"/>
      <c r="AS1123" s="18"/>
      <c r="AT1123" s="16"/>
      <c r="AU1123" s="18">
        <f t="shared" si="370"/>
        <v>0</v>
      </c>
      <c r="AV1123" s="15"/>
      <c r="AX1123" s="14"/>
      <c r="AY1123" s="18"/>
      <c r="AZ1123" s="16"/>
      <c r="BA1123" s="18">
        <f t="shared" si="371"/>
        <v>0</v>
      </c>
      <c r="BB1123" s="15"/>
      <c r="BD1123" s="14"/>
      <c r="BE1123" s="18"/>
      <c r="BF1123" s="16"/>
      <c r="BG1123" s="18">
        <f t="shared" si="372"/>
        <v>0</v>
      </c>
      <c r="BH1123" s="15"/>
      <c r="BJ1123" s="86"/>
      <c r="BK1123" s="86"/>
      <c r="BL1123" s="24"/>
      <c r="BM1123" s="24"/>
      <c r="BN1123" s="24"/>
      <c r="BO1123" s="24"/>
      <c r="BP1123" s="24"/>
      <c r="BQ1123" s="124"/>
    </row>
    <row r="1124" spans="1:69" ht="16.8" customHeight="1" x14ac:dyDescent="0.35">
      <c r="A1124" s="15"/>
      <c r="B1124" s="66"/>
      <c r="C1124" s="15" t="s">
        <v>137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/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367"/>
        <v>63956.949999999983</v>
      </c>
      <c r="U1124" s="15" t="str">
        <f t="shared" si="377"/>
        <v xml:space="preserve">PAG. STIP.           MARZIA </v>
      </c>
      <c r="W1124" s="14"/>
      <c r="X1124" s="18"/>
      <c r="Y1124" s="16">
        <v>0</v>
      </c>
      <c r="Z1124" s="18">
        <f t="shared" si="368"/>
        <v>21286.38999999997</v>
      </c>
      <c r="AA1124" s="15"/>
      <c r="AB1124" s="24"/>
      <c r="AC1124" s="15" t="str">
        <f t="shared" si="378"/>
        <v xml:space="preserve">PAG. STIP.           MARZIA </v>
      </c>
      <c r="AD1124" s="25"/>
      <c r="AE1124" s="62">
        <f t="shared" si="379"/>
        <v>0</v>
      </c>
      <c r="AF1124" s="63">
        <f t="shared" si="375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69"/>
        <v>0</v>
      </c>
      <c r="AP1124" s="15"/>
      <c r="AR1124" s="14"/>
      <c r="AS1124" s="18"/>
      <c r="AT1124" s="16">
        <v>0</v>
      </c>
      <c r="AU1124" s="18">
        <f t="shared" si="370"/>
        <v>0</v>
      </c>
      <c r="AV1124" s="15"/>
      <c r="AX1124" s="14"/>
      <c r="AY1124" s="18"/>
      <c r="AZ1124" s="16">
        <v>0</v>
      </c>
      <c r="BA1124" s="18">
        <f t="shared" si="371"/>
        <v>0</v>
      </c>
      <c r="BB1124" s="15"/>
      <c r="BD1124" s="14"/>
      <c r="BE1124" s="18"/>
      <c r="BF1124" s="16">
        <v>0</v>
      </c>
      <c r="BG1124" s="18">
        <f t="shared" si="372"/>
        <v>0</v>
      </c>
      <c r="BH1124" s="15"/>
      <c r="BJ1124" s="86"/>
      <c r="BK1124" s="86"/>
      <c r="BL1124" s="24"/>
      <c r="BM1124" s="24"/>
      <c r="BN1124" s="24"/>
      <c r="BO1124" s="24"/>
      <c r="BP1124" s="24"/>
      <c r="BQ1124" s="124"/>
    </row>
    <row r="1125" spans="1:69" ht="16.8" customHeight="1" x14ac:dyDescent="0.35">
      <c r="A1125" s="15"/>
      <c r="B1125" s="15"/>
      <c r="C1125" s="15" t="s">
        <v>139</v>
      </c>
      <c r="D1125" s="16"/>
      <c r="E1125" s="16">
        <v>0</v>
      </c>
      <c r="F1125" s="16"/>
      <c r="G1125" s="16">
        <v>0</v>
      </c>
      <c r="H1125" s="16"/>
      <c r="I1125" s="4"/>
      <c r="J1125" s="14"/>
      <c r="K1125" s="17"/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367"/>
        <v>63956.949999999983</v>
      </c>
      <c r="U1125" s="15" t="str">
        <f t="shared" si="377"/>
        <v xml:space="preserve">PAG. STIP.           DEBORAH </v>
      </c>
      <c r="W1125" s="14"/>
      <c r="X1125" s="18"/>
      <c r="Y1125" s="16">
        <v>0</v>
      </c>
      <c r="Z1125" s="18">
        <f t="shared" si="368"/>
        <v>21286.38999999997</v>
      </c>
      <c r="AA1125" s="15"/>
      <c r="AB1125" s="24"/>
      <c r="AC1125" s="15" t="str">
        <f t="shared" si="378"/>
        <v xml:space="preserve">PAG. STIP.           DEBORAH </v>
      </c>
      <c r="AD1125" s="25"/>
      <c r="AE1125" s="62">
        <f t="shared" si="379"/>
        <v>0</v>
      </c>
      <c r="AF1125" s="63">
        <f t="shared" si="375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69"/>
        <v>0</v>
      </c>
      <c r="AP1125" s="15"/>
      <c r="AR1125" s="14"/>
      <c r="AS1125" s="18"/>
      <c r="AT1125" s="16">
        <v>0</v>
      </c>
      <c r="AU1125" s="18">
        <f t="shared" si="370"/>
        <v>0</v>
      </c>
      <c r="AV1125" s="15"/>
      <c r="AX1125" s="14"/>
      <c r="AY1125" s="18"/>
      <c r="AZ1125" s="16">
        <v>0</v>
      </c>
      <c r="BA1125" s="18">
        <f t="shared" si="371"/>
        <v>0</v>
      </c>
      <c r="BB1125" s="15"/>
      <c r="BD1125" s="14"/>
      <c r="BE1125" s="18"/>
      <c r="BF1125" s="16">
        <v>0</v>
      </c>
      <c r="BG1125" s="18">
        <f t="shared" si="372"/>
        <v>0</v>
      </c>
      <c r="BH1125" s="15"/>
      <c r="BJ1125" s="86"/>
      <c r="BK1125" s="86"/>
      <c r="BL1125" s="24"/>
      <c r="BM1125" s="24"/>
      <c r="BN1125" s="24"/>
      <c r="BO1125" s="24"/>
      <c r="BP1125" s="24"/>
      <c r="BQ1125" s="124"/>
    </row>
    <row r="1126" spans="1:69" ht="16.8" customHeight="1" x14ac:dyDescent="0.35">
      <c r="A1126" s="15"/>
      <c r="B1126" s="15"/>
      <c r="C1126" s="15" t="s">
        <v>141</v>
      </c>
      <c r="D1126" s="16"/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367"/>
        <v>63956.949999999983</v>
      </c>
      <c r="U1126" s="15"/>
      <c r="W1126" s="14"/>
      <c r="X1126" s="18"/>
      <c r="Y1126" s="16"/>
      <c r="Z1126" s="18">
        <f t="shared" si="368"/>
        <v>21286.38999999997</v>
      </c>
      <c r="AA1126" s="15"/>
      <c r="AB1126" s="24"/>
      <c r="AC1126" s="15" t="str">
        <f t="shared" si="378"/>
        <v xml:space="preserve">PAG. STIP.           DORIANA BONIFICO </v>
      </c>
      <c r="AD1126" s="25"/>
      <c r="AE1126" s="62">
        <f t="shared" si="379"/>
        <v>0</v>
      </c>
      <c r="AF1126" s="63">
        <f t="shared" si="375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69"/>
        <v>0</v>
      </c>
      <c r="AP1126" s="15"/>
      <c r="AR1126" s="14"/>
      <c r="AS1126" s="18"/>
      <c r="AT1126" s="16"/>
      <c r="AU1126" s="18">
        <f t="shared" si="370"/>
        <v>0</v>
      </c>
      <c r="AV1126" s="15"/>
      <c r="AX1126" s="14"/>
      <c r="AY1126" s="18"/>
      <c r="AZ1126" s="16"/>
      <c r="BA1126" s="18">
        <f t="shared" si="371"/>
        <v>0</v>
      </c>
      <c r="BB1126" s="15"/>
      <c r="BD1126" s="14"/>
      <c r="BE1126" s="18"/>
      <c r="BF1126" s="16"/>
      <c r="BG1126" s="18">
        <f t="shared" si="372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4"/>
    </row>
    <row r="1127" spans="1:69" ht="16.8" customHeight="1" x14ac:dyDescent="0.35">
      <c r="A1127" s="15"/>
      <c r="B1127" s="15"/>
      <c r="C1127" s="15" t="s">
        <v>142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367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8"/>
        <v>21286.38999999997</v>
      </c>
      <c r="AA1127" s="15"/>
      <c r="AB1127" s="24"/>
      <c r="AC1127" s="15" t="str">
        <f t="shared" si="378"/>
        <v xml:space="preserve">PAG. STIP.           STEFANIA  BONIFICO </v>
      </c>
      <c r="AD1127" s="25"/>
      <c r="AE1127" s="62">
        <f t="shared" si="379"/>
        <v>0</v>
      </c>
      <c r="AF1127" s="63">
        <f t="shared" si="375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69"/>
        <v>0</v>
      </c>
      <c r="AP1127" s="15"/>
      <c r="AR1127" s="14"/>
      <c r="AS1127" s="18"/>
      <c r="AT1127" s="16">
        <v>0</v>
      </c>
      <c r="AU1127" s="18">
        <f t="shared" si="370"/>
        <v>0</v>
      </c>
      <c r="AV1127" s="15"/>
      <c r="AX1127" s="14"/>
      <c r="AY1127" s="18"/>
      <c r="AZ1127" s="16">
        <v>0</v>
      </c>
      <c r="BA1127" s="18">
        <f t="shared" si="371"/>
        <v>0</v>
      </c>
      <c r="BB1127" s="15"/>
      <c r="BD1127" s="14"/>
      <c r="BE1127" s="18"/>
      <c r="BF1127" s="16">
        <v>0</v>
      </c>
      <c r="BG1127" s="18">
        <f t="shared" si="372"/>
        <v>0</v>
      </c>
      <c r="BH1127" s="15"/>
      <c r="BJ1127" s="86"/>
      <c r="BK1127" s="86"/>
      <c r="BL1127" s="24"/>
      <c r="BM1127" s="24"/>
      <c r="BN1127" s="24"/>
      <c r="BO1127" s="24"/>
      <c r="BP1127" s="24"/>
      <c r="BQ1127" s="124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367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8"/>
        <v>21286.38999999997</v>
      </c>
      <c r="AA1128" s="15"/>
      <c r="AB1128" s="24"/>
      <c r="AC1128" s="15" t="str">
        <f t="shared" si="378"/>
        <v>Pagamento contributi impiegate</v>
      </c>
      <c r="AD1128" s="25"/>
      <c r="AE1128" s="62">
        <f t="shared" si="379"/>
        <v>0</v>
      </c>
      <c r="AF1128" s="63">
        <f t="shared" si="375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69"/>
        <v>0</v>
      </c>
      <c r="AP1128" s="15"/>
      <c r="AR1128" s="14"/>
      <c r="AS1128" s="18"/>
      <c r="AT1128" s="16">
        <v>0</v>
      </c>
      <c r="AU1128" s="18">
        <f t="shared" si="370"/>
        <v>0</v>
      </c>
      <c r="AV1128" s="15"/>
      <c r="AX1128" s="14"/>
      <c r="AY1128" s="18"/>
      <c r="AZ1128" s="16">
        <v>0</v>
      </c>
      <c r="BA1128" s="18">
        <f t="shared" si="371"/>
        <v>0</v>
      </c>
      <c r="BB1128" s="15"/>
      <c r="BD1128" s="14"/>
      <c r="BE1128" s="18"/>
      <c r="BF1128" s="16">
        <v>0</v>
      </c>
      <c r="BG1128" s="18">
        <f t="shared" si="372"/>
        <v>0</v>
      </c>
      <c r="BH1128" s="15"/>
      <c r="BJ1128" s="86"/>
      <c r="BK1128" s="86"/>
      <c r="BL1128" s="24"/>
      <c r="BM1128" s="24"/>
      <c r="BN1128" s="24"/>
      <c r="BO1128" s="24"/>
      <c r="BP1128" s="24"/>
      <c r="BQ1128" s="124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367"/>
        <v>63956.949999999983</v>
      </c>
      <c r="U1129" s="15"/>
      <c r="W1129" s="14"/>
      <c r="X1129" s="18"/>
      <c r="Y1129" s="16"/>
      <c r="Z1129" s="18">
        <f t="shared" si="368"/>
        <v>21286.38999999997</v>
      </c>
      <c r="AA1129" s="15"/>
      <c r="AB1129" s="24"/>
      <c r="AC1129" s="15"/>
      <c r="AD1129" s="25"/>
      <c r="AE1129" s="62">
        <f t="shared" si="379"/>
        <v>0</v>
      </c>
      <c r="AF1129" s="63">
        <f t="shared" si="375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69"/>
        <v>0</v>
      </c>
      <c r="AP1129" s="15"/>
      <c r="AR1129" s="14"/>
      <c r="AS1129" s="18"/>
      <c r="AT1129" s="16"/>
      <c r="AU1129" s="18">
        <f t="shared" si="370"/>
        <v>0</v>
      </c>
      <c r="AV1129" s="15"/>
      <c r="AX1129" s="14"/>
      <c r="AY1129" s="18"/>
      <c r="AZ1129" s="16"/>
      <c r="BA1129" s="18">
        <f t="shared" si="371"/>
        <v>0</v>
      </c>
      <c r="BB1129" s="15"/>
      <c r="BD1129" s="14"/>
      <c r="BE1129" s="18"/>
      <c r="BF1129" s="16"/>
      <c r="BG1129" s="18">
        <f t="shared" si="372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4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380">G1130</f>
        <v>0</v>
      </c>
      <c r="T1130" s="18">
        <f t="shared" si="367"/>
        <v>63956.949999999983</v>
      </c>
      <c r="U1130" s="15" t="str">
        <f t="shared" ref="U1130:U1135" si="381">C1130</f>
        <v>Pag. Bolletta Telecom  780820</v>
      </c>
      <c r="W1130" s="14"/>
      <c r="X1130" s="18"/>
      <c r="Y1130" s="16">
        <v>0</v>
      </c>
      <c r="Z1130" s="18">
        <f t="shared" si="368"/>
        <v>21286.38999999997</v>
      </c>
      <c r="AA1130" s="15"/>
      <c r="AB1130" s="24"/>
      <c r="AC1130" s="15" t="str">
        <f t="shared" ref="AC1130:AC1140" si="382">C1130</f>
        <v>Pag. Bolletta Telecom  780820</v>
      </c>
      <c r="AD1130" s="25"/>
      <c r="AE1130" s="62">
        <f t="shared" si="379"/>
        <v>0</v>
      </c>
      <c r="AF1130" s="63">
        <f t="shared" si="375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69"/>
        <v>0</v>
      </c>
      <c r="AP1130" s="15"/>
      <c r="AR1130" s="14"/>
      <c r="AS1130" s="18"/>
      <c r="AT1130" s="16">
        <v>0</v>
      </c>
      <c r="AU1130" s="18">
        <f t="shared" si="370"/>
        <v>0</v>
      </c>
      <c r="AV1130" s="15"/>
      <c r="AX1130" s="14"/>
      <c r="AY1130" s="18"/>
      <c r="AZ1130" s="16">
        <v>0</v>
      </c>
      <c r="BA1130" s="18">
        <f t="shared" si="371"/>
        <v>0</v>
      </c>
      <c r="BB1130" s="15"/>
      <c r="BD1130" s="14"/>
      <c r="BE1130" s="18"/>
      <c r="BF1130" s="16">
        <v>0</v>
      </c>
      <c r="BG1130" s="18">
        <f t="shared" si="372"/>
        <v>0</v>
      </c>
      <c r="BH1130" s="15"/>
      <c r="BJ1130" s="86"/>
      <c r="BK1130" s="86"/>
      <c r="BL1130" s="24"/>
      <c r="BM1130" s="24"/>
      <c r="BN1130" s="24"/>
      <c r="BO1130" s="24"/>
      <c r="BP1130" s="24"/>
      <c r="BQ1130" s="124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380"/>
        <v>0</v>
      </c>
      <c r="T1131" s="18">
        <f t="shared" si="367"/>
        <v>63956.949999999983</v>
      </c>
      <c r="U1131" s="15" t="str">
        <f t="shared" si="381"/>
        <v>Pag. Bolletta Telecom 780344</v>
      </c>
      <c r="W1131" s="14"/>
      <c r="X1131" s="18"/>
      <c r="Y1131" s="16">
        <v>0</v>
      </c>
      <c r="Z1131" s="18">
        <f t="shared" si="368"/>
        <v>21286.38999999997</v>
      </c>
      <c r="AA1131" s="15"/>
      <c r="AB1131" s="24"/>
      <c r="AC1131" s="15" t="str">
        <f t="shared" si="382"/>
        <v>Pag. Bolletta Telecom 780344</v>
      </c>
      <c r="AD1131" s="25"/>
      <c r="AE1131" s="62">
        <f t="shared" si="379"/>
        <v>0</v>
      </c>
      <c r="AF1131" s="63">
        <f t="shared" si="375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69"/>
        <v>0</v>
      </c>
      <c r="AP1131" s="15"/>
      <c r="AR1131" s="14"/>
      <c r="AS1131" s="18"/>
      <c r="AT1131" s="16">
        <v>0</v>
      </c>
      <c r="AU1131" s="18">
        <f t="shared" si="370"/>
        <v>0</v>
      </c>
      <c r="AV1131" s="15"/>
      <c r="AX1131" s="14"/>
      <c r="AY1131" s="18"/>
      <c r="AZ1131" s="16">
        <v>0</v>
      </c>
      <c r="BA1131" s="18">
        <f t="shared" si="371"/>
        <v>0</v>
      </c>
      <c r="BB1131" s="15"/>
      <c r="BD1131" s="14"/>
      <c r="BE1131" s="18"/>
      <c r="BF1131" s="16">
        <v>0</v>
      </c>
      <c r="BG1131" s="18">
        <f t="shared" si="372"/>
        <v>0</v>
      </c>
      <c r="BH1131" s="15"/>
      <c r="BJ1131" s="86"/>
      <c r="BK1131" s="86"/>
      <c r="BL1131" s="24"/>
      <c r="BM1131" s="24"/>
      <c r="BN1131" s="24"/>
      <c r="BO1131" s="24"/>
      <c r="BP1131" s="24"/>
      <c r="BQ1131" s="124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0"/>
        <v>0</v>
      </c>
      <c r="T1132" s="18">
        <f t="shared" si="367"/>
        <v>63956.949999999983</v>
      </c>
      <c r="U1132" s="15" t="str">
        <f t="shared" si="381"/>
        <v>Pag. Bolletta Telecom</v>
      </c>
      <c r="W1132" s="14"/>
      <c r="X1132" s="18"/>
      <c r="Y1132" s="16">
        <v>0</v>
      </c>
      <c r="Z1132" s="18">
        <f t="shared" si="368"/>
        <v>21286.38999999997</v>
      </c>
      <c r="AA1132" s="15"/>
      <c r="AB1132" s="24"/>
      <c r="AC1132" s="15" t="str">
        <f t="shared" si="382"/>
        <v>Pag. Bolletta Telecom</v>
      </c>
      <c r="AD1132" s="25"/>
      <c r="AE1132" s="62">
        <f t="shared" si="379"/>
        <v>0</v>
      </c>
      <c r="AF1132" s="63">
        <f t="shared" si="375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69"/>
        <v>0</v>
      </c>
      <c r="AP1132" s="15"/>
      <c r="AR1132" s="14"/>
      <c r="AS1132" s="18"/>
      <c r="AT1132" s="16">
        <v>0</v>
      </c>
      <c r="AU1132" s="18">
        <f t="shared" si="370"/>
        <v>0</v>
      </c>
      <c r="AV1132" s="15"/>
      <c r="AX1132" s="14"/>
      <c r="AY1132" s="18"/>
      <c r="AZ1132" s="16">
        <v>0</v>
      </c>
      <c r="BA1132" s="18">
        <f t="shared" si="371"/>
        <v>0</v>
      </c>
      <c r="BB1132" s="15"/>
      <c r="BD1132" s="14"/>
      <c r="BE1132" s="18"/>
      <c r="BF1132" s="16">
        <v>0</v>
      </c>
      <c r="BG1132" s="18">
        <f t="shared" si="372"/>
        <v>0</v>
      </c>
      <c r="BH1132" s="15"/>
      <c r="BJ1132" s="86"/>
      <c r="BK1132" s="86"/>
      <c r="BL1132" s="24"/>
      <c r="BM1132" s="24"/>
      <c r="BN1132" s="24"/>
      <c r="BO1132" s="24"/>
      <c r="BP1132" s="24"/>
      <c r="BQ1132" s="124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0"/>
        <v>0</v>
      </c>
      <c r="T1133" s="18">
        <f t="shared" ref="T1133:T1164" si="383">(R1133-S1133)+T1132</f>
        <v>63956.949999999983</v>
      </c>
      <c r="U1133" s="15" t="str">
        <f t="shared" si="381"/>
        <v xml:space="preserve">PAG. BOLLETTA ENEL  </v>
      </c>
      <c r="W1133" s="14"/>
      <c r="X1133" s="18">
        <v>0</v>
      </c>
      <c r="Y1133" s="16">
        <v>0</v>
      </c>
      <c r="Z1133" s="18">
        <f t="shared" ref="Z1133:Z1164" si="384">(X1133-Y1133)+Z1132</f>
        <v>21286.38999999997</v>
      </c>
      <c r="AA1133" s="15"/>
      <c r="AB1133" s="24"/>
      <c r="AC1133" s="15" t="str">
        <f t="shared" si="382"/>
        <v xml:space="preserve">PAG. BOLLETTA ENEL  </v>
      </c>
      <c r="AD1133" s="25"/>
      <c r="AE1133" s="62">
        <f t="shared" si="379"/>
        <v>0</v>
      </c>
      <c r="AF1133" s="63">
        <f t="shared" si="375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64" si="385">(AM1133-AN1133)+AO1132</f>
        <v>0</v>
      </c>
      <c r="AP1133" s="15"/>
      <c r="AR1133" s="14"/>
      <c r="AS1133" s="18"/>
      <c r="AT1133" s="16">
        <v>0</v>
      </c>
      <c r="AU1133" s="18">
        <f t="shared" ref="AU1133:AU1164" si="386">(AS1133-AT1133)+AU1132</f>
        <v>0</v>
      </c>
      <c r="AV1133" s="15"/>
      <c r="AX1133" s="14"/>
      <c r="AY1133" s="18"/>
      <c r="AZ1133" s="16">
        <v>0</v>
      </c>
      <c r="BA1133" s="18">
        <f t="shared" ref="BA1133:BA1164" si="387">(AY1133-AZ1133)+BA1132</f>
        <v>0</v>
      </c>
      <c r="BB1133" s="15"/>
      <c r="BD1133" s="14"/>
      <c r="BE1133" s="18"/>
      <c r="BF1133" s="16">
        <v>0</v>
      </c>
      <c r="BG1133" s="18">
        <f t="shared" ref="BG1133:BG1164" si="388">(BE1133-BF1133)+BG1132</f>
        <v>0</v>
      </c>
      <c r="BH1133" s="15"/>
      <c r="BJ1133" s="86"/>
      <c r="BK1133" s="86"/>
      <c r="BL1133" s="24"/>
      <c r="BM1133" s="24"/>
      <c r="BN1133" s="24"/>
      <c r="BO1133" s="24"/>
      <c r="BP1133" s="24"/>
      <c r="BQ1133" s="124"/>
    </row>
    <row r="1134" spans="1:69" ht="16.8" customHeight="1" x14ac:dyDescent="0.35">
      <c r="A1134" s="15"/>
      <c r="B1134" s="15"/>
      <c r="C1134" s="15" t="s">
        <v>359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>
        <f>T1157+Z1157+AO1157+AU1157</f>
        <v>91511.879999999946</v>
      </c>
      <c r="M1134" s="16"/>
      <c r="N1134" s="16"/>
      <c r="O1134" s="16"/>
      <c r="P1134" s="18"/>
      <c r="Q1134" s="14"/>
      <c r="R1134" s="18"/>
      <c r="S1134" s="16">
        <f t="shared" si="380"/>
        <v>1500</v>
      </c>
      <c r="T1134" s="18">
        <f t="shared" si="383"/>
        <v>62456.949999999983</v>
      </c>
      <c r="U1134" s="15" t="str">
        <f t="shared" si="381"/>
        <v>PAG. 3 RATA AFFITTO VERBAONO IMM. RHO</v>
      </c>
      <c r="W1134" s="14"/>
      <c r="X1134" s="18"/>
      <c r="Y1134" s="16">
        <v>0</v>
      </c>
      <c r="Z1134" s="18">
        <f t="shared" si="384"/>
        <v>21286.38999999997</v>
      </c>
      <c r="AA1134" s="15"/>
      <c r="AB1134" s="24"/>
      <c r="AC1134" s="15" t="str">
        <f t="shared" si="382"/>
        <v>PAG. 3 RATA AFFITTO VERBAONO IMM. RHO</v>
      </c>
      <c r="AD1134" s="25"/>
      <c r="AE1134" s="62">
        <f t="shared" si="379"/>
        <v>1500</v>
      </c>
      <c r="AF1134" s="63">
        <f t="shared" si="375"/>
        <v>9547.4</v>
      </c>
      <c r="AG1134" s="25"/>
      <c r="AH1134" s="24"/>
      <c r="AI1134" s="26">
        <v>0</v>
      </c>
      <c r="AJ1134" s="25"/>
      <c r="AL1134" s="14"/>
      <c r="AM1134" s="18"/>
      <c r="AN1134" s="16">
        <v>0</v>
      </c>
      <c r="AO1134" s="18">
        <f t="shared" si="385"/>
        <v>0</v>
      </c>
      <c r="AP1134" s="15"/>
      <c r="AR1134" s="14"/>
      <c r="AS1134" s="18"/>
      <c r="AT1134" s="16">
        <v>0</v>
      </c>
      <c r="AU1134" s="18">
        <f t="shared" si="386"/>
        <v>0</v>
      </c>
      <c r="AV1134" s="15"/>
      <c r="AX1134" s="14"/>
      <c r="AY1134" s="18"/>
      <c r="AZ1134" s="16">
        <v>0</v>
      </c>
      <c r="BA1134" s="18">
        <f t="shared" si="387"/>
        <v>0</v>
      </c>
      <c r="BB1134" s="15"/>
      <c r="BD1134" s="14"/>
      <c r="BE1134" s="18"/>
      <c r="BF1134" s="16">
        <v>0</v>
      </c>
      <c r="BG1134" s="18">
        <f t="shared" si="388"/>
        <v>0</v>
      </c>
      <c r="BH1134" s="15"/>
      <c r="BJ1134" s="86"/>
      <c r="BK1134" s="86"/>
      <c r="BL1134" s="24"/>
      <c r="BM1134" s="24"/>
      <c r="BN1134" s="24"/>
      <c r="BO1134" s="24"/>
      <c r="BP1134" s="24"/>
      <c r="BQ1134" s="124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380"/>
        <v>0</v>
      </c>
      <c r="T1135" s="18">
        <f t="shared" si="383"/>
        <v>62456.949999999983</v>
      </c>
      <c r="U1135" s="15" t="str">
        <f t="shared" si="381"/>
        <v>Spese condominiali</v>
      </c>
      <c r="W1135" s="14"/>
      <c r="X1135" s="18"/>
      <c r="Y1135" s="16">
        <v>0</v>
      </c>
      <c r="Z1135" s="18">
        <f t="shared" si="384"/>
        <v>21286.38999999997</v>
      </c>
      <c r="AA1135" s="15"/>
      <c r="AB1135" s="24"/>
      <c r="AC1135" s="15" t="str">
        <f t="shared" si="382"/>
        <v>Spese condominiali</v>
      </c>
      <c r="AD1135" s="25"/>
      <c r="AE1135" s="62">
        <f t="shared" si="379"/>
        <v>0</v>
      </c>
      <c r="AF1135" s="63">
        <f t="shared" si="375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5"/>
        <v>0</v>
      </c>
      <c r="AP1135" s="15"/>
      <c r="AR1135" s="14"/>
      <c r="AS1135" s="18"/>
      <c r="AT1135" s="16">
        <v>0</v>
      </c>
      <c r="AU1135" s="18">
        <f t="shared" si="386"/>
        <v>0</v>
      </c>
      <c r="AV1135" s="15"/>
      <c r="AX1135" s="14"/>
      <c r="AY1135" s="18"/>
      <c r="AZ1135" s="16">
        <v>0</v>
      </c>
      <c r="BA1135" s="18">
        <f t="shared" si="387"/>
        <v>0</v>
      </c>
      <c r="BB1135" s="15"/>
      <c r="BD1135" s="14"/>
      <c r="BE1135" s="18"/>
      <c r="BF1135" s="16">
        <v>0</v>
      </c>
      <c r="BG1135" s="18">
        <f t="shared" si="388"/>
        <v>0</v>
      </c>
      <c r="BH1135" s="15"/>
      <c r="BJ1135" s="86"/>
      <c r="BK1135" s="86"/>
      <c r="BL1135" s="24"/>
      <c r="BM1135" s="24"/>
      <c r="BN1135" s="24"/>
      <c r="BO1135" s="24"/>
      <c r="BP1135" s="24"/>
      <c r="BQ1135" s="124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144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3"/>
        <v>62456.949999999983</v>
      </c>
      <c r="U1136" s="15"/>
      <c r="W1136" s="14"/>
      <c r="X1136" s="18"/>
      <c r="Y1136" s="16"/>
      <c r="Z1136" s="18">
        <f t="shared" si="384"/>
        <v>21286.38999999997</v>
      </c>
      <c r="AA1136" s="15"/>
      <c r="AB1136" s="24"/>
      <c r="AC1136" s="15" t="str">
        <f t="shared" si="382"/>
        <v>TOT. SPESE AFFITTO  TEL. LUCE</v>
      </c>
      <c r="AD1136" s="25"/>
      <c r="AE1136" s="62">
        <f t="shared" si="379"/>
        <v>0</v>
      </c>
      <c r="AF1136" s="63">
        <f t="shared" si="375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5"/>
        <v>0</v>
      </c>
      <c r="AP1136" s="15"/>
      <c r="AR1136" s="14"/>
      <c r="AS1136" s="18"/>
      <c r="AT1136" s="16"/>
      <c r="AU1136" s="18">
        <f t="shared" si="386"/>
        <v>0</v>
      </c>
      <c r="AV1136" s="15"/>
      <c r="AX1136" s="14"/>
      <c r="AY1136" s="18"/>
      <c r="AZ1136" s="16"/>
      <c r="BA1136" s="18">
        <f t="shared" si="387"/>
        <v>0</v>
      </c>
      <c r="BB1136" s="15"/>
      <c r="BD1136" s="14"/>
      <c r="BE1136" s="18"/>
      <c r="BF1136" s="16"/>
      <c r="BG1136" s="18">
        <f t="shared" si="388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4"/>
    </row>
    <row r="1137" spans="1:69" ht="16.8" customHeight="1" x14ac:dyDescent="0.35">
      <c r="A1137" s="15"/>
      <c r="B1137" s="15"/>
      <c r="C1137" s="15" t="s">
        <v>95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206</v>
      </c>
      <c r="L1137" s="73">
        <v>204</v>
      </c>
      <c r="M1137" s="30" t="s">
        <v>360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383"/>
        <v>62456.949999999983</v>
      </c>
      <c r="U1137" s="15"/>
      <c r="W1137" s="14"/>
      <c r="X1137" s="18">
        <v>0</v>
      </c>
      <c r="Y1137" s="16">
        <v>0</v>
      </c>
      <c r="Z1137" s="18">
        <f t="shared" si="384"/>
        <v>21286.38999999997</v>
      </c>
      <c r="AA1137" s="15"/>
      <c r="AB1137" s="24"/>
      <c r="AC1137" s="15" t="str">
        <f t="shared" si="382"/>
        <v xml:space="preserve">RIVALSA </v>
      </c>
      <c r="AD1137" s="25"/>
      <c r="AE1137" s="62">
        <f t="shared" si="379"/>
        <v>0</v>
      </c>
      <c r="AF1137" s="63">
        <f t="shared" si="375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5"/>
        <v>0</v>
      </c>
      <c r="AP1137" s="15"/>
      <c r="AR1137" s="14"/>
      <c r="AS1137" s="18"/>
      <c r="AT1137" s="16"/>
      <c r="AU1137" s="18">
        <f t="shared" si="386"/>
        <v>0</v>
      </c>
      <c r="AV1137" s="15"/>
      <c r="AX1137" s="14"/>
      <c r="AY1137" s="18"/>
      <c r="AZ1137" s="16"/>
      <c r="BA1137" s="18">
        <f t="shared" si="387"/>
        <v>0</v>
      </c>
      <c r="BB1137" s="15"/>
      <c r="BD1137" s="14"/>
      <c r="BE1137" s="18"/>
      <c r="BF1137" s="16"/>
      <c r="BG1137" s="18">
        <f t="shared" si="388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4"/>
    </row>
    <row r="1138" spans="1:69" ht="16.8" customHeight="1" x14ac:dyDescent="0.35">
      <c r="A1138" s="15"/>
      <c r="B1138" s="15"/>
      <c r="C1138" s="15" t="s">
        <v>96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297</v>
      </c>
      <c r="L1138" s="16">
        <v>908</v>
      </c>
      <c r="M1138" s="16" t="s">
        <v>344</v>
      </c>
      <c r="N1138" s="16">
        <v>1045</v>
      </c>
      <c r="O1138" s="16"/>
      <c r="P1138" s="18"/>
      <c r="Q1138" s="14"/>
      <c r="R1138" s="18"/>
      <c r="S1138" s="16">
        <f>G1138</f>
        <v>0</v>
      </c>
      <c r="T1138" s="18">
        <f t="shared" si="383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4"/>
        <v>21286.38999999997</v>
      </c>
      <c r="AA1138" s="15"/>
      <c r="AB1138" s="24"/>
      <c r="AC1138" s="15" t="str">
        <f t="shared" si="382"/>
        <v>COMMERCIALISTA</v>
      </c>
      <c r="AD1138" s="25"/>
      <c r="AE1138" s="62">
        <f t="shared" si="379"/>
        <v>0</v>
      </c>
      <c r="AF1138" s="63">
        <f t="shared" si="375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5"/>
        <v>0</v>
      </c>
      <c r="AP1138" s="15"/>
      <c r="AR1138" s="14"/>
      <c r="AS1138" s="18"/>
      <c r="AT1138" s="16">
        <v>0</v>
      </c>
      <c r="AU1138" s="18">
        <f t="shared" si="386"/>
        <v>0</v>
      </c>
      <c r="AV1138" s="15"/>
      <c r="AX1138" s="14"/>
      <c r="AY1138" s="18"/>
      <c r="AZ1138" s="16">
        <v>0</v>
      </c>
      <c r="BA1138" s="18">
        <f t="shared" si="387"/>
        <v>0</v>
      </c>
      <c r="BB1138" s="15"/>
      <c r="BD1138" s="14"/>
      <c r="BE1138" s="18"/>
      <c r="BF1138" s="16">
        <v>0</v>
      </c>
      <c r="BG1138" s="18">
        <f t="shared" si="388"/>
        <v>0</v>
      </c>
      <c r="BH1138" s="15"/>
      <c r="BJ1138" s="86"/>
      <c r="BK1138" s="86"/>
      <c r="BL1138" s="24"/>
      <c r="BM1138" s="24"/>
      <c r="BN1138" s="24"/>
      <c r="BO1138" s="24"/>
      <c r="BP1138" s="24"/>
      <c r="BQ1138" s="124"/>
    </row>
    <row r="1139" spans="1:69" ht="16.8" customHeight="1" x14ac:dyDescent="0.35">
      <c r="A1139" s="15"/>
      <c r="B1139" s="15"/>
      <c r="C1139" s="64" t="s">
        <v>147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315</v>
      </c>
      <c r="L1139" s="16">
        <v>0.01</v>
      </c>
      <c r="M1139" s="16" t="s">
        <v>316</v>
      </c>
      <c r="N1139" s="16">
        <v>1517.5</v>
      </c>
      <c r="O1139" s="16"/>
      <c r="P1139" s="18"/>
      <c r="Q1139" s="14"/>
      <c r="R1139" s="18"/>
      <c r="S1139" s="16">
        <f>G1139</f>
        <v>0</v>
      </c>
      <c r="T1139" s="18">
        <f t="shared" si="383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4"/>
        <v>21286.38999999997</v>
      </c>
      <c r="AA1139" s="15"/>
      <c r="AB1139" s="24"/>
      <c r="AC1139" s="15" t="str">
        <f t="shared" si="382"/>
        <v>CASSA PREVIDENZA  AGENTI  + QUOTA GAA</v>
      </c>
      <c r="AD1139" s="25"/>
      <c r="AE1139" s="62">
        <f t="shared" si="379"/>
        <v>0</v>
      </c>
      <c r="AF1139" s="63">
        <f t="shared" si="375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5"/>
        <v>0</v>
      </c>
      <c r="AP1139" s="15"/>
      <c r="AR1139" s="14"/>
      <c r="AS1139" s="18"/>
      <c r="AT1139" s="16">
        <v>0</v>
      </c>
      <c r="AU1139" s="18">
        <f t="shared" si="386"/>
        <v>0</v>
      </c>
      <c r="AV1139" s="15"/>
      <c r="AX1139" s="14"/>
      <c r="AY1139" s="18"/>
      <c r="AZ1139" s="16">
        <v>0</v>
      </c>
      <c r="BA1139" s="18">
        <f t="shared" si="387"/>
        <v>0</v>
      </c>
      <c r="BB1139" s="15"/>
      <c r="BD1139" s="14"/>
      <c r="BE1139" s="18"/>
      <c r="BF1139" s="16">
        <v>0</v>
      </c>
      <c r="BG1139" s="18">
        <f t="shared" si="388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4"/>
    </row>
    <row r="1140" spans="1:69" ht="16.8" customHeight="1" x14ac:dyDescent="0.35">
      <c r="A1140" s="15"/>
      <c r="B1140" s="15"/>
      <c r="C1140" s="15" t="s">
        <v>98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354</v>
      </c>
      <c r="L1140" s="16">
        <v>576.5</v>
      </c>
      <c r="M1140" s="16" t="s">
        <v>355</v>
      </c>
      <c r="N1140" s="16">
        <v>0.31</v>
      </c>
      <c r="O1140" s="16"/>
      <c r="P1140" s="18"/>
      <c r="Q1140" s="14"/>
      <c r="R1140" s="18">
        <f>F1140</f>
        <v>0</v>
      </c>
      <c r="S1140" s="16">
        <v>0</v>
      </c>
      <c r="T1140" s="18">
        <f t="shared" si="383"/>
        <v>62456.949999999983</v>
      </c>
      <c r="U1140" s="15"/>
      <c r="W1140" s="14" t="s">
        <v>186</v>
      </c>
      <c r="X1140" s="18">
        <v>0</v>
      </c>
      <c r="Y1140" s="16"/>
      <c r="Z1140" s="18">
        <f t="shared" si="384"/>
        <v>21286.38999999997</v>
      </c>
      <c r="AA1140" s="15"/>
      <c r="AB1140" s="24"/>
      <c r="AC1140" s="15" t="str">
        <f t="shared" si="382"/>
        <v>GIROCONTO PROVV. GENERALI</v>
      </c>
      <c r="AD1140" s="25"/>
      <c r="AE1140" s="62">
        <f t="shared" si="379"/>
        <v>0</v>
      </c>
      <c r="AF1140" s="63">
        <f t="shared" si="375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5"/>
        <v>0</v>
      </c>
      <c r="AP1140" s="15"/>
      <c r="AR1140" s="14"/>
      <c r="AS1140" s="18"/>
      <c r="AT1140" s="16"/>
      <c r="AU1140" s="18">
        <f t="shared" si="386"/>
        <v>0</v>
      </c>
      <c r="AV1140" s="15"/>
      <c r="AX1140" s="14"/>
      <c r="AY1140" s="18"/>
      <c r="AZ1140" s="16"/>
      <c r="BA1140" s="18">
        <f t="shared" si="387"/>
        <v>0</v>
      </c>
      <c r="BB1140" s="15"/>
      <c r="BD1140" s="14"/>
      <c r="BE1140" s="18">
        <f>H1140</f>
        <v>0</v>
      </c>
      <c r="BF1140" s="16"/>
      <c r="BG1140" s="18">
        <f t="shared" si="388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4"/>
    </row>
    <row r="1141" spans="1:69" ht="16.8" customHeight="1" x14ac:dyDescent="0.35">
      <c r="A1141" s="15"/>
      <c r="B1141" s="15"/>
      <c r="C1141" s="47" t="s">
        <v>149</v>
      </c>
      <c r="D1141" s="16"/>
      <c r="E1141" s="16"/>
      <c r="F1141" s="1">
        <v>0</v>
      </c>
      <c r="G1141" s="16">
        <v>0</v>
      </c>
      <c r="H1141" s="16"/>
      <c r="I1141" s="4"/>
      <c r="J1141" s="14"/>
      <c r="K1141" s="16" t="s">
        <v>318</v>
      </c>
      <c r="L1141" s="16">
        <v>1000</v>
      </c>
      <c r="M1141" s="50" t="s">
        <v>361</v>
      </c>
      <c r="N1141" s="50">
        <v>1545</v>
      </c>
      <c r="O1141" s="16"/>
      <c r="P1141" s="18"/>
      <c r="Q1141" s="14"/>
      <c r="R1141" s="49">
        <f>F1141</f>
        <v>0</v>
      </c>
      <c r="S1141" s="16">
        <v>0</v>
      </c>
      <c r="T1141" s="18">
        <f t="shared" si="383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4"/>
        <v>21286.38999999997</v>
      </c>
      <c r="AA1141" s="15"/>
      <c r="AB1141" s="24"/>
      <c r="AC1141" s="64" t="s">
        <v>150</v>
      </c>
      <c r="AD1141" s="65"/>
      <c r="AE1141" s="65">
        <f t="shared" si="379"/>
        <v>0</v>
      </c>
      <c r="AF1141" s="63">
        <f t="shared" si="375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5"/>
        <v>0</v>
      </c>
      <c r="AP1141" s="15"/>
      <c r="AR1141" s="14"/>
      <c r="AS1141" s="18"/>
      <c r="AT1141" s="16">
        <v>0</v>
      </c>
      <c r="AU1141" s="18">
        <f t="shared" si="386"/>
        <v>0</v>
      </c>
      <c r="AV1141" s="15"/>
      <c r="AX1141" s="14"/>
      <c r="AY1141" s="18"/>
      <c r="AZ1141" s="16">
        <v>0</v>
      </c>
      <c r="BA1141" s="18">
        <f t="shared" si="387"/>
        <v>0</v>
      </c>
      <c r="BB1141" s="15"/>
      <c r="BD1141" s="14"/>
      <c r="BE1141" s="18"/>
      <c r="BF1141" s="16">
        <v>0</v>
      </c>
      <c r="BG1141" s="18">
        <f t="shared" si="388"/>
        <v>0</v>
      </c>
      <c r="BH1141" s="15"/>
      <c r="BJ1141" s="86"/>
      <c r="BK1141" s="86"/>
      <c r="BL1141" s="24"/>
      <c r="BM1141" s="24"/>
      <c r="BN1141" s="24"/>
      <c r="BO1141" s="24"/>
      <c r="BP1141" s="24"/>
      <c r="BQ1141" s="124"/>
    </row>
    <row r="1142" spans="1:69" ht="16.8" customHeight="1" x14ac:dyDescent="0.35">
      <c r="A1142" s="15"/>
      <c r="B1142" s="15"/>
      <c r="C1142" s="15" t="s">
        <v>100</v>
      </c>
      <c r="D1142" s="16"/>
      <c r="E1142" s="16"/>
      <c r="F1142" s="16"/>
      <c r="G1142" s="16">
        <v>0</v>
      </c>
      <c r="H1142" s="16"/>
      <c r="I1142" s="4"/>
      <c r="J1142" s="14"/>
      <c r="K1142" s="16" t="s">
        <v>328</v>
      </c>
      <c r="L1142" s="16">
        <v>454</v>
      </c>
      <c r="M1142" s="50" t="s">
        <v>345</v>
      </c>
      <c r="N1142" s="50">
        <v>0.1</v>
      </c>
      <c r="O1142" s="16"/>
      <c r="P1142" s="18"/>
      <c r="Q1142" s="14"/>
      <c r="R1142" s="18"/>
      <c r="S1142" s="16">
        <f>G1142</f>
        <v>0</v>
      </c>
      <c r="T1142" s="18">
        <f t="shared" si="383"/>
        <v>62456.949999999983</v>
      </c>
      <c r="U1142" s="15" t="s">
        <v>102</v>
      </c>
      <c r="W1142" s="14"/>
      <c r="X1142" s="18"/>
      <c r="Y1142" s="16">
        <v>0</v>
      </c>
      <c r="Z1142" s="18">
        <f t="shared" si="384"/>
        <v>21286.38999999997</v>
      </c>
      <c r="AA1142" s="15"/>
      <c r="AB1142" s="24"/>
      <c r="AC1142" s="15" t="str">
        <f>C1142</f>
        <v>TASSE</v>
      </c>
      <c r="AD1142" s="25"/>
      <c r="AE1142" s="62">
        <f t="shared" si="379"/>
        <v>0</v>
      </c>
      <c r="AF1142" s="63">
        <f t="shared" si="375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5"/>
        <v>0</v>
      </c>
      <c r="AP1142" s="15"/>
      <c r="AR1142" s="14"/>
      <c r="AS1142" s="18">
        <v>0</v>
      </c>
      <c r="AT1142" s="16">
        <v>0</v>
      </c>
      <c r="AU1142" s="18">
        <f t="shared" si="386"/>
        <v>0</v>
      </c>
      <c r="AV1142" s="15"/>
      <c r="AX1142" s="14"/>
      <c r="AY1142" s="18">
        <v>0</v>
      </c>
      <c r="AZ1142" s="16">
        <v>0</v>
      </c>
      <c r="BA1142" s="18">
        <f t="shared" si="387"/>
        <v>0</v>
      </c>
      <c r="BB1142" s="15"/>
      <c r="BD1142" s="14"/>
      <c r="BE1142" s="18">
        <v>0</v>
      </c>
      <c r="BF1142" s="16">
        <v>0</v>
      </c>
      <c r="BG1142" s="18">
        <f t="shared" si="388"/>
        <v>0</v>
      </c>
      <c r="BH1142" s="15"/>
      <c r="BJ1142" s="86"/>
      <c r="BK1142" s="86"/>
      <c r="BL1142" s="24"/>
      <c r="BM1142" s="24"/>
      <c r="BN1142" s="24"/>
      <c r="BO1142" s="24"/>
      <c r="BP1142" s="24"/>
      <c r="BQ1142" s="124"/>
    </row>
    <row r="1143" spans="1:69" ht="16.8" customHeight="1" x14ac:dyDescent="0.35">
      <c r="A1143" s="15"/>
      <c r="B1143" s="15"/>
      <c r="C1143" s="15" t="s">
        <v>103</v>
      </c>
      <c r="D1143" s="16"/>
      <c r="E1143" s="16"/>
      <c r="F1143" s="16">
        <v>0</v>
      </c>
      <c r="G1143" s="16">
        <v>0</v>
      </c>
      <c r="H1143" s="16"/>
      <c r="I1143" s="4"/>
      <c r="J1143" s="14"/>
      <c r="K1143" s="50" t="s">
        <v>330</v>
      </c>
      <c r="L1143" s="50">
        <v>270.49</v>
      </c>
      <c r="M1143" s="16" t="s">
        <v>346</v>
      </c>
      <c r="N1143" s="16">
        <v>3270</v>
      </c>
      <c r="O1143" s="16"/>
      <c r="P1143" s="18"/>
      <c r="Q1143" s="14"/>
      <c r="R1143" s="18"/>
      <c r="S1143" s="16">
        <f>G1143</f>
        <v>0</v>
      </c>
      <c r="T1143" s="18">
        <f t="shared" si="383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4"/>
        <v>21286.38999999997</v>
      </c>
      <c r="AA1143" s="15"/>
      <c r="AB1143" s="24"/>
      <c r="AC1143" s="15" t="str">
        <f>C1143</f>
        <v>PREL.  ACC. PER AMM-  GIGI</v>
      </c>
      <c r="AD1143" s="25"/>
      <c r="AE1143" s="62">
        <f t="shared" si="379"/>
        <v>0</v>
      </c>
      <c r="AF1143" s="63">
        <f t="shared" si="375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5"/>
        <v>0</v>
      </c>
      <c r="AP1143" s="15"/>
      <c r="AR1143" s="14"/>
      <c r="AS1143" s="18">
        <v>0</v>
      </c>
      <c r="AT1143" s="16">
        <v>0</v>
      </c>
      <c r="AU1143" s="18">
        <f t="shared" si="386"/>
        <v>0</v>
      </c>
      <c r="AV1143" s="15"/>
      <c r="AX1143" s="14"/>
      <c r="AY1143" s="18">
        <v>0</v>
      </c>
      <c r="AZ1143" s="16">
        <v>0</v>
      </c>
      <c r="BA1143" s="18">
        <f t="shared" si="387"/>
        <v>0</v>
      </c>
      <c r="BB1143" s="15"/>
      <c r="BD1143" s="14"/>
      <c r="BE1143" s="18">
        <v>0</v>
      </c>
      <c r="BF1143" s="16">
        <v>0</v>
      </c>
      <c r="BG1143" s="18">
        <f t="shared" si="388"/>
        <v>0</v>
      </c>
      <c r="BH1143" s="15"/>
      <c r="BJ1143" s="86"/>
      <c r="BK1143" s="86"/>
      <c r="BL1143" s="24"/>
      <c r="BM1143" s="24"/>
      <c r="BN1143" s="24"/>
      <c r="BO1143" s="24"/>
      <c r="BP1143" s="24"/>
      <c r="BQ1143" s="124"/>
    </row>
    <row r="1144" spans="1:69" ht="16.8" customHeight="1" x14ac:dyDescent="0.35">
      <c r="A1144" s="15"/>
      <c r="B1144" s="15"/>
      <c r="C1144" s="15" t="s">
        <v>105</v>
      </c>
      <c r="D1144" s="16"/>
      <c r="E1144" s="16"/>
      <c r="F1144" s="16">
        <v>0</v>
      </c>
      <c r="G1144" s="16">
        <v>0</v>
      </c>
      <c r="H1144" s="16"/>
      <c r="I1144" s="4"/>
      <c r="J1144" s="14"/>
      <c r="K1144" s="16" t="s">
        <v>331</v>
      </c>
      <c r="L1144" s="16">
        <v>511</v>
      </c>
      <c r="M1144" s="16" t="s">
        <v>347</v>
      </c>
      <c r="N1144" s="16">
        <v>712.5</v>
      </c>
      <c r="O1144" s="16"/>
      <c r="P1144" s="18"/>
      <c r="Q1144" s="14"/>
      <c r="R1144" s="18">
        <v>0</v>
      </c>
      <c r="S1144" s="16">
        <f>G1144</f>
        <v>0</v>
      </c>
      <c r="T1144" s="18">
        <f t="shared" si="383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4"/>
        <v>21286.38999999997</v>
      </c>
      <c r="AA1144" s="15"/>
      <c r="AB1144" s="24"/>
      <c r="AC1144" s="15" t="str">
        <f>C1144</f>
        <v>PREL.  ACC. PER AMM-. RENZO</v>
      </c>
      <c r="AD1144" s="25"/>
      <c r="AE1144" s="62">
        <f t="shared" si="379"/>
        <v>0</v>
      </c>
      <c r="AF1144" s="63">
        <f t="shared" si="375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5"/>
        <v>0</v>
      </c>
      <c r="AP1144" s="15"/>
      <c r="AR1144" s="14"/>
      <c r="AS1144" s="18">
        <v>0</v>
      </c>
      <c r="AT1144" s="16"/>
      <c r="AU1144" s="18">
        <f t="shared" si="386"/>
        <v>0</v>
      </c>
      <c r="AV1144" s="15"/>
      <c r="AX1144" s="14"/>
      <c r="AY1144" s="18">
        <v>0</v>
      </c>
      <c r="AZ1144" s="16"/>
      <c r="BA1144" s="18">
        <f t="shared" si="387"/>
        <v>0</v>
      </c>
      <c r="BB1144" s="15"/>
      <c r="BD1144" s="14"/>
      <c r="BE1144" s="18">
        <v>0</v>
      </c>
      <c r="BF1144" s="16"/>
      <c r="BG1144" s="18">
        <f t="shared" si="388"/>
        <v>0</v>
      </c>
      <c r="BH1144" s="15"/>
      <c r="BJ1144" s="86"/>
      <c r="BK1144" s="86" t="s">
        <v>362</v>
      </c>
      <c r="BL1144" s="24">
        <v>823</v>
      </c>
      <c r="BM1144" s="24"/>
      <c r="BN1144" s="24"/>
      <c r="BO1144" s="24"/>
      <c r="BP1144" s="24"/>
      <c r="BQ1144" s="124"/>
    </row>
    <row r="1145" spans="1:69" ht="16.8" customHeight="1" x14ac:dyDescent="0.35">
      <c r="A1145" s="15"/>
      <c r="B1145" s="15"/>
      <c r="C1145" s="15" t="s">
        <v>107</v>
      </c>
      <c r="D1145" s="16"/>
      <c r="E1145" s="16"/>
      <c r="F1145" s="16">
        <v>0</v>
      </c>
      <c r="G1145" s="16"/>
      <c r="H1145" s="16"/>
      <c r="I1145" s="4"/>
      <c r="J1145" s="14"/>
      <c r="K1145" s="16" t="s">
        <v>357</v>
      </c>
      <c r="L1145" s="16">
        <v>984.5</v>
      </c>
      <c r="M1145" s="16" t="s">
        <v>349</v>
      </c>
      <c r="N1145" s="16">
        <v>250.5</v>
      </c>
      <c r="O1145" s="16"/>
      <c r="P1145" s="18"/>
      <c r="Q1145" s="14"/>
      <c r="R1145" s="18">
        <v>0</v>
      </c>
      <c r="S1145" s="16">
        <v>0</v>
      </c>
      <c r="T1145" s="18">
        <f t="shared" si="383"/>
        <v>62456.949999999983</v>
      </c>
      <c r="U1145" s="15"/>
      <c r="W1145" s="14"/>
      <c r="X1145" s="18">
        <f>F1145</f>
        <v>0</v>
      </c>
      <c r="Y1145" s="16">
        <v>0</v>
      </c>
      <c r="Z1145" s="18">
        <f t="shared" si="384"/>
        <v>21286.38999999997</v>
      </c>
      <c r="AA1145" s="15" t="str">
        <f>C1145</f>
        <v>VERSAMENTO</v>
      </c>
      <c r="AB1145" s="24"/>
      <c r="AC1145" s="15"/>
      <c r="AD1145" s="25"/>
      <c r="AE1145" s="62"/>
      <c r="AF1145" s="63"/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5"/>
        <v>0</v>
      </c>
      <c r="AP1145" s="15"/>
      <c r="AR1145" s="14"/>
      <c r="AS1145" s="18">
        <v>0</v>
      </c>
      <c r="AT1145" s="16"/>
      <c r="AU1145" s="18">
        <f t="shared" si="386"/>
        <v>0</v>
      </c>
      <c r="AV1145" s="15"/>
      <c r="AX1145" s="14"/>
      <c r="AY1145" s="18">
        <v>0</v>
      </c>
      <c r="AZ1145" s="16"/>
      <c r="BA1145" s="18">
        <f t="shared" si="387"/>
        <v>0</v>
      </c>
      <c r="BB1145" s="15"/>
      <c r="BD1145" s="14"/>
      <c r="BE1145" s="18">
        <v>0</v>
      </c>
      <c r="BF1145" s="16"/>
      <c r="BG1145" s="18">
        <f t="shared" si="388"/>
        <v>0</v>
      </c>
      <c r="BH1145" s="15"/>
      <c r="BJ1145" s="86"/>
      <c r="BK1145" s="86" t="s">
        <v>363</v>
      </c>
      <c r="BL1145" s="24">
        <v>564</v>
      </c>
      <c r="BM1145" s="24"/>
      <c r="BN1145" s="24"/>
      <c r="BO1145" s="24"/>
      <c r="BP1145" s="24"/>
      <c r="BQ1145" s="124"/>
    </row>
    <row r="1146" spans="1:69" ht="16.8" customHeight="1" x14ac:dyDescent="0.35">
      <c r="A1146" s="15"/>
      <c r="B1146" s="15"/>
      <c r="C1146" s="15" t="s">
        <v>107</v>
      </c>
      <c r="D1146" s="16"/>
      <c r="E1146" s="16"/>
      <c r="F1146" s="16">
        <v>0</v>
      </c>
      <c r="G1146" s="16"/>
      <c r="H1146" s="16"/>
      <c r="I1146" s="4"/>
      <c r="J1146" s="14"/>
      <c r="K1146" s="3" t="s">
        <v>335</v>
      </c>
      <c r="L1146" s="16">
        <v>608.5</v>
      </c>
      <c r="M1146" s="16" t="s">
        <v>351</v>
      </c>
      <c r="N1146" s="16">
        <v>977</v>
      </c>
      <c r="O1146" s="16"/>
      <c r="P1146" s="18"/>
      <c r="Q1146" s="14"/>
      <c r="R1146" s="18">
        <v>0</v>
      </c>
      <c r="S1146" s="16">
        <v>0</v>
      </c>
      <c r="T1146" s="18">
        <f t="shared" si="383"/>
        <v>62456.949999999983</v>
      </c>
      <c r="U1146" s="15"/>
      <c r="W1146" s="14"/>
      <c r="X1146" s="18">
        <f>F1146</f>
        <v>0</v>
      </c>
      <c r="Y1146" s="16"/>
      <c r="Z1146" s="18">
        <f t="shared" si="384"/>
        <v>21286.38999999997</v>
      </c>
      <c r="AA1146" s="15"/>
      <c r="AB1146" s="24"/>
      <c r="AC1146" s="15"/>
      <c r="AD1146" s="25"/>
      <c r="AE1146" s="62"/>
      <c r="AF1146" s="63"/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5"/>
        <v>0</v>
      </c>
      <c r="AP1146" s="15"/>
      <c r="AR1146" s="14"/>
      <c r="AS1146" s="18">
        <v>0</v>
      </c>
      <c r="AT1146" s="16"/>
      <c r="AU1146" s="18">
        <f t="shared" si="386"/>
        <v>0</v>
      </c>
      <c r="AV1146" s="15"/>
      <c r="AX1146" s="14"/>
      <c r="AY1146" s="18">
        <v>0</v>
      </c>
      <c r="AZ1146" s="16"/>
      <c r="BA1146" s="18">
        <f t="shared" si="387"/>
        <v>0</v>
      </c>
      <c r="BB1146" s="15"/>
      <c r="BD1146" s="14"/>
      <c r="BE1146" s="18">
        <v>0</v>
      </c>
      <c r="BF1146" s="16"/>
      <c r="BG1146" s="18">
        <f t="shared" si="388"/>
        <v>0</v>
      </c>
      <c r="BH1146" s="15"/>
      <c r="BJ1146" s="86"/>
      <c r="BK1146" s="86"/>
      <c r="BL1146" s="24"/>
      <c r="BM1146" s="24"/>
      <c r="BN1146" s="24"/>
      <c r="BO1146" s="24"/>
      <c r="BP1146" s="24"/>
      <c r="BQ1146" s="124"/>
    </row>
    <row r="1147" spans="1:69" ht="16.8" customHeight="1" x14ac:dyDescent="0.35">
      <c r="A1147" s="15"/>
      <c r="B1147" s="15"/>
      <c r="C1147" s="15" t="s">
        <v>107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311</v>
      </c>
      <c r="L1147" s="16">
        <v>309.5</v>
      </c>
      <c r="M1147" s="30" t="s">
        <v>364</v>
      </c>
      <c r="N1147" s="16">
        <v>1019.5</v>
      </c>
      <c r="O1147" s="16"/>
      <c r="P1147" s="18"/>
      <c r="Q1147" s="14"/>
      <c r="R1147" s="18">
        <v>0</v>
      </c>
      <c r="S1147" s="16">
        <v>0</v>
      </c>
      <c r="T1147" s="18">
        <f t="shared" si="383"/>
        <v>62456.949999999983</v>
      </c>
      <c r="U1147" s="15"/>
      <c r="W1147" s="14"/>
      <c r="X1147" s="18">
        <f>F1147</f>
        <v>0</v>
      </c>
      <c r="Y1147" s="16"/>
      <c r="Z1147" s="18">
        <f t="shared" si="384"/>
        <v>21286.38999999997</v>
      </c>
      <c r="AA1147" s="15"/>
      <c r="AB1147" s="24"/>
      <c r="AC1147" s="15"/>
      <c r="AD1147" s="25"/>
      <c r="AE1147" s="62"/>
      <c r="AF1147" s="63"/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5"/>
        <v>0</v>
      </c>
      <c r="AP1147" s="15"/>
      <c r="AR1147" s="14"/>
      <c r="AS1147" s="18">
        <v>0</v>
      </c>
      <c r="AT1147" s="16"/>
      <c r="AU1147" s="18">
        <f t="shared" si="386"/>
        <v>0</v>
      </c>
      <c r="AV1147" s="15"/>
      <c r="AX1147" s="14"/>
      <c r="AY1147" s="18">
        <v>0</v>
      </c>
      <c r="AZ1147" s="16"/>
      <c r="BA1147" s="18">
        <f t="shared" si="387"/>
        <v>0</v>
      </c>
      <c r="BB1147" s="15"/>
      <c r="BD1147" s="14"/>
      <c r="BE1147" s="18">
        <v>0</v>
      </c>
      <c r="BF1147" s="16"/>
      <c r="BG1147" s="18">
        <f t="shared" si="388"/>
        <v>0</v>
      </c>
      <c r="BH1147" s="15"/>
      <c r="BJ1147" s="86"/>
      <c r="BK1147" s="86"/>
      <c r="BL1147" s="24"/>
      <c r="BM1147" s="24"/>
      <c r="BN1147" s="24"/>
      <c r="BO1147" s="24"/>
      <c r="BP1147" s="24"/>
      <c r="BQ1147" s="124"/>
    </row>
    <row r="1148" spans="1:69" ht="16.8" customHeight="1" x14ac:dyDescent="0.35">
      <c r="A1148" s="15"/>
      <c r="B1148" s="15"/>
      <c r="C1148" s="15" t="s">
        <v>107</v>
      </c>
      <c r="D1148" s="16"/>
      <c r="E1148" s="16"/>
      <c r="F1148" s="16">
        <v>0</v>
      </c>
      <c r="G1148" s="16">
        <v>0</v>
      </c>
      <c r="H1148" s="16"/>
      <c r="I1148" s="4"/>
      <c r="J1148" s="14"/>
      <c r="K1148" s="17" t="s">
        <v>68</v>
      </c>
      <c r="L1148" s="51">
        <f>AI1157</f>
        <v>0</v>
      </c>
      <c r="M1148" s="16" t="s">
        <v>365</v>
      </c>
      <c r="N1148" s="16">
        <v>715</v>
      </c>
      <c r="O1148" s="16"/>
      <c r="P1148" s="18"/>
      <c r="Q1148" s="14"/>
      <c r="R1148" s="18">
        <v>0</v>
      </c>
      <c r="S1148" s="16">
        <v>0</v>
      </c>
      <c r="T1148" s="18">
        <f t="shared" si="383"/>
        <v>62456.949999999983</v>
      </c>
      <c r="U1148" s="15"/>
      <c r="W1148" s="14"/>
      <c r="X1148" s="18">
        <f>F1148</f>
        <v>0</v>
      </c>
      <c r="Y1148" s="16">
        <v>0</v>
      </c>
      <c r="Z1148" s="18">
        <f t="shared" si="384"/>
        <v>21286.38999999997</v>
      </c>
      <c r="AA1148" s="15" t="str">
        <f>C1148</f>
        <v>VERSAMENTO</v>
      </c>
      <c r="AB1148" s="24"/>
      <c r="AC1148" s="15"/>
      <c r="AD1148" s="25"/>
      <c r="AE1148" s="62"/>
      <c r="AF1148" s="63"/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5"/>
        <v>0</v>
      </c>
      <c r="AP1148" s="15"/>
      <c r="AR1148" s="14"/>
      <c r="AS1148" s="18">
        <v>0</v>
      </c>
      <c r="AT1148" s="16"/>
      <c r="AU1148" s="18">
        <f t="shared" si="386"/>
        <v>0</v>
      </c>
      <c r="AV1148" s="15"/>
      <c r="AX1148" s="14"/>
      <c r="AY1148" s="18">
        <v>0</v>
      </c>
      <c r="AZ1148" s="16"/>
      <c r="BA1148" s="18">
        <f t="shared" si="387"/>
        <v>0</v>
      </c>
      <c r="BB1148" s="15"/>
      <c r="BD1148" s="14"/>
      <c r="BE1148" s="18">
        <v>0</v>
      </c>
      <c r="BF1148" s="16"/>
      <c r="BG1148" s="18">
        <f t="shared" si="388"/>
        <v>0</v>
      </c>
      <c r="BH1148" s="15"/>
      <c r="BJ1148" s="86"/>
      <c r="BK1148" s="86"/>
      <c r="BL1148" s="24"/>
      <c r="BM1148" s="24"/>
      <c r="BN1148" s="24"/>
      <c r="BO1148" s="24"/>
      <c r="BP1148" s="24"/>
      <c r="BQ1148" s="124"/>
    </row>
    <row r="1149" spans="1:69" ht="16.8" customHeight="1" x14ac:dyDescent="0.35">
      <c r="A1149" s="15"/>
      <c r="B1149" s="15"/>
      <c r="C1149" s="68" t="s">
        <v>107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111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3"/>
        <v>62456.949999999983</v>
      </c>
      <c r="U1149" s="15"/>
      <c r="W1149" s="14"/>
      <c r="X1149" s="18">
        <v>0</v>
      </c>
      <c r="Y1149" s="16"/>
      <c r="Z1149" s="18">
        <f t="shared" si="384"/>
        <v>21286.38999999997</v>
      </c>
      <c r="AA1149" s="15" t="str">
        <f>C1149</f>
        <v>VERSAMENTO</v>
      </c>
      <c r="AB1149" s="24"/>
      <c r="AC1149" s="15"/>
      <c r="AD1149" s="25"/>
      <c r="AE1149" s="62"/>
      <c r="AF1149" s="63"/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5"/>
        <v>0</v>
      </c>
      <c r="AP1149" s="15"/>
      <c r="AR1149" s="14"/>
      <c r="AS1149" s="18">
        <v>0</v>
      </c>
      <c r="AT1149" s="16"/>
      <c r="AU1149" s="18">
        <f t="shared" si="386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387"/>
        <v>0</v>
      </c>
      <c r="BB1149" s="15"/>
      <c r="BD1149" s="14"/>
      <c r="BE1149" s="18">
        <v>0</v>
      </c>
      <c r="BF1149" s="16"/>
      <c r="BG1149" s="18">
        <f t="shared" si="388"/>
        <v>0</v>
      </c>
      <c r="BH1149" s="15"/>
      <c r="BJ1149" s="86"/>
      <c r="BK1149" s="86"/>
      <c r="BL1149" s="24"/>
      <c r="BM1149" s="24"/>
      <c r="BN1149" s="24"/>
      <c r="BO1149" s="24"/>
      <c r="BP1149" s="24"/>
      <c r="BQ1149" s="124"/>
    </row>
    <row r="1150" spans="1:69" ht="16.8" customHeight="1" x14ac:dyDescent="0.35">
      <c r="A1150" s="15"/>
      <c r="B1150" s="15"/>
      <c r="C1150" s="15" t="s">
        <v>169</v>
      </c>
      <c r="D1150" s="16"/>
      <c r="E1150" s="16"/>
      <c r="F1150" s="16">
        <v>7768.54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3"/>
        <v>62456.949999999983</v>
      </c>
      <c r="U1150" s="15"/>
      <c r="W1150" s="14"/>
      <c r="X1150" s="18">
        <f>F1150</f>
        <v>7768.54</v>
      </c>
      <c r="Y1150" s="16">
        <f>G1150</f>
        <v>0</v>
      </c>
      <c r="Z1150" s="18">
        <f t="shared" si="384"/>
        <v>29054.929999999971</v>
      </c>
      <c r="AA1150" s="15" t="str">
        <f>C1150</f>
        <v>BONIFICI</v>
      </c>
      <c r="AB1150" s="24"/>
      <c r="AC1150" s="15"/>
      <c r="AD1150" s="25"/>
      <c r="AE1150" s="62"/>
      <c r="AF1150" s="63"/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5"/>
        <v>0</v>
      </c>
      <c r="AP1150" s="15"/>
      <c r="AR1150" s="14"/>
      <c r="AS1150" s="18">
        <v>0</v>
      </c>
      <c r="AT1150" s="16"/>
      <c r="AU1150" s="18">
        <f t="shared" si="386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7"/>
        <v>0</v>
      </c>
      <c r="BB1150" s="15"/>
      <c r="BD1150" s="14"/>
      <c r="BE1150" s="18">
        <v>0</v>
      </c>
      <c r="BF1150" s="16"/>
      <c r="BG1150" s="18">
        <f t="shared" si="388"/>
        <v>0</v>
      </c>
      <c r="BH1150" s="15"/>
      <c r="BJ1150" s="86"/>
      <c r="BK1150" s="86"/>
      <c r="BL1150" s="24"/>
      <c r="BM1150" s="24"/>
      <c r="BN1150" s="24"/>
      <c r="BO1150" s="24"/>
      <c r="BP1150" s="24"/>
      <c r="BQ1150" s="124"/>
    </row>
    <row r="1151" spans="1:69" ht="16.8" customHeight="1" x14ac:dyDescent="0.35">
      <c r="A1151" s="15"/>
      <c r="B1151" s="15"/>
      <c r="C1151" s="47" t="s">
        <v>112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/>
      <c r="N1151" s="3"/>
      <c r="O1151" s="16"/>
      <c r="P1151" s="18"/>
      <c r="Q1151" s="14"/>
      <c r="R1151" s="18"/>
      <c r="S1151" s="16"/>
      <c r="T1151" s="18">
        <f t="shared" si="383"/>
        <v>62456.949999999983</v>
      </c>
      <c r="U1151" s="15"/>
      <c r="W1151" s="14"/>
      <c r="X1151" s="18"/>
      <c r="Y1151" s="1">
        <f>G1151</f>
        <v>0</v>
      </c>
      <c r="Z1151" s="18">
        <f t="shared" si="384"/>
        <v>29054.929999999971</v>
      </c>
      <c r="AA1151" s="15" t="str">
        <f>C1151</f>
        <v>PREL .PROVVIGIONI MATURATE</v>
      </c>
      <c r="AB1151" s="24"/>
      <c r="AC1151" s="15" t="s">
        <v>157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5"/>
        <v>0</v>
      </c>
      <c r="AP1151" s="15"/>
      <c r="AR1151" s="14"/>
      <c r="AS1151" s="18"/>
      <c r="AT1151" s="25">
        <v>0</v>
      </c>
      <c r="AU1151" s="18">
        <f t="shared" si="386"/>
        <v>0</v>
      </c>
      <c r="AV1151" s="15"/>
      <c r="AX1151" s="14"/>
      <c r="AY1151" s="18"/>
      <c r="AZ1151" s="25">
        <v>0</v>
      </c>
      <c r="BA1151" s="18">
        <f t="shared" si="387"/>
        <v>0</v>
      </c>
      <c r="BB1151" s="15"/>
      <c r="BD1151" s="14"/>
      <c r="BE1151" s="18"/>
      <c r="BF1151" s="25">
        <v>0</v>
      </c>
      <c r="BG1151" s="18">
        <f t="shared" si="388"/>
        <v>0</v>
      </c>
      <c r="BH1151" s="15"/>
      <c r="BJ1151" s="86"/>
      <c r="BK1151" s="86"/>
      <c r="BL1151" s="24"/>
      <c r="BM1151" s="24"/>
      <c r="BN1151" s="24"/>
      <c r="BO1151" s="24"/>
      <c r="BP1151" s="24"/>
      <c r="BQ1151" s="124"/>
    </row>
    <row r="1152" spans="1:69" ht="16.8" customHeight="1" x14ac:dyDescent="0.35">
      <c r="A1152" s="15"/>
      <c r="B1152" s="15"/>
      <c r="C1152" s="15" t="s">
        <v>113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/>
      <c r="N1152" s="16"/>
      <c r="O1152" s="16"/>
      <c r="P1152" s="18"/>
      <c r="Q1152" s="14"/>
      <c r="R1152" s="18"/>
      <c r="S1152" s="16">
        <f>G1152</f>
        <v>0</v>
      </c>
      <c r="T1152" s="18">
        <f t="shared" si="383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4"/>
        <v>29054.929999999971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5"/>
        <v>0</v>
      </c>
      <c r="AP1152" s="15"/>
      <c r="AR1152" s="14"/>
      <c r="AS1152" s="18"/>
      <c r="AT1152" s="16"/>
      <c r="AU1152" s="18">
        <f t="shared" si="386"/>
        <v>0</v>
      </c>
      <c r="AV1152" s="15"/>
      <c r="AX1152" s="14"/>
      <c r="AY1152" s="18"/>
      <c r="AZ1152" s="16"/>
      <c r="BA1152" s="18">
        <f t="shared" si="387"/>
        <v>0</v>
      </c>
      <c r="BB1152" s="15"/>
      <c r="BD1152" s="14"/>
      <c r="BE1152" s="18"/>
      <c r="BF1152" s="16"/>
      <c r="BG1152" s="18">
        <f t="shared" si="388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4"/>
    </row>
    <row r="1153" spans="1:69" ht="16.8" customHeight="1" x14ac:dyDescent="0.35">
      <c r="A1153" s="15"/>
      <c r="B1153" s="15"/>
      <c r="C1153" s="15" t="s">
        <v>114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3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4"/>
        <v>29054.929999999971</v>
      </c>
      <c r="AA1153" s="15"/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5"/>
        <v>0</v>
      </c>
      <c r="AP1153" s="15"/>
      <c r="AR1153" s="14"/>
      <c r="AS1153" s="18"/>
      <c r="AT1153" s="16">
        <v>0</v>
      </c>
      <c r="AU1153" s="18">
        <f t="shared" si="386"/>
        <v>0</v>
      </c>
      <c r="AV1153" s="15"/>
      <c r="AX1153" s="14"/>
      <c r="AY1153" s="18"/>
      <c r="AZ1153" s="16">
        <v>0</v>
      </c>
      <c r="BA1153" s="18">
        <f t="shared" si="387"/>
        <v>0</v>
      </c>
      <c r="BB1153" s="15"/>
      <c r="BD1153" s="14"/>
      <c r="BE1153" s="18"/>
      <c r="BF1153" s="16">
        <v>0</v>
      </c>
      <c r="BG1153" s="18">
        <f t="shared" si="388"/>
        <v>0</v>
      </c>
      <c r="BH1153" s="15"/>
      <c r="BJ1153" s="86"/>
      <c r="BK1153" s="86"/>
      <c r="BL1153" s="24"/>
      <c r="BM1153" s="24"/>
      <c r="BN1153" s="24"/>
      <c r="BO1153" s="24"/>
      <c r="BP1153" s="24"/>
      <c r="BQ1153" s="124"/>
    </row>
    <row r="1154" spans="1:69" ht="16.8" customHeight="1" x14ac:dyDescent="0.35">
      <c r="A1154" s="15"/>
      <c r="B1154" s="15"/>
      <c r="C1154" s="15"/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115</v>
      </c>
      <c r="L1154" s="3">
        <f>SUM(L1134:L1148)+N1133+L1150+L1151</f>
        <v>134837.32999999996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383"/>
        <v>62456.949999999983</v>
      </c>
      <c r="U1154" s="15"/>
      <c r="W1154" s="14"/>
      <c r="X1154" s="18">
        <v>0</v>
      </c>
      <c r="Y1154" s="16">
        <v>0</v>
      </c>
      <c r="Z1154" s="18">
        <f t="shared" si="384"/>
        <v>29054.929999999971</v>
      </c>
      <c r="AA1154" s="15"/>
      <c r="AB1154" s="24"/>
      <c r="AC1154" s="15">
        <f>C1154</f>
        <v>0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111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5"/>
        <v>0</v>
      </c>
      <c r="AP1154" s="15"/>
      <c r="AR1154" s="14"/>
      <c r="AS1154" s="18"/>
      <c r="AT1154" s="16">
        <v>0</v>
      </c>
      <c r="AU1154" s="18">
        <f t="shared" si="386"/>
        <v>0</v>
      </c>
      <c r="AV1154" s="16"/>
      <c r="AX1154" s="14"/>
      <c r="AY1154" s="18"/>
      <c r="AZ1154" s="16">
        <v>0</v>
      </c>
      <c r="BA1154" s="18">
        <f t="shared" si="387"/>
        <v>0</v>
      </c>
      <c r="BB1154" s="15"/>
      <c r="BD1154" s="14"/>
      <c r="BE1154" s="18"/>
      <c r="BF1154" s="16">
        <v>0</v>
      </c>
      <c r="BG1154" s="18">
        <f t="shared" si="388"/>
        <v>0</v>
      </c>
      <c r="BH1154" s="15"/>
      <c r="BJ1154" s="86"/>
      <c r="BK1154" s="86"/>
      <c r="BL1154" s="24"/>
      <c r="BM1154" s="24"/>
      <c r="BN1154" s="24"/>
      <c r="BO1154" s="24"/>
      <c r="BP1154" s="24"/>
      <c r="BQ1154" s="124"/>
    </row>
    <row r="1155" spans="1:69" ht="16.8" customHeight="1" x14ac:dyDescent="0.35">
      <c r="A1155" s="15"/>
      <c r="B1155" s="15"/>
      <c r="C1155" s="64" t="s">
        <v>138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/>
      <c r="K1155" s="6" t="s">
        <v>116</v>
      </c>
      <c r="L1155" s="3">
        <f>L1154-M1154</f>
        <v>60738.479999999952</v>
      </c>
      <c r="M1155" s="16"/>
      <c r="N1155" s="16"/>
      <c r="O1155" s="16"/>
      <c r="P1155" s="18"/>
      <c r="Q1155" s="14"/>
      <c r="R1155" s="18"/>
      <c r="S1155" s="16">
        <v>0</v>
      </c>
      <c r="T1155" s="18">
        <f t="shared" si="383"/>
        <v>62456.949999999983</v>
      </c>
      <c r="U1155" s="15"/>
      <c r="W1155" s="14"/>
      <c r="X1155" s="18"/>
      <c r="Y1155" s="16">
        <v>0</v>
      </c>
      <c r="Z1155" s="18">
        <f t="shared" si="384"/>
        <v>29054.929999999971</v>
      </c>
      <c r="AA1155" s="15"/>
      <c r="AB1155" s="24"/>
      <c r="AC1155" s="71" t="s">
        <v>190</v>
      </c>
      <c r="AD1155" s="65"/>
      <c r="AE1155" s="65">
        <v>0</v>
      </c>
      <c r="AF1155" s="63">
        <f>SUM(AF1107:AF1154)</f>
        <v>56231.97</v>
      </c>
      <c r="AG1155" s="25"/>
      <c r="AH1155" s="24" t="s">
        <v>117</v>
      </c>
      <c r="AI1155" s="26"/>
      <c r="AJ1155" s="25">
        <f>SUM(AJ1101:AJ1154)</f>
        <v>0</v>
      </c>
      <c r="AL1155" s="14"/>
      <c r="AM1155" s="18"/>
      <c r="AN1155" s="16"/>
      <c r="AO1155" s="18">
        <f t="shared" si="385"/>
        <v>0</v>
      </c>
      <c r="AP1155" s="15"/>
      <c r="AR1155" s="14"/>
      <c r="AS1155" s="18"/>
      <c r="AT1155" s="16">
        <v>0</v>
      </c>
      <c r="AU1155" s="18">
        <f t="shared" si="386"/>
        <v>0</v>
      </c>
      <c r="AV1155" s="15"/>
      <c r="AX1155" s="14"/>
      <c r="AY1155" s="18"/>
      <c r="AZ1155" s="16"/>
      <c r="BA1155" s="18">
        <f t="shared" si="387"/>
        <v>0</v>
      </c>
      <c r="BB1155" s="15"/>
      <c r="BD1155" s="14"/>
      <c r="BE1155" s="18"/>
      <c r="BF1155" s="16"/>
      <c r="BG1155" s="18">
        <f t="shared" si="388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4"/>
    </row>
    <row r="1156" spans="1:69" ht="16.8" customHeight="1" x14ac:dyDescent="0.35">
      <c r="A1156" s="15"/>
      <c r="B1156" s="15"/>
      <c r="C1156" s="64" t="s">
        <v>140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/>
      <c r="P1156" s="18"/>
      <c r="Q1156" s="14"/>
      <c r="R1156" s="18"/>
      <c r="S1156" s="16">
        <v>0</v>
      </c>
      <c r="T1156" s="18">
        <f t="shared" si="383"/>
        <v>62456.949999999983</v>
      </c>
      <c r="U1156" s="15"/>
      <c r="W1156" s="14"/>
      <c r="X1156" s="18"/>
      <c r="Y1156" s="16">
        <v>0</v>
      </c>
      <c r="Z1156" s="18">
        <f t="shared" si="384"/>
        <v>29054.929999999971</v>
      </c>
      <c r="AA1156" s="15"/>
      <c r="AB1156" s="24"/>
      <c r="AC1156" s="71" t="s">
        <v>161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385"/>
        <v>0</v>
      </c>
      <c r="AP1156" s="15"/>
      <c r="AR1156" s="14"/>
      <c r="AS1156" s="18"/>
      <c r="AT1156" s="16"/>
      <c r="AU1156" s="18">
        <f t="shared" si="386"/>
        <v>0</v>
      </c>
      <c r="AV1156" s="15"/>
      <c r="AX1156" s="14"/>
      <c r="AY1156" s="18"/>
      <c r="AZ1156" s="16"/>
      <c r="BA1156" s="18">
        <f t="shared" si="387"/>
        <v>0</v>
      </c>
      <c r="BB1156" s="15"/>
      <c r="BD1156" s="14"/>
      <c r="BE1156" s="18"/>
      <c r="BF1156" s="16"/>
      <c r="BG1156" s="18">
        <f t="shared" si="388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4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119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120</v>
      </c>
      <c r="L1157" s="3">
        <f>L1155-L1156</f>
        <v>0</v>
      </c>
      <c r="M1157" s="27" t="s">
        <v>162</v>
      </c>
      <c r="N1157" s="27">
        <f>O1157-L1156</f>
        <v>-3513.5400000000154</v>
      </c>
      <c r="O1157" s="44">
        <f>Z1157+AU1157+N1133+SUM(L1136:L1147)+SUM(N1137:N1147)+L1151-D1103-D1106-D1102+E1104</f>
        <v>57224.939999999973</v>
      </c>
      <c r="P1157" s="18"/>
      <c r="Q1157" s="58"/>
      <c r="R1157" s="59"/>
      <c r="S1157" s="44"/>
      <c r="T1157" s="59">
        <f t="shared" si="383"/>
        <v>62456.949999999983</v>
      </c>
      <c r="U1157" s="57"/>
      <c r="W1157" s="58"/>
      <c r="X1157" s="59"/>
      <c r="Y1157" s="44"/>
      <c r="Z1157" s="59">
        <f t="shared" si="384"/>
        <v>29054.929999999971</v>
      </c>
      <c r="AA1157" s="57"/>
      <c r="AB1157" s="60"/>
      <c r="AC1157" s="60" t="s">
        <v>121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163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5"/>
        <v>0</v>
      </c>
      <c r="AP1157" s="57"/>
      <c r="AR1157" s="58"/>
      <c r="AS1157" s="59"/>
      <c r="AT1157" s="44"/>
      <c r="AU1157" s="59">
        <f t="shared" si="386"/>
        <v>0</v>
      </c>
      <c r="AV1157" s="57"/>
      <c r="AX1157" s="58"/>
      <c r="AY1157" s="59"/>
      <c r="AZ1157" s="44"/>
      <c r="BA1157" s="59">
        <f t="shared" si="387"/>
        <v>0</v>
      </c>
      <c r="BB1157" s="57"/>
      <c r="BD1157" s="58"/>
      <c r="BE1157" s="59"/>
      <c r="BF1157" s="44"/>
      <c r="BG1157" s="59">
        <f t="shared" si="388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191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 t="s">
        <v>0</v>
      </c>
      <c r="B1160" s="2"/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122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164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165</v>
      </c>
      <c r="BP1160" s="8" t="s">
        <v>0</v>
      </c>
      <c r="BQ1160" s="9" t="s">
        <v>166</v>
      </c>
    </row>
    <row r="1161" spans="1:69" ht="16.8" customHeight="1" x14ac:dyDescent="0.35">
      <c r="A1161" s="14">
        <v>45317</v>
      </c>
      <c r="B1161" s="15" t="s">
        <v>167</v>
      </c>
      <c r="C1161" s="15" t="s">
        <v>168</v>
      </c>
      <c r="D1161" s="16">
        <v>237.01</v>
      </c>
      <c r="E1161" s="16">
        <v>80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>
        <f>D1164+D1167+D1165-E1165-E1164+O1100</f>
        <v>62837.860000000015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29054.929999999971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169</v>
      </c>
      <c r="BM1161" s="88">
        <f>BK1161</f>
        <v>45317</v>
      </c>
      <c r="BN1161" s="24" t="s">
        <v>169</v>
      </c>
      <c r="BO1161" s="24"/>
      <c r="BP1161" s="88">
        <f>BK1161</f>
        <v>45317</v>
      </c>
      <c r="BQ1161" s="124"/>
    </row>
    <row r="1162" spans="1:69" ht="16.8" customHeight="1" x14ac:dyDescent="0.35">
      <c r="A1162" s="15"/>
      <c r="B1162" s="15"/>
      <c r="C1162" s="15" t="s">
        <v>170</v>
      </c>
      <c r="D1162" s="16">
        <v>392</v>
      </c>
      <c r="E1162" s="16"/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89">(R1162-S1162)+T1161</f>
        <v>62456.949999999983</v>
      </c>
      <c r="U1162" s="15"/>
      <c r="W1162" s="14"/>
      <c r="X1162" s="18"/>
      <c r="Y1162" s="16"/>
      <c r="Z1162" s="18">
        <f t="shared" ref="Z1162:Z1193" si="390">(X1162-Y1162)+Z1161</f>
        <v>29054.929999999971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1">(AM1162-AN1162)+AO1161</f>
        <v>0</v>
      </c>
      <c r="AP1162" s="15"/>
      <c r="AR1162" s="14"/>
      <c r="AS1162" s="18"/>
      <c r="AT1162" s="16"/>
      <c r="AU1162" s="18">
        <f t="shared" ref="AU1162:AU1193" si="392">(AS1162-AT1162)+AU1161</f>
        <v>0</v>
      </c>
      <c r="AV1162" s="15"/>
      <c r="AX1162" s="14"/>
      <c r="AY1162" s="18"/>
      <c r="AZ1162" s="16"/>
      <c r="BA1162" s="18">
        <f t="shared" ref="BA1162:BA1193" si="393">(AY1162-AZ1162)+BA1161</f>
        <v>0</v>
      </c>
      <c r="BB1162" s="15"/>
      <c r="BD1162" s="14"/>
      <c r="BE1162" s="18"/>
      <c r="BF1162" s="16"/>
      <c r="BG1162" s="18">
        <f t="shared" ref="BG1162:BG1193" si="394">(BE1162-BF1162)+BG1161</f>
        <v>0</v>
      </c>
      <c r="BH1162" s="15"/>
      <c r="BJ1162" s="86">
        <v>0</v>
      </c>
      <c r="BK1162" s="90"/>
      <c r="BL1162" s="24">
        <v>0</v>
      </c>
      <c r="BM1162" s="91"/>
      <c r="BN1162" s="24">
        <v>0</v>
      </c>
      <c r="BO1162" s="24">
        <v>0</v>
      </c>
      <c r="BP1162" s="91"/>
      <c r="BQ1162" s="124"/>
    </row>
    <row r="1163" spans="1:69" ht="16.8" customHeight="1" x14ac:dyDescent="0.35">
      <c r="A1163" s="15"/>
      <c r="B1163" s="15"/>
      <c r="C1163" s="15" t="s">
        <v>171</v>
      </c>
      <c r="D1163" s="16">
        <v>4473.9399999999996</v>
      </c>
      <c r="E1163" s="16">
        <v>0</v>
      </c>
      <c r="F1163" s="16"/>
      <c r="G1163" s="16"/>
      <c r="H1163" s="103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89"/>
        <v>62456.949999999983</v>
      </c>
      <c r="U1163" s="15"/>
      <c r="W1163" s="14"/>
      <c r="X1163" s="18"/>
      <c r="Y1163" s="16"/>
      <c r="Z1163" s="18">
        <f t="shared" si="390"/>
        <v>29054.929999999971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1"/>
        <v>0</v>
      </c>
      <c r="AP1163" s="15"/>
      <c r="AR1163" s="14"/>
      <c r="AS1163" s="18"/>
      <c r="AT1163" s="16"/>
      <c r="AU1163" s="18">
        <f t="shared" si="392"/>
        <v>0</v>
      </c>
      <c r="AV1163" s="15"/>
      <c r="AX1163" s="14"/>
      <c r="AY1163" s="18"/>
      <c r="AZ1163" s="16"/>
      <c r="BA1163" s="18">
        <f t="shared" si="393"/>
        <v>0</v>
      </c>
      <c r="BB1163" s="15"/>
      <c r="BD1163" s="14"/>
      <c r="BE1163" s="18"/>
      <c r="BF1163" s="16"/>
      <c r="BG1163" s="18">
        <f t="shared" si="394"/>
        <v>0</v>
      </c>
      <c r="BH1163" s="15"/>
      <c r="BJ1163" s="86">
        <v>0</v>
      </c>
      <c r="BK1163" s="90"/>
      <c r="BL1163" s="24">
        <v>0</v>
      </c>
      <c r="BM1163" s="91"/>
      <c r="BN1163" s="24">
        <v>0</v>
      </c>
      <c r="BO1163" s="24">
        <v>0</v>
      </c>
      <c r="BP1163" s="91"/>
      <c r="BQ1163" s="124"/>
    </row>
    <row r="1164" spans="1:69" ht="16.8" customHeight="1" x14ac:dyDescent="0.35">
      <c r="A1164" s="15"/>
      <c r="B1164" s="15">
        <v>795</v>
      </c>
      <c r="C1164" s="15" t="s">
        <v>172</v>
      </c>
      <c r="D1164" s="16">
        <v>33.04</v>
      </c>
      <c r="E1164" s="16"/>
      <c r="F1164" s="16"/>
      <c r="G1164" s="16"/>
      <c r="H1164" s="103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 t="shared" ref="O1164:O1183" si="395">O1103+M1164-N1164</f>
        <v>25408.095000000008</v>
      </c>
      <c r="P1164" s="18">
        <f t="shared" ref="P1164:P1183" si="396">P1103+M1164</f>
        <v>6539.1949999999997</v>
      </c>
      <c r="Q1164" s="14"/>
      <c r="R1164" s="18"/>
      <c r="S1164" s="16"/>
      <c r="T1164" s="18">
        <f t="shared" si="389"/>
        <v>62456.949999999983</v>
      </c>
      <c r="U1164" s="15"/>
      <c r="W1164" s="14"/>
      <c r="X1164" s="18"/>
      <c r="Y1164" s="16"/>
      <c r="Z1164" s="18">
        <f t="shared" si="390"/>
        <v>29054.929999999971</v>
      </c>
      <c r="AA1164" s="15"/>
      <c r="AB1164" s="24"/>
      <c r="AC1164" s="24"/>
      <c r="AD1164" s="25"/>
      <c r="AE1164" s="25"/>
      <c r="AF1164" s="25"/>
      <c r="AG1164" s="25"/>
      <c r="AH1164" s="17"/>
      <c r="AI1164" s="16">
        <v>0</v>
      </c>
      <c r="AJ1164" s="25"/>
      <c r="AL1164" s="14"/>
      <c r="AM1164" s="18"/>
      <c r="AN1164" s="16"/>
      <c r="AO1164" s="18">
        <f t="shared" si="391"/>
        <v>0</v>
      </c>
      <c r="AP1164" s="15"/>
      <c r="AR1164" s="14"/>
      <c r="AS1164" s="18"/>
      <c r="AT1164" s="16"/>
      <c r="AU1164" s="18">
        <f t="shared" si="392"/>
        <v>0</v>
      </c>
      <c r="AV1164" s="15"/>
      <c r="AX1164" s="14"/>
      <c r="AY1164" s="18"/>
      <c r="AZ1164" s="16"/>
      <c r="BA1164" s="18">
        <f t="shared" si="393"/>
        <v>0</v>
      </c>
      <c r="BB1164" s="15"/>
      <c r="BD1164" s="14"/>
      <c r="BE1164" s="18"/>
      <c r="BF1164" s="16"/>
      <c r="BG1164" s="18">
        <f t="shared" si="394"/>
        <v>0</v>
      </c>
      <c r="BH1164" s="15"/>
      <c r="BJ1164" s="86">
        <v>0</v>
      </c>
      <c r="BK1164" s="90"/>
      <c r="BL1164" s="24">
        <v>0</v>
      </c>
      <c r="BM1164" s="91"/>
      <c r="BN1164" s="24">
        <v>0</v>
      </c>
      <c r="BO1164" s="24">
        <v>0</v>
      </c>
      <c r="BP1164" s="91"/>
      <c r="BQ1164" s="124"/>
    </row>
    <row r="1165" spans="1:69" ht="16.8" customHeight="1" x14ac:dyDescent="0.35">
      <c r="A1165" s="15"/>
      <c r="B1165" s="16">
        <f>B1164+B1104</f>
        <v>2993.27</v>
      </c>
      <c r="C1165" s="15" t="s">
        <v>173</v>
      </c>
      <c r="D1165" s="16">
        <v>737.27</v>
      </c>
      <c r="E1165" s="16">
        <v>0</v>
      </c>
      <c r="F1165" s="16"/>
      <c r="G1165" s="16"/>
      <c r="H1165" s="103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si="395"/>
        <v>-28508.523785000005</v>
      </c>
      <c r="P1165" s="18">
        <f t="shared" si="396"/>
        <v>5473.3062149999996</v>
      </c>
      <c r="Q1165" s="14"/>
      <c r="R1165" s="18"/>
      <c r="S1165" s="16"/>
      <c r="T1165" s="18">
        <f t="shared" si="389"/>
        <v>62456.949999999983</v>
      </c>
      <c r="U1165" s="15"/>
      <c r="W1165" s="14"/>
      <c r="X1165" s="18"/>
      <c r="Y1165" s="16"/>
      <c r="Z1165" s="18">
        <f t="shared" si="390"/>
        <v>29054.929999999971</v>
      </c>
      <c r="AA1165" s="15"/>
      <c r="AB1165" s="24"/>
      <c r="AC1165" s="17"/>
      <c r="AD1165" s="25"/>
      <c r="AE1165" s="25"/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1"/>
        <v>0</v>
      </c>
      <c r="AP1165" s="15"/>
      <c r="AR1165" s="14"/>
      <c r="AS1165" s="18"/>
      <c r="AT1165" s="16"/>
      <c r="AU1165" s="18">
        <f t="shared" si="392"/>
        <v>0</v>
      </c>
      <c r="AV1165" s="15"/>
      <c r="AX1165" s="14"/>
      <c r="AY1165" s="18"/>
      <c r="AZ1165" s="16"/>
      <c r="BA1165" s="18">
        <f t="shared" si="393"/>
        <v>0</v>
      </c>
      <c r="BB1165" s="15"/>
      <c r="BD1165" s="14"/>
      <c r="BE1165" s="18"/>
      <c r="BF1165" s="16"/>
      <c r="BG1165" s="18">
        <f t="shared" si="394"/>
        <v>0</v>
      </c>
      <c r="BH1165" s="15"/>
      <c r="BJ1165" s="86">
        <v>0</v>
      </c>
      <c r="BK1165" s="90"/>
      <c r="BL1165" s="24">
        <v>0</v>
      </c>
      <c r="BM1165" s="91"/>
      <c r="BN1165" s="24">
        <v>0</v>
      </c>
      <c r="BO1165" s="24"/>
      <c r="BP1165" s="24"/>
      <c r="BQ1165" s="124"/>
    </row>
    <row r="1166" spans="1:69" ht="16.8" customHeight="1" x14ac:dyDescent="0.35">
      <c r="A1166" s="15"/>
      <c r="B1166" s="15"/>
      <c r="C1166" s="15" t="s">
        <v>174</v>
      </c>
      <c r="D1166" s="16">
        <v>91</v>
      </c>
      <c r="E1166" s="16">
        <v>0</v>
      </c>
      <c r="F1166" s="16"/>
      <c r="G1166" s="16"/>
      <c r="H1166" s="103" t="s">
        <v>44</v>
      </c>
      <c r="I1166" s="77" t="s">
        <v>175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395"/>
        <v>-10145.035675000001</v>
      </c>
      <c r="P1166" s="18">
        <f t="shared" si="396"/>
        <v>10037.664325</v>
      </c>
      <c r="Q1166" s="14"/>
      <c r="R1166" s="18"/>
      <c r="S1166" s="16"/>
      <c r="T1166" s="18">
        <f t="shared" si="389"/>
        <v>62456.949999999983</v>
      </c>
      <c r="U1166" s="15"/>
      <c r="W1166" s="14"/>
      <c r="X1166" s="18"/>
      <c r="Y1166" s="16"/>
      <c r="Z1166" s="18">
        <f t="shared" si="390"/>
        <v>29054.929999999971</v>
      </c>
      <c r="AA1166" s="15"/>
      <c r="AB1166" s="24"/>
      <c r="AC1166" s="17"/>
      <c r="AD1166" s="25"/>
      <c r="AE1166" s="25"/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1"/>
        <v>0</v>
      </c>
      <c r="AP1166" s="15"/>
      <c r="AR1166" s="14"/>
      <c r="AS1166" s="18"/>
      <c r="AT1166" s="16"/>
      <c r="AU1166" s="18">
        <f t="shared" si="392"/>
        <v>0</v>
      </c>
      <c r="AV1166" s="15"/>
      <c r="AX1166" s="14"/>
      <c r="AY1166" s="18"/>
      <c r="AZ1166" s="16"/>
      <c r="BA1166" s="18">
        <f t="shared" si="393"/>
        <v>0</v>
      </c>
      <c r="BB1166" s="15"/>
      <c r="BD1166" s="14"/>
      <c r="BE1166" s="18"/>
      <c r="BF1166" s="16"/>
      <c r="BG1166" s="18">
        <f t="shared" si="394"/>
        <v>0</v>
      </c>
      <c r="BH1166" s="15"/>
      <c r="BJ1166" s="86">
        <v>0</v>
      </c>
      <c r="BK1166" s="90"/>
      <c r="BL1166" s="24">
        <v>0</v>
      </c>
      <c r="BM1166" s="91"/>
      <c r="BN1166" s="24">
        <v>0</v>
      </c>
      <c r="BO1166" s="24"/>
      <c r="BP1166" s="24"/>
      <c r="BQ1166" s="124"/>
    </row>
    <row r="1167" spans="1:69" ht="16.8" customHeight="1" x14ac:dyDescent="0.35">
      <c r="A1167" s="15"/>
      <c r="B1167" s="15" t="s">
        <v>42</v>
      </c>
      <c r="C1167" s="15" t="s">
        <v>176</v>
      </c>
      <c r="D1167" s="16">
        <v>120.13</v>
      </c>
      <c r="E1167" s="16"/>
      <c r="F1167" s="16"/>
      <c r="G1167" s="16"/>
      <c r="H1167" s="103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395"/>
        <v>6691.3907000000008</v>
      </c>
      <c r="P1167" s="18">
        <f t="shared" si="396"/>
        <v>1700.1907000000003</v>
      </c>
      <c r="Q1167" s="14"/>
      <c r="R1167" s="18"/>
      <c r="S1167" s="16"/>
      <c r="T1167" s="18">
        <f t="shared" si="389"/>
        <v>62456.949999999983</v>
      </c>
      <c r="U1167" s="15"/>
      <c r="W1167" s="14"/>
      <c r="X1167" s="18"/>
      <c r="Y1167" s="16"/>
      <c r="Z1167" s="18">
        <f t="shared" si="390"/>
        <v>29054.929999999971</v>
      </c>
      <c r="AA1167" s="15"/>
      <c r="AB1167" s="24"/>
      <c r="AC1167" s="17"/>
      <c r="AD1167" s="25"/>
      <c r="AE1167" s="25"/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1"/>
        <v>0</v>
      </c>
      <c r="AP1167" s="15"/>
      <c r="AR1167" s="14"/>
      <c r="AS1167" s="18"/>
      <c r="AT1167" s="16"/>
      <c r="AU1167" s="18">
        <f t="shared" si="392"/>
        <v>0</v>
      </c>
      <c r="AV1167" s="15"/>
      <c r="AX1167" s="14"/>
      <c r="AY1167" s="18"/>
      <c r="AZ1167" s="16"/>
      <c r="BA1167" s="18">
        <f t="shared" si="393"/>
        <v>0</v>
      </c>
      <c r="BB1167" s="15"/>
      <c r="BD1167" s="14"/>
      <c r="BE1167" s="18"/>
      <c r="BF1167" s="16"/>
      <c r="BG1167" s="18">
        <f t="shared" si="394"/>
        <v>0</v>
      </c>
      <c r="BH1167" s="15"/>
      <c r="BJ1167" s="86">
        <v>0</v>
      </c>
      <c r="BK1167" s="90"/>
      <c r="BL1167" s="24">
        <v>0</v>
      </c>
      <c r="BM1167" s="91"/>
      <c r="BN1167" s="24">
        <v>0</v>
      </c>
      <c r="BO1167" s="24"/>
      <c r="BP1167" s="24"/>
      <c r="BQ1167" s="124"/>
    </row>
    <row r="1168" spans="1:69" ht="16.8" customHeight="1" x14ac:dyDescent="0.35">
      <c r="A1168" s="15"/>
      <c r="B1168" s="15"/>
      <c r="C1168" s="15" t="s">
        <v>177</v>
      </c>
      <c r="D1168" s="16">
        <v>24.24</v>
      </c>
      <c r="E1168" s="16"/>
      <c r="F1168" s="16"/>
      <c r="G1168" s="16">
        <v>0</v>
      </c>
      <c r="H1168" s="103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395"/>
        <v>6430.4307000000017</v>
      </c>
      <c r="P1168" s="18">
        <f t="shared" si="396"/>
        <v>1700.1907000000003</v>
      </c>
      <c r="Q1168" s="14"/>
      <c r="R1168" s="18"/>
      <c r="S1168" s="16">
        <f>G1168</f>
        <v>0</v>
      </c>
      <c r="T1168" s="18">
        <f t="shared" si="389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390"/>
        <v>29054.929999999971</v>
      </c>
      <c r="AA1168" s="15"/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/>
      <c r="AI1168" s="16">
        <v>0</v>
      </c>
      <c r="AJ1168" s="25"/>
      <c r="AL1168" s="14"/>
      <c r="AM1168" s="18"/>
      <c r="AN1168" s="16">
        <v>0</v>
      </c>
      <c r="AO1168" s="18">
        <f t="shared" si="391"/>
        <v>0</v>
      </c>
      <c r="AP1168" s="15"/>
      <c r="AR1168" s="14"/>
      <c r="AS1168" s="18"/>
      <c r="AT1168" s="16">
        <v>0</v>
      </c>
      <c r="AU1168" s="18">
        <f t="shared" si="392"/>
        <v>0</v>
      </c>
      <c r="AV1168" s="15"/>
      <c r="AX1168" s="14"/>
      <c r="AY1168" s="18"/>
      <c r="AZ1168" s="16">
        <v>0</v>
      </c>
      <c r="BA1168" s="18">
        <f t="shared" si="393"/>
        <v>0</v>
      </c>
      <c r="BB1168" s="15"/>
      <c r="BD1168" s="14"/>
      <c r="BE1168" s="18"/>
      <c r="BF1168" s="16">
        <v>0</v>
      </c>
      <c r="BG1168" s="18">
        <f t="shared" si="394"/>
        <v>0</v>
      </c>
      <c r="BH1168" s="15"/>
      <c r="BJ1168" s="86">
        <v>0</v>
      </c>
      <c r="BK1168" s="90"/>
      <c r="BL1168" s="24">
        <v>0</v>
      </c>
      <c r="BM1168" s="91"/>
      <c r="BN1168" s="24">
        <v>0</v>
      </c>
      <c r="BO1168" s="24"/>
      <c r="BP1168" s="24"/>
      <c r="BQ1168" s="124"/>
    </row>
    <row r="1169" spans="1:69" ht="16.8" customHeight="1" x14ac:dyDescent="0.35">
      <c r="A1169" s="15"/>
      <c r="B1169" s="15"/>
      <c r="C1169" s="15" t="s">
        <v>178</v>
      </c>
      <c r="D1169" s="16"/>
      <c r="E1169" s="16"/>
      <c r="F1169" s="16"/>
      <c r="G1169" s="16">
        <v>0</v>
      </c>
      <c r="H1169" s="103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395"/>
        <v>1183.8629700000001</v>
      </c>
      <c r="P1169" s="18">
        <f t="shared" si="396"/>
        <v>300.80297000000002</v>
      </c>
      <c r="Q1169" s="14"/>
      <c r="R1169" s="18"/>
      <c r="S1169" s="16">
        <f>G1169</f>
        <v>0</v>
      </c>
      <c r="T1169" s="18">
        <f t="shared" si="389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0"/>
        <v>29054.929999999971</v>
      </c>
      <c r="AA1169" s="15"/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/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1"/>
        <v>0</v>
      </c>
      <c r="AP1169" s="15"/>
      <c r="AR1169" s="14"/>
      <c r="AS1169" s="18">
        <v>0</v>
      </c>
      <c r="AT1169" s="16">
        <v>0</v>
      </c>
      <c r="AU1169" s="18">
        <f t="shared" si="392"/>
        <v>0</v>
      </c>
      <c r="AV1169" s="15"/>
      <c r="AX1169" s="14"/>
      <c r="AY1169" s="18">
        <v>0</v>
      </c>
      <c r="AZ1169" s="16">
        <v>0</v>
      </c>
      <c r="BA1169" s="18">
        <f t="shared" si="393"/>
        <v>0</v>
      </c>
      <c r="BB1169" s="15"/>
      <c r="BD1169" s="14"/>
      <c r="BE1169" s="18">
        <v>0</v>
      </c>
      <c r="BF1169" s="16">
        <v>0</v>
      </c>
      <c r="BG1169" s="18">
        <f t="shared" si="394"/>
        <v>0</v>
      </c>
      <c r="BH1169" s="15"/>
      <c r="BJ1169" s="86">
        <v>0</v>
      </c>
      <c r="BK1169" s="90"/>
      <c r="BL1169" s="24">
        <v>0</v>
      </c>
      <c r="BM1169" s="91"/>
      <c r="BN1169" s="24">
        <v>0</v>
      </c>
      <c r="BO1169" s="24"/>
      <c r="BP1169" s="24"/>
      <c r="BQ1169" s="124"/>
    </row>
    <row r="1170" spans="1:69" ht="16.8" customHeight="1" x14ac:dyDescent="0.35">
      <c r="A1170" s="15"/>
      <c r="B1170" s="15"/>
      <c r="C1170" s="15" t="s">
        <v>179</v>
      </c>
      <c r="D1170" s="16"/>
      <c r="E1170" s="16"/>
      <c r="F1170" s="16"/>
      <c r="G1170" s="16">
        <v>0</v>
      </c>
      <c r="H1170" s="103"/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395"/>
        <v>720.60746000000006</v>
      </c>
      <c r="P1170" s="18">
        <f t="shared" si="396"/>
        <v>183.09746000000001</v>
      </c>
      <c r="Q1170" s="14"/>
      <c r="R1170" s="18"/>
      <c r="S1170" s="16">
        <f>G1170</f>
        <v>0</v>
      </c>
      <c r="T1170" s="18">
        <f t="shared" si="389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0"/>
        <v>29054.929999999971</v>
      </c>
      <c r="AA1170" s="15"/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1"/>
        <v>0</v>
      </c>
      <c r="AP1170" s="15"/>
      <c r="AR1170" s="14"/>
      <c r="AS1170" s="18"/>
      <c r="AT1170" s="16">
        <v>0</v>
      </c>
      <c r="AU1170" s="18">
        <f t="shared" si="392"/>
        <v>0</v>
      </c>
      <c r="AV1170" s="15"/>
      <c r="AX1170" s="14"/>
      <c r="AY1170" s="18"/>
      <c r="AZ1170" s="16">
        <v>0</v>
      </c>
      <c r="BA1170" s="18">
        <f t="shared" si="393"/>
        <v>0</v>
      </c>
      <c r="BB1170" s="15"/>
      <c r="BD1170" s="14"/>
      <c r="BE1170" s="18"/>
      <c r="BF1170" s="16">
        <v>0</v>
      </c>
      <c r="BG1170" s="18">
        <f t="shared" si="394"/>
        <v>0</v>
      </c>
      <c r="BH1170" s="15"/>
      <c r="BJ1170" s="86">
        <v>0</v>
      </c>
      <c r="BK1170" s="90"/>
      <c r="BL1170" s="24">
        <v>0</v>
      </c>
      <c r="BM1170" s="24"/>
      <c r="BN1170" s="24"/>
      <c r="BO1170" s="24"/>
      <c r="BP1170" s="24"/>
      <c r="BQ1170" s="124"/>
    </row>
    <row r="1171" spans="1:69" ht="16.8" customHeight="1" x14ac:dyDescent="0.35">
      <c r="A1171" s="15"/>
      <c r="B1171" s="15"/>
      <c r="C1171" s="15" t="s">
        <v>180</v>
      </c>
      <c r="D1171" s="16"/>
      <c r="E1171" s="16"/>
      <c r="F1171" s="16"/>
      <c r="G1171" s="16">
        <v>0</v>
      </c>
      <c r="H1171" s="103"/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395"/>
        <v>720.60746000000006</v>
      </c>
      <c r="P1171" s="18">
        <f t="shared" si="396"/>
        <v>183.09746000000001</v>
      </c>
      <c r="Q1171" s="14"/>
      <c r="R1171" s="18"/>
      <c r="S1171" s="16">
        <f>G1171</f>
        <v>0</v>
      </c>
      <c r="T1171" s="18">
        <f t="shared" si="389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0"/>
        <v>29054.929999999971</v>
      </c>
      <c r="AA1171" s="15"/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1"/>
        <v>0</v>
      </c>
      <c r="AP1171" s="15"/>
      <c r="AR1171" s="14"/>
      <c r="AS1171" s="18"/>
      <c r="AT1171" s="16">
        <v>0</v>
      </c>
      <c r="AU1171" s="18">
        <f t="shared" si="392"/>
        <v>0</v>
      </c>
      <c r="AV1171" s="15"/>
      <c r="AX1171" s="14"/>
      <c r="AY1171" s="18"/>
      <c r="AZ1171" s="16">
        <v>0</v>
      </c>
      <c r="BA1171" s="18">
        <f t="shared" si="393"/>
        <v>0</v>
      </c>
      <c r="BB1171" s="15"/>
      <c r="BD1171" s="14"/>
      <c r="BE1171" s="18"/>
      <c r="BF1171" s="16">
        <v>0</v>
      </c>
      <c r="BG1171" s="18">
        <f t="shared" si="394"/>
        <v>0</v>
      </c>
      <c r="BH1171" s="15"/>
      <c r="BJ1171" s="86">
        <v>0</v>
      </c>
      <c r="BK1171" s="90"/>
      <c r="BL1171" s="24"/>
      <c r="BM1171" s="24"/>
      <c r="BN1171" s="24"/>
      <c r="BO1171" s="24"/>
      <c r="BP1171" s="24"/>
      <c r="BQ1171" s="124"/>
    </row>
    <row r="1172" spans="1:69" ht="16.8" customHeight="1" x14ac:dyDescent="0.35">
      <c r="A1172" s="15"/>
      <c r="B1172" s="15"/>
      <c r="C1172" s="15" t="s">
        <v>181</v>
      </c>
      <c r="D1172" s="16"/>
      <c r="E1172" s="16"/>
      <c r="F1172" s="16"/>
      <c r="G1172" s="16">
        <v>0</v>
      </c>
      <c r="H1172" s="16"/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395"/>
        <v>720.60746000000006</v>
      </c>
      <c r="P1172" s="18">
        <f t="shared" si="396"/>
        <v>183.09746000000001</v>
      </c>
      <c r="Q1172" s="14"/>
      <c r="R1172" s="18"/>
      <c r="S1172" s="16">
        <f>G1172</f>
        <v>0</v>
      </c>
      <c r="T1172" s="18">
        <f t="shared" si="389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0"/>
        <v>29054.929999999971</v>
      </c>
      <c r="AA1172" s="15"/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1"/>
        <v>0</v>
      </c>
      <c r="AP1172" s="15"/>
      <c r="AR1172" s="14"/>
      <c r="AS1172" s="18"/>
      <c r="AT1172" s="16">
        <v>0</v>
      </c>
      <c r="AU1172" s="18">
        <f t="shared" si="392"/>
        <v>0</v>
      </c>
      <c r="AV1172" s="15"/>
      <c r="AX1172" s="14"/>
      <c r="AY1172" s="18"/>
      <c r="AZ1172" s="16">
        <v>0</v>
      </c>
      <c r="BA1172" s="18">
        <f t="shared" si="393"/>
        <v>0</v>
      </c>
      <c r="BB1172" s="15"/>
      <c r="BD1172" s="14"/>
      <c r="BE1172" s="18"/>
      <c r="BF1172" s="16">
        <v>0</v>
      </c>
      <c r="BG1172" s="18">
        <f t="shared" si="394"/>
        <v>0</v>
      </c>
      <c r="BH1172" s="15"/>
      <c r="BJ1172" s="86">
        <v>0</v>
      </c>
      <c r="BK1172" s="90"/>
      <c r="BL1172" s="24"/>
      <c r="BM1172" s="24"/>
      <c r="BN1172" s="24"/>
      <c r="BO1172" s="24"/>
      <c r="BP1172" s="24"/>
      <c r="BQ1172" s="124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/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395"/>
        <v>1183.8629700000001</v>
      </c>
      <c r="P1173" s="18">
        <f t="shared" si="396"/>
        <v>300.80297000000002</v>
      </c>
      <c r="Q1173" s="14"/>
      <c r="R1173" s="18"/>
      <c r="S1173" s="16">
        <v>0</v>
      </c>
      <c r="T1173" s="18">
        <f t="shared" si="389"/>
        <v>62456.949999999983</v>
      </c>
      <c r="U1173" s="15"/>
      <c r="W1173" s="14"/>
      <c r="X1173" s="18"/>
      <c r="Y1173" s="16">
        <v>0</v>
      </c>
      <c r="Z1173" s="18">
        <f t="shared" si="390"/>
        <v>29054.929999999971</v>
      </c>
      <c r="AA1173" s="15"/>
      <c r="AB1173" s="24"/>
      <c r="AC1173" s="15"/>
      <c r="AD1173" s="25"/>
      <c r="AE1173" s="62"/>
      <c r="AF1173" s="63"/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1"/>
        <v>0</v>
      </c>
      <c r="AP1173" s="15"/>
      <c r="AR1173" s="14"/>
      <c r="AS1173" s="18"/>
      <c r="AT1173" s="16">
        <v>0</v>
      </c>
      <c r="AU1173" s="18">
        <f t="shared" si="392"/>
        <v>0</v>
      </c>
      <c r="AV1173" s="15"/>
      <c r="AX1173" s="14"/>
      <c r="AY1173" s="18"/>
      <c r="AZ1173" s="16">
        <v>0</v>
      </c>
      <c r="BA1173" s="18">
        <f t="shared" si="393"/>
        <v>0</v>
      </c>
      <c r="BB1173" s="15"/>
      <c r="BD1173" s="14"/>
      <c r="BE1173" s="18"/>
      <c r="BF1173" s="16">
        <v>0</v>
      </c>
      <c r="BG1173" s="18">
        <f t="shared" si="394"/>
        <v>0</v>
      </c>
      <c r="BH1173" s="15"/>
      <c r="BJ1173" s="86">
        <v>0</v>
      </c>
      <c r="BK1173" s="90"/>
      <c r="BL1173" s="24"/>
      <c r="BM1173" s="24"/>
      <c r="BN1173" s="24"/>
      <c r="BO1173" s="24"/>
      <c r="BP1173" s="24"/>
      <c r="BQ1173" s="124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182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395"/>
        <v>8580.5907999999999</v>
      </c>
      <c r="P1174" s="18">
        <f t="shared" si="396"/>
        <v>9416.4408000000003</v>
      </c>
      <c r="Q1174" s="14"/>
      <c r="R1174" s="18"/>
      <c r="S1174" s="16">
        <v>0</v>
      </c>
      <c r="T1174" s="18">
        <f t="shared" si="389"/>
        <v>62456.949999999983</v>
      </c>
      <c r="U1174" s="15"/>
      <c r="W1174" s="14"/>
      <c r="X1174" s="18"/>
      <c r="Y1174" s="16">
        <v>0</v>
      </c>
      <c r="Z1174" s="18">
        <f t="shared" si="390"/>
        <v>29054.929999999971</v>
      </c>
      <c r="AA1174" s="15" t="str">
        <f>C1174</f>
        <v>Sinistro</v>
      </c>
      <c r="AB1174" s="24"/>
      <c r="AC1174" s="15"/>
      <c r="AD1174" s="25"/>
      <c r="AE1174" s="62"/>
      <c r="AF1174" s="63"/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1"/>
        <v>0</v>
      </c>
      <c r="AP1174" s="15"/>
      <c r="AR1174" s="14"/>
      <c r="AS1174" s="18"/>
      <c r="AT1174" s="16">
        <v>0</v>
      </c>
      <c r="AU1174" s="18">
        <f t="shared" si="392"/>
        <v>0</v>
      </c>
      <c r="AV1174" s="15"/>
      <c r="AX1174" s="14"/>
      <c r="AY1174" s="18"/>
      <c r="AZ1174" s="16">
        <v>0</v>
      </c>
      <c r="BA1174" s="18">
        <f t="shared" si="393"/>
        <v>0</v>
      </c>
      <c r="BB1174" s="15"/>
      <c r="BD1174" s="14"/>
      <c r="BE1174" s="18"/>
      <c r="BF1174" s="16">
        <v>0</v>
      </c>
      <c r="BG1174" s="18">
        <f t="shared" si="394"/>
        <v>0</v>
      </c>
      <c r="BH1174" s="15"/>
      <c r="BJ1174" s="86">
        <v>0</v>
      </c>
      <c r="BK1174" s="90"/>
      <c r="BL1174" s="24"/>
      <c r="BM1174" s="24"/>
      <c r="BN1174" s="24"/>
      <c r="BO1174" s="24"/>
      <c r="BP1174" s="24"/>
      <c r="BQ1174" s="124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/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395"/>
        <v>3030.8773000000006</v>
      </c>
      <c r="P1175" s="18">
        <f t="shared" si="396"/>
        <v>915.48729999999966</v>
      </c>
      <c r="Q1175" s="14"/>
      <c r="R1175" s="18"/>
      <c r="S1175" s="16">
        <v>0</v>
      </c>
      <c r="T1175" s="18">
        <f t="shared" si="389"/>
        <v>62456.949999999983</v>
      </c>
      <c r="U1175" s="15"/>
      <c r="W1175" s="14"/>
      <c r="X1175" s="18"/>
      <c r="Y1175" s="16">
        <v>0</v>
      </c>
      <c r="Z1175" s="18">
        <f t="shared" si="390"/>
        <v>29054.929999999971</v>
      </c>
      <c r="AA1175" s="15"/>
      <c r="AB1175" s="24"/>
      <c r="AC1175" s="64" t="s">
        <v>134</v>
      </c>
      <c r="AD1175" s="65"/>
      <c r="AE1175" s="65">
        <f>H1179</f>
        <v>0</v>
      </c>
      <c r="AF1175" s="63">
        <f t="shared" ref="AF1175:AF1205" si="397">AE1175+AF1114</f>
        <v>0</v>
      </c>
      <c r="AG1175" s="25"/>
      <c r="AH1175" s="24"/>
      <c r="AI1175" s="26"/>
      <c r="AJ1175" s="25">
        <v>0</v>
      </c>
      <c r="AL1175" s="14"/>
      <c r="AM1175" s="18"/>
      <c r="AN1175" s="16">
        <v>0</v>
      </c>
      <c r="AO1175" s="18">
        <f t="shared" si="391"/>
        <v>0</v>
      </c>
      <c r="AP1175" s="15"/>
      <c r="AR1175" s="14"/>
      <c r="AS1175" s="18"/>
      <c r="AT1175" s="16">
        <v>0</v>
      </c>
      <c r="AU1175" s="18">
        <f t="shared" si="392"/>
        <v>0</v>
      </c>
      <c r="AV1175" s="15"/>
      <c r="AX1175" s="14"/>
      <c r="AY1175" s="18"/>
      <c r="AZ1175" s="16">
        <v>0</v>
      </c>
      <c r="BA1175" s="18">
        <f t="shared" si="393"/>
        <v>0</v>
      </c>
      <c r="BB1175" s="15"/>
      <c r="BD1175" s="14"/>
      <c r="BE1175" s="18"/>
      <c r="BF1175" s="16">
        <v>0</v>
      </c>
      <c r="BG1175" s="18">
        <f t="shared" si="394"/>
        <v>0</v>
      </c>
      <c r="BH1175" s="15"/>
      <c r="BJ1175" s="86"/>
      <c r="BK1175" s="86"/>
      <c r="BL1175" s="24"/>
      <c r="BM1175" s="24"/>
      <c r="BN1175" s="24"/>
      <c r="BO1175" s="24"/>
      <c r="BP1175" s="24"/>
      <c r="BQ1175" s="124"/>
    </row>
    <row r="1176" spans="1:69" ht="16.8" customHeight="1" x14ac:dyDescent="0.35">
      <c r="A1176" s="15"/>
      <c r="B1176" s="15"/>
      <c r="C1176" s="15" t="s">
        <v>58</v>
      </c>
      <c r="D1176" s="16"/>
      <c r="E1176" s="16"/>
      <c r="F1176" s="16"/>
      <c r="G1176" s="16">
        <v>0</v>
      </c>
      <c r="H1176" s="16"/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5"/>
        <v>0</v>
      </c>
      <c r="P1176" s="18">
        <f t="shared" si="396"/>
        <v>0</v>
      </c>
      <c r="Q1176" s="14"/>
      <c r="R1176" s="18"/>
      <c r="S1176" s="16">
        <f t="shared" ref="S1176:S1183" si="398">G1176</f>
        <v>0</v>
      </c>
      <c r="T1176" s="18">
        <f t="shared" si="389"/>
        <v>62456.949999999983</v>
      </c>
      <c r="U1176" s="15" t="str">
        <f t="shared" ref="U1176:U1186" si="399">C1176</f>
        <v xml:space="preserve">Francobolli    </v>
      </c>
      <c r="W1176" s="14"/>
      <c r="X1176" s="18"/>
      <c r="Y1176" s="16"/>
      <c r="Z1176" s="18">
        <f t="shared" si="390"/>
        <v>29054.929999999971</v>
      </c>
      <c r="AA1176" s="15"/>
      <c r="AB1176" s="24"/>
      <c r="AC1176" s="15" t="str">
        <f t="shared" ref="AC1176:AC1189" si="400">C1176</f>
        <v xml:space="preserve">Francobolli    </v>
      </c>
      <c r="AD1176" s="25"/>
      <c r="AE1176" s="62">
        <f>G1176</f>
        <v>0</v>
      </c>
      <c r="AF1176" s="63">
        <f t="shared" si="397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1"/>
        <v>0</v>
      </c>
      <c r="AP1176" s="15"/>
      <c r="AR1176" s="14"/>
      <c r="AS1176" s="18"/>
      <c r="AT1176" s="16"/>
      <c r="AU1176" s="18">
        <f t="shared" si="392"/>
        <v>0</v>
      </c>
      <c r="AV1176" s="15"/>
      <c r="AX1176" s="14"/>
      <c r="AY1176" s="18"/>
      <c r="AZ1176" s="16"/>
      <c r="BA1176" s="18">
        <f t="shared" si="393"/>
        <v>0</v>
      </c>
      <c r="BB1176" s="15"/>
      <c r="BD1176" s="14"/>
      <c r="BE1176" s="18"/>
      <c r="BF1176" s="16"/>
      <c r="BG1176" s="18">
        <f t="shared" si="394"/>
        <v>0</v>
      </c>
      <c r="BH1176" s="15"/>
      <c r="BJ1176" s="86"/>
      <c r="BK1176" s="86"/>
      <c r="BL1176" s="24"/>
      <c r="BM1176" s="24"/>
      <c r="BN1176" s="24"/>
      <c r="BO1176" s="24"/>
      <c r="BP1176" s="24"/>
      <c r="BQ1176" s="124"/>
    </row>
    <row r="1177" spans="1:69" ht="16.8" customHeight="1" x14ac:dyDescent="0.35">
      <c r="A1177" s="15"/>
      <c r="B1177" s="15"/>
      <c r="C1177" s="15" t="s">
        <v>135</v>
      </c>
      <c r="D1177" s="16"/>
      <c r="E1177" s="16"/>
      <c r="F1177" s="16"/>
      <c r="G1177" s="16">
        <v>0</v>
      </c>
      <c r="H1177" s="16"/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395"/>
        <v>2387.1402699999999</v>
      </c>
      <c r="P1177" s="18">
        <f t="shared" si="396"/>
        <v>1216.2902700000002</v>
      </c>
      <c r="Q1177" s="14"/>
      <c r="R1177" s="18"/>
      <c r="S1177" s="16">
        <f t="shared" si="398"/>
        <v>0</v>
      </c>
      <c r="T1177" s="18">
        <f t="shared" si="389"/>
        <v>62456.949999999983</v>
      </c>
      <c r="U1177" s="15" t="str">
        <f t="shared" si="399"/>
        <v xml:space="preserve">PAG. FATT. SOMMESE PETROLI </v>
      </c>
      <c r="W1177" s="14"/>
      <c r="X1177" s="18"/>
      <c r="Y1177" s="16">
        <v>0</v>
      </c>
      <c r="Z1177" s="18">
        <f t="shared" si="390"/>
        <v>29054.929999999971</v>
      </c>
      <c r="AA1177" s="15"/>
      <c r="AB1177" s="24"/>
      <c r="AC1177" s="15" t="str">
        <f t="shared" si="400"/>
        <v xml:space="preserve">PAG. FATT. SOMMESE PETROLI </v>
      </c>
      <c r="AD1177" s="25"/>
      <c r="AE1177" s="62">
        <f>G1177</f>
        <v>0</v>
      </c>
      <c r="AF1177" s="63">
        <f t="shared" si="397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1"/>
        <v>0</v>
      </c>
      <c r="AP1177" s="15"/>
      <c r="AR1177" s="14"/>
      <c r="AS1177" s="18"/>
      <c r="AT1177" s="16">
        <v>0</v>
      </c>
      <c r="AU1177" s="18">
        <f t="shared" si="392"/>
        <v>0</v>
      </c>
      <c r="AV1177" s="15"/>
      <c r="AX1177" s="14"/>
      <c r="AY1177" s="18"/>
      <c r="AZ1177" s="16">
        <v>0</v>
      </c>
      <c r="BA1177" s="18">
        <f t="shared" si="393"/>
        <v>0</v>
      </c>
      <c r="BB1177" s="15"/>
      <c r="BD1177" s="14"/>
      <c r="BE1177" s="18"/>
      <c r="BF1177" s="16">
        <v>0</v>
      </c>
      <c r="BG1177" s="18">
        <f t="shared" si="394"/>
        <v>0</v>
      </c>
      <c r="BH1177" s="15"/>
      <c r="BJ1177" s="86"/>
      <c r="BK1177" s="86"/>
      <c r="BL1177" s="24"/>
      <c r="BM1177" s="24"/>
      <c r="BN1177" s="24"/>
      <c r="BO1177" s="24"/>
      <c r="BP1177" s="24"/>
      <c r="BQ1177" s="124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/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395"/>
        <v>1801.5236500000003</v>
      </c>
      <c r="P1178" s="18">
        <f t="shared" si="396"/>
        <v>457.74364999999983</v>
      </c>
      <c r="Q1178" s="14"/>
      <c r="R1178" s="18"/>
      <c r="S1178" s="16">
        <f t="shared" si="398"/>
        <v>0</v>
      </c>
      <c r="T1178" s="18">
        <f t="shared" si="389"/>
        <v>62456.949999999983</v>
      </c>
      <c r="U1178" s="15" t="str">
        <f t="shared" si="399"/>
        <v>Benzina auto papa'</v>
      </c>
      <c r="W1178" s="14"/>
      <c r="X1178" s="18"/>
      <c r="Y1178" s="16">
        <v>0</v>
      </c>
      <c r="Z1178" s="18">
        <f t="shared" si="390"/>
        <v>29054.929999999971</v>
      </c>
      <c r="AA1178" s="15"/>
      <c r="AB1178" s="24"/>
      <c r="AC1178" s="15" t="str">
        <f t="shared" si="400"/>
        <v>Benzina auto papa'</v>
      </c>
      <c r="AD1178" s="25"/>
      <c r="AE1178" s="62">
        <f>G1178</f>
        <v>0</v>
      </c>
      <c r="AF1178" s="63">
        <f t="shared" si="397"/>
        <v>0</v>
      </c>
      <c r="AG1178" s="25"/>
      <c r="AH1178" s="24"/>
      <c r="AI1178" s="26">
        <v>0</v>
      </c>
      <c r="AJ1178" s="25"/>
      <c r="AL1178" s="14"/>
      <c r="AM1178" s="18"/>
      <c r="AN1178" s="16">
        <v>0</v>
      </c>
      <c r="AO1178" s="18">
        <f t="shared" si="391"/>
        <v>0</v>
      </c>
      <c r="AP1178" s="15"/>
      <c r="AR1178" s="14"/>
      <c r="AS1178" s="18"/>
      <c r="AT1178" s="16">
        <v>0</v>
      </c>
      <c r="AU1178" s="18">
        <f t="shared" si="392"/>
        <v>0</v>
      </c>
      <c r="AV1178" s="15"/>
      <c r="AX1178" s="14"/>
      <c r="AY1178" s="18"/>
      <c r="AZ1178" s="16">
        <v>0</v>
      </c>
      <c r="BA1178" s="18">
        <f t="shared" si="393"/>
        <v>0</v>
      </c>
      <c r="BB1178" s="15"/>
      <c r="BD1178" s="14"/>
      <c r="BE1178" s="18"/>
      <c r="BF1178" s="16">
        <v>0</v>
      </c>
      <c r="BG1178" s="18">
        <f t="shared" si="394"/>
        <v>0</v>
      </c>
      <c r="BH1178" s="15"/>
      <c r="BJ1178" s="86"/>
      <c r="BK1178" s="86"/>
      <c r="BL1178" s="24"/>
      <c r="BM1178" s="24"/>
      <c r="BN1178" s="24"/>
      <c r="BO1178" s="24"/>
      <c r="BP1178" s="24"/>
      <c r="BQ1178" s="124"/>
    </row>
    <row r="1179" spans="1:69" ht="16.8" customHeight="1" x14ac:dyDescent="0.35">
      <c r="A1179" s="15"/>
      <c r="B1179" s="15"/>
      <c r="C1179" s="28" t="s">
        <v>136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395"/>
        <v>19269.314990000003</v>
      </c>
      <c r="P1179" s="18">
        <f t="shared" si="396"/>
        <v>12306.764990000001</v>
      </c>
      <c r="Q1179" s="14"/>
      <c r="R1179" s="18"/>
      <c r="S1179" s="16">
        <f t="shared" si="398"/>
        <v>0</v>
      </c>
      <c r="T1179" s="18">
        <f t="shared" si="389"/>
        <v>62456.949999999983</v>
      </c>
      <c r="U1179" s="15" t="str">
        <f t="shared" si="399"/>
        <v>Spese bancarie</v>
      </c>
      <c r="W1179" s="14"/>
      <c r="X1179" s="18"/>
      <c r="Y1179" s="16">
        <v>0</v>
      </c>
      <c r="Z1179" s="18">
        <f t="shared" si="390"/>
        <v>29054.929999999971</v>
      </c>
      <c r="AA1179" s="15" t="str">
        <f>C1179</f>
        <v>Spese bancarie</v>
      </c>
      <c r="AB1179" s="24"/>
      <c r="AC1179" s="15" t="str">
        <f t="shared" si="400"/>
        <v>Spese bancarie</v>
      </c>
      <c r="AD1179" s="25"/>
      <c r="AE1179" s="62">
        <v>0</v>
      </c>
      <c r="AF1179" s="63">
        <f t="shared" si="397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1"/>
        <v>0</v>
      </c>
      <c r="AP1179" s="15"/>
      <c r="AR1179" s="14"/>
      <c r="AS1179" s="18"/>
      <c r="AT1179" s="16">
        <v>0</v>
      </c>
      <c r="AU1179" s="18">
        <f t="shared" si="392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3"/>
        <v>0</v>
      </c>
      <c r="BB1179" s="15"/>
      <c r="BD1179" s="14"/>
      <c r="BE1179" s="18"/>
      <c r="BF1179" s="16">
        <v>0</v>
      </c>
      <c r="BG1179" s="18">
        <f t="shared" si="394"/>
        <v>0</v>
      </c>
      <c r="BH1179" s="15"/>
      <c r="BJ1179" s="86"/>
      <c r="BK1179" s="86"/>
      <c r="BL1179" s="24"/>
      <c r="BM1179" s="24"/>
      <c r="BN1179" s="24"/>
      <c r="BO1179" s="24"/>
      <c r="BP1179" s="24"/>
      <c r="BQ1179" s="124"/>
    </row>
    <row r="1180" spans="1:69" ht="16.8" customHeight="1" x14ac:dyDescent="0.35">
      <c r="A1180" s="15"/>
      <c r="B1180" s="15"/>
      <c r="C1180" s="15"/>
      <c r="D1180" s="16"/>
      <c r="E1180" s="16"/>
      <c r="F1180" s="16"/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395"/>
        <v>32975.28499</v>
      </c>
      <c r="P1180" s="18">
        <f t="shared" si="396"/>
        <v>12306.764990000001</v>
      </c>
      <c r="Q1180" s="14"/>
      <c r="R1180" s="18"/>
      <c r="S1180" s="16">
        <f t="shared" si="398"/>
        <v>0</v>
      </c>
      <c r="T1180" s="18">
        <f t="shared" si="389"/>
        <v>62456.949999999983</v>
      </c>
      <c r="U1180" s="15">
        <f t="shared" si="399"/>
        <v>0</v>
      </c>
      <c r="W1180" s="14"/>
      <c r="X1180" s="18"/>
      <c r="Y1180" s="16">
        <v>0</v>
      </c>
      <c r="Z1180" s="18">
        <f t="shared" si="390"/>
        <v>29054.929999999971</v>
      </c>
      <c r="AA1180" s="15"/>
      <c r="AB1180" s="24"/>
      <c r="AC1180" s="15">
        <f t="shared" si="400"/>
        <v>0</v>
      </c>
      <c r="AD1180" s="25"/>
      <c r="AE1180" s="62">
        <f t="shared" ref="AE1180:AE1205" si="401">G1180</f>
        <v>0</v>
      </c>
      <c r="AF1180" s="63">
        <f t="shared" si="397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1"/>
        <v>0</v>
      </c>
      <c r="AP1180" s="15"/>
      <c r="AR1180" s="14"/>
      <c r="AS1180" s="18"/>
      <c r="AT1180" s="16">
        <v>0</v>
      </c>
      <c r="AU1180" s="18">
        <f t="shared" si="392"/>
        <v>0</v>
      </c>
      <c r="AV1180" s="15"/>
      <c r="AX1180" s="14"/>
      <c r="AY1180" s="18"/>
      <c r="AZ1180" s="16">
        <v>0</v>
      </c>
      <c r="BA1180" s="18">
        <f t="shared" si="393"/>
        <v>0</v>
      </c>
      <c r="BB1180" s="15"/>
      <c r="BD1180" s="14"/>
      <c r="BE1180" s="18"/>
      <c r="BF1180" s="16">
        <v>0</v>
      </c>
      <c r="BG1180" s="18">
        <f t="shared" si="394"/>
        <v>0</v>
      </c>
      <c r="BH1180" s="15"/>
      <c r="BJ1180" s="86"/>
      <c r="BK1180" s="86"/>
      <c r="BL1180" s="24"/>
      <c r="BM1180" s="24"/>
      <c r="BN1180" s="24"/>
      <c r="BO1180" s="24"/>
      <c r="BP1180" s="24"/>
      <c r="BQ1180" s="124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395"/>
        <v>1286.8097500000001</v>
      </c>
      <c r="P1181" s="18">
        <f t="shared" si="396"/>
        <v>326.95975000000004</v>
      </c>
      <c r="Q1181" s="14"/>
      <c r="R1181" s="18"/>
      <c r="S1181" s="16">
        <f t="shared" si="398"/>
        <v>0</v>
      </c>
      <c r="T1181" s="18">
        <f t="shared" si="389"/>
        <v>62456.949999999983</v>
      </c>
      <c r="U1181" s="15" t="str">
        <f t="shared" si="399"/>
        <v>Materiale pulizia</v>
      </c>
      <c r="W1181" s="14"/>
      <c r="X1181" s="18"/>
      <c r="Y1181" s="16">
        <v>0</v>
      </c>
      <c r="Z1181" s="18">
        <f t="shared" si="390"/>
        <v>29054.929999999971</v>
      </c>
      <c r="AA1181" s="15"/>
      <c r="AB1181" s="24"/>
      <c r="AC1181" s="15" t="str">
        <f t="shared" si="400"/>
        <v>Materiale pulizia</v>
      </c>
      <c r="AD1181" s="25"/>
      <c r="AE1181" s="62">
        <f t="shared" si="401"/>
        <v>0</v>
      </c>
      <c r="AF1181" s="63">
        <f t="shared" si="397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1"/>
        <v>0</v>
      </c>
      <c r="AP1181" s="15"/>
      <c r="AR1181" s="14"/>
      <c r="AS1181" s="18"/>
      <c r="AT1181" s="16">
        <v>0</v>
      </c>
      <c r="AU1181" s="18">
        <f t="shared" si="392"/>
        <v>0</v>
      </c>
      <c r="AV1181" s="15"/>
      <c r="AX1181" s="14"/>
      <c r="AY1181" s="18"/>
      <c r="AZ1181" s="16">
        <v>0</v>
      </c>
      <c r="BA1181" s="18">
        <f t="shared" si="393"/>
        <v>0</v>
      </c>
      <c r="BB1181" s="15"/>
      <c r="BD1181" s="14"/>
      <c r="BE1181" s="18"/>
      <c r="BF1181" s="16">
        <v>0</v>
      </c>
      <c r="BG1181" s="18">
        <f t="shared" si="394"/>
        <v>0</v>
      </c>
      <c r="BH1181" s="15"/>
      <c r="BJ1181" s="86"/>
      <c r="BK1181" s="86"/>
      <c r="BL1181" s="24"/>
      <c r="BM1181" s="24"/>
      <c r="BN1181" s="24"/>
      <c r="BO1181" s="24"/>
      <c r="BP1181" s="24"/>
      <c r="BQ1181" s="124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395"/>
        <v>-555.47024999999985</v>
      </c>
      <c r="P1182" s="18">
        <f t="shared" si="396"/>
        <v>326.95975000000004</v>
      </c>
      <c r="Q1182" s="14"/>
      <c r="R1182" s="18"/>
      <c r="S1182" s="16">
        <f t="shared" si="398"/>
        <v>0</v>
      </c>
      <c r="T1182" s="18">
        <f t="shared" si="389"/>
        <v>62456.949999999983</v>
      </c>
      <c r="U1182" s="15" t="str">
        <f t="shared" si="399"/>
        <v xml:space="preserve">Assicurazioni </v>
      </c>
      <c r="W1182" s="14"/>
      <c r="X1182" s="18"/>
      <c r="Y1182" s="16">
        <v>0</v>
      </c>
      <c r="Z1182" s="18">
        <f t="shared" si="390"/>
        <v>29054.929999999971</v>
      </c>
      <c r="AA1182" s="15"/>
      <c r="AB1182" s="24"/>
      <c r="AC1182" s="15" t="str">
        <f t="shared" si="400"/>
        <v xml:space="preserve">Assicurazioni </v>
      </c>
      <c r="AD1182" s="25"/>
      <c r="AE1182" s="62">
        <f t="shared" si="401"/>
        <v>0</v>
      </c>
      <c r="AF1182" s="63">
        <f t="shared" si="397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1"/>
        <v>0</v>
      </c>
      <c r="AP1182" s="15"/>
      <c r="AR1182" s="14"/>
      <c r="AS1182" s="18"/>
      <c r="AT1182" s="16">
        <v>0</v>
      </c>
      <c r="AU1182" s="18">
        <f t="shared" si="392"/>
        <v>0</v>
      </c>
      <c r="AV1182" s="15"/>
      <c r="AX1182" s="14"/>
      <c r="AY1182" s="18"/>
      <c r="AZ1182" s="16">
        <v>0</v>
      </c>
      <c r="BA1182" s="18">
        <f t="shared" si="393"/>
        <v>0</v>
      </c>
      <c r="BB1182" s="15"/>
      <c r="BD1182" s="14"/>
      <c r="BE1182" s="18"/>
      <c r="BF1182" s="16">
        <v>0</v>
      </c>
      <c r="BG1182" s="18">
        <f t="shared" si="394"/>
        <v>0</v>
      </c>
      <c r="BH1182" s="15"/>
      <c r="BJ1182" s="86"/>
      <c r="BK1182" s="86"/>
      <c r="BL1182" s="24"/>
      <c r="BM1182" s="24"/>
      <c r="BN1182" s="24"/>
      <c r="BO1182" s="24"/>
      <c r="BP1182" s="24"/>
      <c r="BQ1182" s="124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395"/>
        <v>554.10323999999991</v>
      </c>
      <c r="P1183" s="18">
        <f t="shared" si="396"/>
        <v>1517.0932399999997</v>
      </c>
      <c r="Q1183" s="14"/>
      <c r="R1183" s="18"/>
      <c r="S1183" s="16">
        <f t="shared" si="398"/>
        <v>0</v>
      </c>
      <c r="T1183" s="18">
        <f t="shared" si="389"/>
        <v>62456.949999999983</v>
      </c>
      <c r="U1183" s="15" t="str">
        <f t="shared" si="399"/>
        <v>Telepass</v>
      </c>
      <c r="W1183" s="14"/>
      <c r="X1183" s="18"/>
      <c r="Y1183" s="16">
        <v>0</v>
      </c>
      <c r="Z1183" s="18">
        <f t="shared" si="390"/>
        <v>29054.929999999971</v>
      </c>
      <c r="AA1183" s="15"/>
      <c r="AB1183" s="24"/>
      <c r="AC1183" s="15" t="str">
        <f t="shared" si="400"/>
        <v>Telepass</v>
      </c>
      <c r="AD1183" s="25"/>
      <c r="AE1183" s="62">
        <f t="shared" si="401"/>
        <v>0</v>
      </c>
      <c r="AF1183" s="63">
        <f t="shared" si="397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1"/>
        <v>0</v>
      </c>
      <c r="AP1183" s="15"/>
      <c r="AR1183" s="14"/>
      <c r="AS1183" s="18"/>
      <c r="AT1183" s="16">
        <v>0</v>
      </c>
      <c r="AU1183" s="18">
        <f t="shared" si="392"/>
        <v>0</v>
      </c>
      <c r="AV1183" s="15"/>
      <c r="AX1183" s="14"/>
      <c r="AY1183" s="18"/>
      <c r="AZ1183" s="16">
        <v>0</v>
      </c>
      <c r="BA1183" s="18">
        <f t="shared" si="393"/>
        <v>0</v>
      </c>
      <c r="BB1183" s="15"/>
      <c r="BD1183" s="14"/>
      <c r="BE1183" s="18"/>
      <c r="BF1183" s="16">
        <v>0</v>
      </c>
      <c r="BG1183" s="18">
        <f t="shared" si="394"/>
        <v>0</v>
      </c>
      <c r="BH1183" s="15"/>
      <c r="BJ1183" s="86"/>
      <c r="BK1183" s="86"/>
      <c r="BL1183" s="24"/>
      <c r="BM1183" s="24"/>
      <c r="BN1183" s="24"/>
      <c r="BO1183" s="24"/>
      <c r="BP1183" s="24"/>
      <c r="BQ1183" s="124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/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389"/>
        <v>62456.949999999983</v>
      </c>
      <c r="U1184" s="15" t="str">
        <f t="shared" si="399"/>
        <v>Pubblicità</v>
      </c>
      <c r="W1184" s="14"/>
      <c r="X1184" s="18"/>
      <c r="Y1184" s="16">
        <v>0</v>
      </c>
      <c r="Z1184" s="18">
        <f t="shared" si="390"/>
        <v>29054.929999999971</v>
      </c>
      <c r="AA1184" s="15"/>
      <c r="AB1184" s="24"/>
      <c r="AC1184" s="15" t="str">
        <f t="shared" si="400"/>
        <v>Pubblicità</v>
      </c>
      <c r="AD1184" s="25"/>
      <c r="AE1184" s="62">
        <f t="shared" si="401"/>
        <v>0</v>
      </c>
      <c r="AF1184" s="63">
        <f t="shared" si="397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1"/>
        <v>0</v>
      </c>
      <c r="AP1184" s="15"/>
      <c r="AR1184" s="14"/>
      <c r="AS1184" s="18"/>
      <c r="AT1184" s="16"/>
      <c r="AU1184" s="18">
        <f t="shared" si="392"/>
        <v>0</v>
      </c>
      <c r="AV1184" s="15"/>
      <c r="AX1184" s="14"/>
      <c r="AY1184" s="18"/>
      <c r="AZ1184" s="16"/>
      <c r="BA1184" s="18">
        <f t="shared" si="393"/>
        <v>0</v>
      </c>
      <c r="BB1184" s="15"/>
      <c r="BD1184" s="14"/>
      <c r="BE1184" s="18"/>
      <c r="BF1184" s="16"/>
      <c r="BG1184" s="18">
        <f t="shared" si="394"/>
        <v>0</v>
      </c>
      <c r="BH1184" s="15"/>
      <c r="BJ1184" s="86"/>
      <c r="BK1184" s="86"/>
      <c r="BL1184" s="24"/>
      <c r="BM1184" s="24"/>
      <c r="BN1184" s="24"/>
      <c r="BO1184" s="24"/>
      <c r="BP1184" s="24"/>
      <c r="BQ1184" s="124"/>
    </row>
    <row r="1185" spans="1:69" ht="16.8" customHeight="1" x14ac:dyDescent="0.35">
      <c r="A1185" s="15"/>
      <c r="B1185" s="66"/>
      <c r="C1185" s="15" t="s">
        <v>137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/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389"/>
        <v>62456.949999999983</v>
      </c>
      <c r="U1185" s="15" t="str">
        <f t="shared" si="399"/>
        <v xml:space="preserve">PAG. STIP.           MARZIA </v>
      </c>
      <c r="W1185" s="14"/>
      <c r="X1185" s="18"/>
      <c r="Y1185" s="16">
        <v>0</v>
      </c>
      <c r="Z1185" s="18">
        <f t="shared" si="390"/>
        <v>29054.929999999971</v>
      </c>
      <c r="AA1185" s="15"/>
      <c r="AB1185" s="24"/>
      <c r="AC1185" s="15" t="str">
        <f t="shared" si="400"/>
        <v xml:space="preserve">PAG. STIP.           MARZIA </v>
      </c>
      <c r="AD1185" s="25"/>
      <c r="AE1185" s="62">
        <f t="shared" si="401"/>
        <v>0</v>
      </c>
      <c r="AF1185" s="63">
        <f t="shared" si="397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1"/>
        <v>0</v>
      </c>
      <c r="AP1185" s="15"/>
      <c r="AR1185" s="14"/>
      <c r="AS1185" s="18"/>
      <c r="AT1185" s="16">
        <v>0</v>
      </c>
      <c r="AU1185" s="18">
        <f t="shared" si="392"/>
        <v>0</v>
      </c>
      <c r="AV1185" s="15"/>
      <c r="AX1185" s="14"/>
      <c r="AY1185" s="18"/>
      <c r="AZ1185" s="16">
        <v>0</v>
      </c>
      <c r="BA1185" s="18">
        <f t="shared" si="393"/>
        <v>0</v>
      </c>
      <c r="BB1185" s="15"/>
      <c r="BD1185" s="14"/>
      <c r="BE1185" s="18"/>
      <c r="BF1185" s="16">
        <v>0</v>
      </c>
      <c r="BG1185" s="18">
        <f t="shared" si="394"/>
        <v>0</v>
      </c>
      <c r="BH1185" s="15"/>
      <c r="BJ1185" s="86"/>
      <c r="BK1185" s="86"/>
      <c r="BL1185" s="24"/>
      <c r="BM1185" s="24"/>
      <c r="BN1185" s="24"/>
      <c r="BO1185" s="24"/>
      <c r="BP1185" s="24"/>
      <c r="BQ1185" s="124"/>
    </row>
    <row r="1186" spans="1:69" ht="16.8" customHeight="1" x14ac:dyDescent="0.35">
      <c r="A1186" s="15"/>
      <c r="B1186" s="15"/>
      <c r="C1186" s="15" t="s">
        <v>139</v>
      </c>
      <c r="D1186" s="16"/>
      <c r="E1186" s="16">
        <v>0</v>
      </c>
      <c r="F1186" s="16"/>
      <c r="G1186" s="16">
        <v>0</v>
      </c>
      <c r="H1186" s="16"/>
      <c r="I1186" s="4"/>
      <c r="J1186" s="14"/>
      <c r="K1186" s="17"/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389"/>
        <v>62456.949999999983</v>
      </c>
      <c r="U1186" s="15" t="str">
        <f t="shared" si="399"/>
        <v xml:space="preserve">PAG. STIP.           DEBORAH </v>
      </c>
      <c r="W1186" s="14"/>
      <c r="X1186" s="18"/>
      <c r="Y1186" s="16">
        <v>0</v>
      </c>
      <c r="Z1186" s="18">
        <f t="shared" si="390"/>
        <v>29054.929999999971</v>
      </c>
      <c r="AA1186" s="15"/>
      <c r="AB1186" s="24"/>
      <c r="AC1186" s="15" t="str">
        <f t="shared" si="400"/>
        <v xml:space="preserve">PAG. STIP.           DEBORAH </v>
      </c>
      <c r="AD1186" s="25"/>
      <c r="AE1186" s="62">
        <f t="shared" si="401"/>
        <v>0</v>
      </c>
      <c r="AF1186" s="63">
        <f t="shared" si="397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1"/>
        <v>0</v>
      </c>
      <c r="AP1186" s="15"/>
      <c r="AR1186" s="14"/>
      <c r="AS1186" s="18"/>
      <c r="AT1186" s="16">
        <v>0</v>
      </c>
      <c r="AU1186" s="18">
        <f t="shared" si="392"/>
        <v>0</v>
      </c>
      <c r="AV1186" s="15"/>
      <c r="AX1186" s="14"/>
      <c r="AY1186" s="18"/>
      <c r="AZ1186" s="16">
        <v>0</v>
      </c>
      <c r="BA1186" s="18">
        <f t="shared" si="393"/>
        <v>0</v>
      </c>
      <c r="BB1186" s="15"/>
      <c r="BD1186" s="14"/>
      <c r="BE1186" s="18"/>
      <c r="BF1186" s="16">
        <v>0</v>
      </c>
      <c r="BG1186" s="18">
        <f t="shared" si="394"/>
        <v>0</v>
      </c>
      <c r="BH1186" s="15"/>
      <c r="BJ1186" s="86"/>
      <c r="BK1186" s="86"/>
      <c r="BL1186" s="24"/>
      <c r="BM1186" s="24"/>
      <c r="BN1186" s="24"/>
      <c r="BO1186" s="24"/>
      <c r="BP1186" s="24"/>
      <c r="BQ1186" s="124"/>
    </row>
    <row r="1187" spans="1:69" ht="16.8" customHeight="1" x14ac:dyDescent="0.35">
      <c r="A1187" s="15"/>
      <c r="B1187" s="15"/>
      <c r="C1187" s="15" t="s">
        <v>141</v>
      </c>
      <c r="D1187" s="16"/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389"/>
        <v>62456.949999999983</v>
      </c>
      <c r="U1187" s="15"/>
      <c r="W1187" s="14"/>
      <c r="X1187" s="18"/>
      <c r="Y1187" s="16"/>
      <c r="Z1187" s="18">
        <f t="shared" si="390"/>
        <v>29054.929999999971</v>
      </c>
      <c r="AA1187" s="15"/>
      <c r="AB1187" s="24"/>
      <c r="AC1187" s="15" t="str">
        <f t="shared" si="400"/>
        <v xml:space="preserve">PAG. STIP.           DORIANA BONIFICO </v>
      </c>
      <c r="AD1187" s="25"/>
      <c r="AE1187" s="62">
        <f t="shared" si="401"/>
        <v>0</v>
      </c>
      <c r="AF1187" s="63">
        <f t="shared" si="397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1"/>
        <v>0</v>
      </c>
      <c r="AP1187" s="15"/>
      <c r="AR1187" s="14"/>
      <c r="AS1187" s="18"/>
      <c r="AT1187" s="16"/>
      <c r="AU1187" s="18">
        <f t="shared" si="392"/>
        <v>0</v>
      </c>
      <c r="AV1187" s="15"/>
      <c r="AX1187" s="14"/>
      <c r="AY1187" s="18"/>
      <c r="AZ1187" s="16"/>
      <c r="BA1187" s="18">
        <f t="shared" si="393"/>
        <v>0</v>
      </c>
      <c r="BB1187" s="15"/>
      <c r="BD1187" s="14"/>
      <c r="BE1187" s="18"/>
      <c r="BF1187" s="16"/>
      <c r="BG1187" s="18">
        <f t="shared" si="394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4"/>
    </row>
    <row r="1188" spans="1:69" ht="16.8" customHeight="1" x14ac:dyDescent="0.35">
      <c r="A1188" s="15"/>
      <c r="B1188" s="15"/>
      <c r="C1188" s="15" t="s">
        <v>142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389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0"/>
        <v>29054.929999999971</v>
      </c>
      <c r="AA1188" s="15"/>
      <c r="AB1188" s="24"/>
      <c r="AC1188" s="15" t="str">
        <f t="shared" si="400"/>
        <v xml:space="preserve">PAG. STIP.           STEFANIA  BONIFICO </v>
      </c>
      <c r="AD1188" s="25"/>
      <c r="AE1188" s="62">
        <f t="shared" si="401"/>
        <v>0</v>
      </c>
      <c r="AF1188" s="63">
        <f t="shared" si="397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1"/>
        <v>0</v>
      </c>
      <c r="AP1188" s="15"/>
      <c r="AR1188" s="14"/>
      <c r="AS1188" s="18"/>
      <c r="AT1188" s="16">
        <v>0</v>
      </c>
      <c r="AU1188" s="18">
        <f t="shared" si="392"/>
        <v>0</v>
      </c>
      <c r="AV1188" s="15"/>
      <c r="AX1188" s="14"/>
      <c r="AY1188" s="18"/>
      <c r="AZ1188" s="16">
        <v>0</v>
      </c>
      <c r="BA1188" s="18">
        <f t="shared" si="393"/>
        <v>0</v>
      </c>
      <c r="BB1188" s="15"/>
      <c r="BD1188" s="14"/>
      <c r="BE1188" s="18"/>
      <c r="BF1188" s="16">
        <v>0</v>
      </c>
      <c r="BG1188" s="18">
        <f t="shared" si="394"/>
        <v>0</v>
      </c>
      <c r="BH1188" s="15"/>
      <c r="BJ1188" s="86"/>
      <c r="BK1188" s="86"/>
      <c r="BL1188" s="24"/>
      <c r="BM1188" s="24"/>
      <c r="BN1188" s="24"/>
      <c r="BO1188" s="24"/>
      <c r="BP1188" s="24"/>
      <c r="BQ1188" s="124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389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0"/>
        <v>29054.929999999971</v>
      </c>
      <c r="AA1189" s="15"/>
      <c r="AB1189" s="24"/>
      <c r="AC1189" s="15" t="str">
        <f t="shared" si="400"/>
        <v>Pagamento contributi impiegate</v>
      </c>
      <c r="AD1189" s="25"/>
      <c r="AE1189" s="62">
        <f t="shared" si="401"/>
        <v>0</v>
      </c>
      <c r="AF1189" s="63">
        <f t="shared" si="397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1"/>
        <v>0</v>
      </c>
      <c r="AP1189" s="15"/>
      <c r="AR1189" s="14"/>
      <c r="AS1189" s="18"/>
      <c r="AT1189" s="16">
        <v>0</v>
      </c>
      <c r="AU1189" s="18">
        <f t="shared" si="392"/>
        <v>0</v>
      </c>
      <c r="AV1189" s="15"/>
      <c r="AX1189" s="14"/>
      <c r="AY1189" s="18"/>
      <c r="AZ1189" s="16">
        <v>0</v>
      </c>
      <c r="BA1189" s="18">
        <f t="shared" si="393"/>
        <v>0</v>
      </c>
      <c r="BB1189" s="15"/>
      <c r="BD1189" s="14"/>
      <c r="BE1189" s="18"/>
      <c r="BF1189" s="16">
        <v>0</v>
      </c>
      <c r="BG1189" s="18">
        <f t="shared" si="394"/>
        <v>0</v>
      </c>
      <c r="BH1189" s="15"/>
      <c r="BJ1189" s="86"/>
      <c r="BK1189" s="86"/>
      <c r="BL1189" s="24"/>
      <c r="BM1189" s="24"/>
      <c r="BN1189" s="24"/>
      <c r="BO1189" s="24"/>
      <c r="BP1189" s="24"/>
      <c r="BQ1189" s="124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389"/>
        <v>62456.949999999983</v>
      </c>
      <c r="U1190" s="15"/>
      <c r="W1190" s="14"/>
      <c r="X1190" s="18"/>
      <c r="Y1190" s="16"/>
      <c r="Z1190" s="18">
        <f t="shared" si="390"/>
        <v>29054.929999999971</v>
      </c>
      <c r="AA1190" s="15"/>
      <c r="AB1190" s="24"/>
      <c r="AC1190" s="15"/>
      <c r="AD1190" s="25"/>
      <c r="AE1190" s="62">
        <f t="shared" si="401"/>
        <v>0</v>
      </c>
      <c r="AF1190" s="63">
        <f t="shared" si="397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1"/>
        <v>0</v>
      </c>
      <c r="AP1190" s="15"/>
      <c r="AR1190" s="14"/>
      <c r="AS1190" s="18"/>
      <c r="AT1190" s="16"/>
      <c r="AU1190" s="18">
        <f t="shared" si="392"/>
        <v>0</v>
      </c>
      <c r="AV1190" s="15"/>
      <c r="AX1190" s="14"/>
      <c r="AY1190" s="18"/>
      <c r="AZ1190" s="16"/>
      <c r="BA1190" s="18">
        <f t="shared" si="393"/>
        <v>0</v>
      </c>
      <c r="BB1190" s="15"/>
      <c r="BD1190" s="14"/>
      <c r="BE1190" s="18"/>
      <c r="BF1190" s="16"/>
      <c r="BG1190" s="18">
        <f t="shared" si="394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4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389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0"/>
        <v>29054.929999999971</v>
      </c>
      <c r="AA1191" s="15"/>
      <c r="AB1191" s="24"/>
      <c r="AC1191" s="15" t="str">
        <f t="shared" ref="AC1191:AC1201" si="402">C1191</f>
        <v>Pag. Bolletta Telecom  780820</v>
      </c>
      <c r="AD1191" s="25"/>
      <c r="AE1191" s="62">
        <f t="shared" si="401"/>
        <v>0</v>
      </c>
      <c r="AF1191" s="63">
        <f t="shared" si="397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1"/>
        <v>0</v>
      </c>
      <c r="AP1191" s="15"/>
      <c r="AR1191" s="14"/>
      <c r="AS1191" s="18"/>
      <c r="AT1191" s="16">
        <v>0</v>
      </c>
      <c r="AU1191" s="18">
        <f t="shared" si="392"/>
        <v>0</v>
      </c>
      <c r="AV1191" s="15"/>
      <c r="AX1191" s="14"/>
      <c r="AY1191" s="18"/>
      <c r="AZ1191" s="16">
        <v>0</v>
      </c>
      <c r="BA1191" s="18">
        <f t="shared" si="393"/>
        <v>0</v>
      </c>
      <c r="BB1191" s="15"/>
      <c r="BD1191" s="14"/>
      <c r="BE1191" s="18"/>
      <c r="BF1191" s="16">
        <v>0</v>
      </c>
      <c r="BG1191" s="18">
        <f t="shared" si="394"/>
        <v>0</v>
      </c>
      <c r="BH1191" s="15"/>
      <c r="BJ1191" s="86"/>
      <c r="BK1191" s="86"/>
      <c r="BL1191" s="24"/>
      <c r="BM1191" s="24"/>
      <c r="BN1191" s="24"/>
      <c r="BO1191" s="24"/>
      <c r="BP1191" s="24"/>
      <c r="BQ1191" s="124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389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0"/>
        <v>29054.929999999971</v>
      </c>
      <c r="AA1192" s="15"/>
      <c r="AB1192" s="24"/>
      <c r="AC1192" s="15" t="str">
        <f t="shared" si="402"/>
        <v>Pag. Bolletta Telecom 780344</v>
      </c>
      <c r="AD1192" s="25"/>
      <c r="AE1192" s="62">
        <f t="shared" si="401"/>
        <v>0</v>
      </c>
      <c r="AF1192" s="63">
        <f t="shared" si="397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1"/>
        <v>0</v>
      </c>
      <c r="AP1192" s="15"/>
      <c r="AR1192" s="14"/>
      <c r="AS1192" s="18"/>
      <c r="AT1192" s="16">
        <v>0</v>
      </c>
      <c r="AU1192" s="18">
        <f t="shared" si="392"/>
        <v>0</v>
      </c>
      <c r="AV1192" s="15"/>
      <c r="AX1192" s="14"/>
      <c r="AY1192" s="18"/>
      <c r="AZ1192" s="16">
        <v>0</v>
      </c>
      <c r="BA1192" s="18">
        <f t="shared" si="393"/>
        <v>0</v>
      </c>
      <c r="BB1192" s="15"/>
      <c r="BD1192" s="14"/>
      <c r="BE1192" s="18"/>
      <c r="BF1192" s="16">
        <v>0</v>
      </c>
      <c r="BG1192" s="18">
        <f t="shared" si="394"/>
        <v>0</v>
      </c>
      <c r="BH1192" s="15"/>
      <c r="BJ1192" s="86"/>
      <c r="BK1192" s="86"/>
      <c r="BL1192" s="24"/>
      <c r="BM1192" s="24"/>
      <c r="BN1192" s="24"/>
      <c r="BO1192" s="24"/>
      <c r="BP1192" s="24"/>
      <c r="BQ1192" s="124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89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0"/>
        <v>29054.929999999971</v>
      </c>
      <c r="AA1193" s="15"/>
      <c r="AB1193" s="24"/>
      <c r="AC1193" s="15" t="str">
        <f t="shared" si="402"/>
        <v>Pag. Bolletta Telecom</v>
      </c>
      <c r="AD1193" s="25"/>
      <c r="AE1193" s="62">
        <f t="shared" si="401"/>
        <v>0</v>
      </c>
      <c r="AF1193" s="63">
        <f t="shared" si="397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1"/>
        <v>0</v>
      </c>
      <c r="AP1193" s="15"/>
      <c r="AR1193" s="14"/>
      <c r="AS1193" s="18"/>
      <c r="AT1193" s="16">
        <v>0</v>
      </c>
      <c r="AU1193" s="18">
        <f t="shared" si="392"/>
        <v>0</v>
      </c>
      <c r="AV1193" s="15"/>
      <c r="AX1193" s="14"/>
      <c r="AY1193" s="18"/>
      <c r="AZ1193" s="16">
        <v>0</v>
      </c>
      <c r="BA1193" s="18">
        <f t="shared" si="393"/>
        <v>0</v>
      </c>
      <c r="BB1193" s="15"/>
      <c r="BD1193" s="14"/>
      <c r="BE1193" s="18"/>
      <c r="BF1193" s="16">
        <v>0</v>
      </c>
      <c r="BG1193" s="18">
        <f t="shared" si="394"/>
        <v>0</v>
      </c>
      <c r="BH1193" s="15"/>
      <c r="BJ1193" s="86"/>
      <c r="BK1193" s="86"/>
      <c r="BL1193" s="24"/>
      <c r="BM1193" s="24"/>
      <c r="BN1193" s="24"/>
      <c r="BO1193" s="24"/>
      <c r="BP1193" s="24"/>
      <c r="BQ1193" s="124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25" si="403">(R1194-S1194)+T1193</f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25" si="404">(X1194-Y1194)+Z1193</f>
        <v>29054.929999999971</v>
      </c>
      <c r="AA1194" s="15"/>
      <c r="AB1194" s="24"/>
      <c r="AC1194" s="15" t="str">
        <f t="shared" si="402"/>
        <v xml:space="preserve">PAG. BOLLETTA ENEL  </v>
      </c>
      <c r="AD1194" s="25"/>
      <c r="AE1194" s="62">
        <f t="shared" si="401"/>
        <v>0</v>
      </c>
      <c r="AF1194" s="63">
        <f t="shared" si="397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25" si="405">(AM1194-AN1194)+AO1193</f>
        <v>0</v>
      </c>
      <c r="AP1194" s="15"/>
      <c r="AR1194" s="14"/>
      <c r="AS1194" s="18"/>
      <c r="AT1194" s="16">
        <v>0</v>
      </c>
      <c r="AU1194" s="18">
        <f t="shared" ref="AU1194:AU1225" si="406">(AS1194-AT1194)+AU1193</f>
        <v>0</v>
      </c>
      <c r="AV1194" s="15"/>
      <c r="AX1194" s="14"/>
      <c r="AY1194" s="18"/>
      <c r="AZ1194" s="16">
        <v>0</v>
      </c>
      <c r="BA1194" s="18">
        <f t="shared" ref="BA1194:BA1225" si="407">(AY1194-AZ1194)+BA1193</f>
        <v>0</v>
      </c>
      <c r="BB1194" s="15"/>
      <c r="BD1194" s="14"/>
      <c r="BE1194" s="18"/>
      <c r="BF1194" s="16">
        <v>0</v>
      </c>
      <c r="BG1194" s="18">
        <f t="shared" ref="BG1194:BG1225" si="408">(BE1194-BF1194)+BG1193</f>
        <v>0</v>
      </c>
      <c r="BH1194" s="15"/>
      <c r="BJ1194" s="86"/>
      <c r="BK1194" s="86"/>
      <c r="BL1194" s="24"/>
      <c r="BM1194" s="24"/>
      <c r="BN1194" s="24"/>
      <c r="BO1194" s="24"/>
      <c r="BP1194" s="24"/>
      <c r="BQ1194" s="124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>
        <f>T1218+Z1218+AO1218+AU1218</f>
        <v>132238.32999999996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3"/>
        <v>62456.949999999983</v>
      </c>
      <c r="U1195" s="15"/>
      <c r="W1195" s="14"/>
      <c r="X1195" s="18"/>
      <c r="Y1195" s="16">
        <v>0</v>
      </c>
      <c r="Z1195" s="18">
        <f t="shared" si="404"/>
        <v>29054.929999999971</v>
      </c>
      <c r="AA1195" s="15"/>
      <c r="AB1195" s="24"/>
      <c r="AC1195" s="15" t="str">
        <f t="shared" si="402"/>
        <v>Locazione immobili</v>
      </c>
      <c r="AD1195" s="25"/>
      <c r="AE1195" s="62">
        <f t="shared" si="401"/>
        <v>0</v>
      </c>
      <c r="AF1195" s="63">
        <f t="shared" si="397"/>
        <v>9547.4</v>
      </c>
      <c r="AG1195" s="25"/>
      <c r="AH1195" s="24"/>
      <c r="AI1195" s="26">
        <v>0</v>
      </c>
      <c r="AJ1195" s="25"/>
      <c r="AL1195" s="14"/>
      <c r="AM1195" s="18"/>
      <c r="AN1195" s="16">
        <v>0</v>
      </c>
      <c r="AO1195" s="18">
        <f t="shared" si="405"/>
        <v>0</v>
      </c>
      <c r="AP1195" s="15"/>
      <c r="AR1195" s="14"/>
      <c r="AS1195" s="18"/>
      <c r="AT1195" s="16">
        <v>0</v>
      </c>
      <c r="AU1195" s="18">
        <f t="shared" si="406"/>
        <v>0</v>
      </c>
      <c r="AV1195" s="15"/>
      <c r="AX1195" s="14"/>
      <c r="AY1195" s="18"/>
      <c r="AZ1195" s="16">
        <v>0</v>
      </c>
      <c r="BA1195" s="18">
        <f t="shared" si="407"/>
        <v>0</v>
      </c>
      <c r="BB1195" s="15"/>
      <c r="BD1195" s="14"/>
      <c r="BE1195" s="18"/>
      <c r="BF1195" s="16">
        <v>0</v>
      </c>
      <c r="BG1195" s="18">
        <f t="shared" si="408"/>
        <v>0</v>
      </c>
      <c r="BH1195" s="15"/>
      <c r="BJ1195" s="86"/>
      <c r="BK1195" s="86"/>
      <c r="BL1195" s="24"/>
      <c r="BM1195" s="24"/>
      <c r="BN1195" s="24"/>
      <c r="BO1195" s="24"/>
      <c r="BP1195" s="24"/>
      <c r="BQ1195" s="124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3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4"/>
        <v>29054.929999999971</v>
      </c>
      <c r="AA1196" s="15"/>
      <c r="AB1196" s="24"/>
      <c r="AC1196" s="15" t="str">
        <f t="shared" si="402"/>
        <v>Spese condominiali</v>
      </c>
      <c r="AD1196" s="25"/>
      <c r="AE1196" s="62">
        <f t="shared" si="401"/>
        <v>0</v>
      </c>
      <c r="AF1196" s="63">
        <f t="shared" si="397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5"/>
        <v>0</v>
      </c>
      <c r="AP1196" s="15"/>
      <c r="AR1196" s="14"/>
      <c r="AS1196" s="18"/>
      <c r="AT1196" s="16">
        <v>0</v>
      </c>
      <c r="AU1196" s="18">
        <f t="shared" si="406"/>
        <v>0</v>
      </c>
      <c r="AV1196" s="15"/>
      <c r="AX1196" s="14"/>
      <c r="AY1196" s="18"/>
      <c r="AZ1196" s="16">
        <v>0</v>
      </c>
      <c r="BA1196" s="18">
        <f t="shared" si="407"/>
        <v>0</v>
      </c>
      <c r="BB1196" s="15"/>
      <c r="BD1196" s="14"/>
      <c r="BE1196" s="18"/>
      <c r="BF1196" s="16">
        <v>0</v>
      </c>
      <c r="BG1196" s="18">
        <f t="shared" si="408"/>
        <v>0</v>
      </c>
      <c r="BH1196" s="15"/>
      <c r="BJ1196" s="86"/>
      <c r="BK1196" s="86"/>
      <c r="BL1196" s="24"/>
      <c r="BM1196" s="24"/>
      <c r="BN1196" s="24"/>
      <c r="BO1196" s="24"/>
      <c r="BP1196" s="24"/>
      <c r="BQ1196" s="124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144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3"/>
        <v>62456.949999999983</v>
      </c>
      <c r="U1197" s="15"/>
      <c r="W1197" s="14"/>
      <c r="X1197" s="18"/>
      <c r="Y1197" s="16"/>
      <c r="Z1197" s="18">
        <f t="shared" si="404"/>
        <v>29054.929999999971</v>
      </c>
      <c r="AA1197" s="15"/>
      <c r="AB1197" s="24"/>
      <c r="AC1197" s="15" t="str">
        <f t="shared" si="402"/>
        <v>TOT. SPESE AFFITTO  TEL. LUCE</v>
      </c>
      <c r="AD1197" s="25"/>
      <c r="AE1197" s="62">
        <f t="shared" si="401"/>
        <v>0</v>
      </c>
      <c r="AF1197" s="63">
        <f t="shared" si="397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5"/>
        <v>0</v>
      </c>
      <c r="AP1197" s="15"/>
      <c r="AR1197" s="14"/>
      <c r="AS1197" s="18"/>
      <c r="AT1197" s="16"/>
      <c r="AU1197" s="18">
        <f t="shared" si="406"/>
        <v>0</v>
      </c>
      <c r="AV1197" s="15"/>
      <c r="AX1197" s="14"/>
      <c r="AY1197" s="18"/>
      <c r="AZ1197" s="16"/>
      <c r="BA1197" s="18">
        <f t="shared" si="407"/>
        <v>0</v>
      </c>
      <c r="BB1197" s="15"/>
      <c r="BD1197" s="14"/>
      <c r="BE1197" s="18"/>
      <c r="BF1197" s="16"/>
      <c r="BG1197" s="18">
        <f t="shared" si="408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4"/>
    </row>
    <row r="1198" spans="1:69" ht="16.8" customHeight="1" x14ac:dyDescent="0.35">
      <c r="A1198" s="15"/>
      <c r="B1198" s="15"/>
      <c r="C1198" s="15" t="s">
        <v>95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366</v>
      </c>
      <c r="L1198" s="73">
        <v>193</v>
      </c>
      <c r="M1198" s="30"/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3"/>
        <v>62456.949999999983</v>
      </c>
      <c r="U1198" s="15"/>
      <c r="W1198" s="14"/>
      <c r="X1198" s="18">
        <v>0</v>
      </c>
      <c r="Y1198" s="16">
        <v>0</v>
      </c>
      <c r="Z1198" s="18">
        <f t="shared" si="404"/>
        <v>29054.929999999971</v>
      </c>
      <c r="AA1198" s="15"/>
      <c r="AB1198" s="24"/>
      <c r="AC1198" s="15" t="str">
        <f t="shared" si="402"/>
        <v xml:space="preserve">RIVALSA </v>
      </c>
      <c r="AD1198" s="25"/>
      <c r="AE1198" s="62">
        <f t="shared" si="401"/>
        <v>0</v>
      </c>
      <c r="AF1198" s="63">
        <f t="shared" si="397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5"/>
        <v>0</v>
      </c>
      <c r="AP1198" s="15"/>
      <c r="AR1198" s="14"/>
      <c r="AS1198" s="18"/>
      <c r="AT1198" s="16"/>
      <c r="AU1198" s="18">
        <f t="shared" si="406"/>
        <v>0</v>
      </c>
      <c r="AV1198" s="15"/>
      <c r="AX1198" s="14"/>
      <c r="AY1198" s="18"/>
      <c r="AZ1198" s="16"/>
      <c r="BA1198" s="18">
        <f t="shared" si="407"/>
        <v>0</v>
      </c>
      <c r="BB1198" s="15"/>
      <c r="BD1198" s="14"/>
      <c r="BE1198" s="18"/>
      <c r="BF1198" s="16"/>
      <c r="BG1198" s="18">
        <f t="shared" si="408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4"/>
    </row>
    <row r="1199" spans="1:69" ht="16.8" customHeight="1" x14ac:dyDescent="0.35">
      <c r="A1199" s="15"/>
      <c r="B1199" s="15"/>
      <c r="C1199" s="15" t="s">
        <v>96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361</v>
      </c>
      <c r="L1199" s="50">
        <v>337</v>
      </c>
      <c r="M1199" s="16"/>
      <c r="N1199" s="16">
        <v>0</v>
      </c>
      <c r="O1199" s="16"/>
      <c r="P1199" s="18"/>
      <c r="Q1199" s="14"/>
      <c r="R1199" s="18"/>
      <c r="S1199" s="16">
        <f>G1199</f>
        <v>0</v>
      </c>
      <c r="T1199" s="18">
        <f t="shared" si="403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4"/>
        <v>29054.929999999971</v>
      </c>
      <c r="AA1199" s="15"/>
      <c r="AB1199" s="24"/>
      <c r="AC1199" s="15" t="str">
        <f t="shared" si="402"/>
        <v>COMMERCIALISTA</v>
      </c>
      <c r="AD1199" s="25"/>
      <c r="AE1199" s="62">
        <f t="shared" si="401"/>
        <v>0</v>
      </c>
      <c r="AF1199" s="63">
        <f t="shared" si="397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5"/>
        <v>0</v>
      </c>
      <c r="AP1199" s="15"/>
      <c r="AR1199" s="14"/>
      <c r="AS1199" s="18"/>
      <c r="AT1199" s="16">
        <v>0</v>
      </c>
      <c r="AU1199" s="18">
        <f t="shared" si="406"/>
        <v>0</v>
      </c>
      <c r="AV1199" s="15"/>
      <c r="AX1199" s="14"/>
      <c r="AY1199" s="18"/>
      <c r="AZ1199" s="16">
        <v>0</v>
      </c>
      <c r="BA1199" s="18">
        <f t="shared" si="407"/>
        <v>0</v>
      </c>
      <c r="BB1199" s="15"/>
      <c r="BD1199" s="14"/>
      <c r="BE1199" s="18"/>
      <c r="BF1199" s="16">
        <v>0</v>
      </c>
      <c r="BG1199" s="18">
        <f t="shared" si="408"/>
        <v>0</v>
      </c>
      <c r="BH1199" s="15"/>
      <c r="BJ1199" s="86"/>
      <c r="BK1199" s="86"/>
      <c r="BL1199" s="24"/>
      <c r="BM1199" s="24"/>
      <c r="BN1199" s="24"/>
      <c r="BO1199" s="24"/>
      <c r="BP1199" s="24"/>
      <c r="BQ1199" s="124"/>
    </row>
    <row r="1200" spans="1:69" ht="16.8" customHeight="1" x14ac:dyDescent="0.35">
      <c r="A1200" s="15"/>
      <c r="B1200" s="15"/>
      <c r="C1200" s="64" t="s">
        <v>147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344</v>
      </c>
      <c r="L1200" s="16">
        <v>1045</v>
      </c>
      <c r="M1200" s="16"/>
      <c r="N1200" s="16">
        <v>0</v>
      </c>
      <c r="O1200" s="16"/>
      <c r="P1200" s="18"/>
      <c r="Q1200" s="14"/>
      <c r="R1200" s="18"/>
      <c r="S1200" s="16">
        <f>G1200</f>
        <v>0</v>
      </c>
      <c r="T1200" s="18">
        <f t="shared" si="403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4"/>
        <v>29054.929999999971</v>
      </c>
      <c r="AA1200" s="15"/>
      <c r="AB1200" s="24"/>
      <c r="AC1200" s="15" t="str">
        <f t="shared" si="402"/>
        <v>CASSA PREVIDENZA  AGENTI  + QUOTA GAA</v>
      </c>
      <c r="AD1200" s="25"/>
      <c r="AE1200" s="62">
        <f t="shared" si="401"/>
        <v>0</v>
      </c>
      <c r="AF1200" s="63">
        <f t="shared" si="397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5"/>
        <v>0</v>
      </c>
      <c r="AP1200" s="15"/>
      <c r="AR1200" s="14"/>
      <c r="AS1200" s="18"/>
      <c r="AT1200" s="16">
        <v>0</v>
      </c>
      <c r="AU1200" s="18">
        <f t="shared" si="406"/>
        <v>0</v>
      </c>
      <c r="AV1200" s="15"/>
      <c r="AX1200" s="14"/>
      <c r="AY1200" s="18"/>
      <c r="AZ1200" s="16">
        <v>0</v>
      </c>
      <c r="BA1200" s="18">
        <f t="shared" si="407"/>
        <v>0</v>
      </c>
      <c r="BB1200" s="15"/>
      <c r="BD1200" s="14"/>
      <c r="BE1200" s="18"/>
      <c r="BF1200" s="16">
        <v>0</v>
      </c>
      <c r="BG1200" s="18">
        <f t="shared" si="408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4"/>
    </row>
    <row r="1201" spans="1:69" ht="16.8" customHeight="1" x14ac:dyDescent="0.35">
      <c r="A1201" s="15"/>
      <c r="B1201" s="15"/>
      <c r="C1201" s="15" t="s">
        <v>98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367</v>
      </c>
      <c r="L1201" s="30">
        <v>294.5</v>
      </c>
      <c r="M1201" s="16"/>
      <c r="N1201" s="16">
        <v>0</v>
      </c>
      <c r="O1201" s="16"/>
      <c r="P1201" s="18"/>
      <c r="Q1201" s="14"/>
      <c r="R1201" s="18">
        <f>F1201</f>
        <v>0</v>
      </c>
      <c r="S1201" s="16">
        <v>0</v>
      </c>
      <c r="T1201" s="18">
        <f t="shared" si="403"/>
        <v>62456.949999999983</v>
      </c>
      <c r="U1201" s="15"/>
      <c r="W1201" s="14" t="s">
        <v>186</v>
      </c>
      <c r="X1201" s="18">
        <v>0</v>
      </c>
      <c r="Y1201" s="16"/>
      <c r="Z1201" s="18">
        <f t="shared" si="404"/>
        <v>29054.929999999971</v>
      </c>
      <c r="AA1201" s="15"/>
      <c r="AB1201" s="24"/>
      <c r="AC1201" s="15" t="str">
        <f t="shared" si="402"/>
        <v>GIROCONTO PROVV. GENERALI</v>
      </c>
      <c r="AD1201" s="25"/>
      <c r="AE1201" s="62">
        <f t="shared" si="401"/>
        <v>0</v>
      </c>
      <c r="AF1201" s="63">
        <f t="shared" si="397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5"/>
        <v>0</v>
      </c>
      <c r="AP1201" s="15"/>
      <c r="AR1201" s="14"/>
      <c r="AS1201" s="18"/>
      <c r="AT1201" s="16"/>
      <c r="AU1201" s="18">
        <f t="shared" si="406"/>
        <v>0</v>
      </c>
      <c r="AV1201" s="15"/>
      <c r="AX1201" s="14"/>
      <c r="AY1201" s="18"/>
      <c r="AZ1201" s="16"/>
      <c r="BA1201" s="18">
        <f t="shared" si="407"/>
        <v>0</v>
      </c>
      <c r="BB1201" s="15"/>
      <c r="BD1201" s="14"/>
      <c r="BE1201" s="18">
        <f>H1201</f>
        <v>0</v>
      </c>
      <c r="BF1201" s="16"/>
      <c r="BG1201" s="18">
        <f t="shared" si="408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4"/>
    </row>
    <row r="1202" spans="1:69" ht="16.8" customHeight="1" x14ac:dyDescent="0.35">
      <c r="A1202" s="15"/>
      <c r="B1202" s="15"/>
      <c r="C1202" s="47" t="s">
        <v>149</v>
      </c>
      <c r="D1202" s="16"/>
      <c r="E1202" s="16"/>
      <c r="F1202" s="1">
        <v>0</v>
      </c>
      <c r="G1202" s="16">
        <v>0</v>
      </c>
      <c r="H1202" s="16"/>
      <c r="I1202" s="4"/>
      <c r="J1202" s="140"/>
      <c r="K1202" s="141"/>
      <c r="L1202" s="67">
        <v>0</v>
      </c>
      <c r="M1202" s="25"/>
      <c r="N1202" s="50">
        <v>0</v>
      </c>
      <c r="O1202" s="16"/>
      <c r="P1202" s="18"/>
      <c r="Q1202" s="14"/>
      <c r="R1202" s="49">
        <f>F1202</f>
        <v>0</v>
      </c>
      <c r="S1202" s="16">
        <v>0</v>
      </c>
      <c r="T1202" s="18">
        <f t="shared" si="403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4"/>
        <v>29054.929999999971</v>
      </c>
      <c r="AA1202" s="15"/>
      <c r="AB1202" s="24"/>
      <c r="AC1202" s="64" t="s">
        <v>150</v>
      </c>
      <c r="AD1202" s="65"/>
      <c r="AE1202" s="65">
        <f t="shared" si="401"/>
        <v>0</v>
      </c>
      <c r="AF1202" s="63">
        <f t="shared" si="397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5"/>
        <v>0</v>
      </c>
      <c r="AP1202" s="15"/>
      <c r="AR1202" s="14"/>
      <c r="AS1202" s="18"/>
      <c r="AT1202" s="16">
        <v>0</v>
      </c>
      <c r="AU1202" s="18">
        <f t="shared" si="406"/>
        <v>0</v>
      </c>
      <c r="AV1202" s="15"/>
      <c r="AX1202" s="14"/>
      <c r="AY1202" s="18"/>
      <c r="AZ1202" s="16">
        <v>0</v>
      </c>
      <c r="BA1202" s="18">
        <f t="shared" si="407"/>
        <v>0</v>
      </c>
      <c r="BB1202" s="15"/>
      <c r="BD1202" s="14"/>
      <c r="BE1202" s="18"/>
      <c r="BF1202" s="16">
        <v>0</v>
      </c>
      <c r="BG1202" s="18">
        <f t="shared" si="408"/>
        <v>0</v>
      </c>
      <c r="BH1202" s="15"/>
      <c r="BJ1202" s="86"/>
      <c r="BK1202" s="86"/>
      <c r="BL1202" s="24"/>
      <c r="BM1202" s="24"/>
      <c r="BN1202" s="24"/>
      <c r="BO1202" s="24"/>
      <c r="BP1202" s="24"/>
      <c r="BQ1202" s="124"/>
    </row>
    <row r="1203" spans="1:69" ht="16.8" customHeight="1" x14ac:dyDescent="0.35">
      <c r="A1203" s="15"/>
      <c r="B1203" s="15"/>
      <c r="C1203" s="15" t="s">
        <v>100</v>
      </c>
      <c r="D1203" s="16"/>
      <c r="E1203" s="16"/>
      <c r="F1203" s="16"/>
      <c r="G1203" s="16">
        <v>0</v>
      </c>
      <c r="H1203" s="16"/>
      <c r="I1203" s="4"/>
      <c r="J1203" s="14"/>
      <c r="K1203" s="16" t="s">
        <v>368</v>
      </c>
      <c r="L1203" s="16">
        <v>515</v>
      </c>
      <c r="M1203" s="25"/>
      <c r="N1203" s="50">
        <v>0</v>
      </c>
      <c r="O1203" s="16"/>
      <c r="P1203" s="18"/>
      <c r="Q1203" s="14"/>
      <c r="R1203" s="18"/>
      <c r="S1203" s="16">
        <f>G1203</f>
        <v>0</v>
      </c>
      <c r="T1203" s="18">
        <f t="shared" si="403"/>
        <v>62456.949999999983</v>
      </c>
      <c r="U1203" s="15" t="s">
        <v>102</v>
      </c>
      <c r="W1203" s="14"/>
      <c r="X1203" s="18"/>
      <c r="Y1203" s="16">
        <v>0</v>
      </c>
      <c r="Z1203" s="18">
        <f t="shared" si="404"/>
        <v>29054.929999999971</v>
      </c>
      <c r="AA1203" s="15"/>
      <c r="AB1203" s="24"/>
      <c r="AC1203" s="15" t="str">
        <f>C1203</f>
        <v>TASSE</v>
      </c>
      <c r="AD1203" s="25"/>
      <c r="AE1203" s="62">
        <f t="shared" si="401"/>
        <v>0</v>
      </c>
      <c r="AF1203" s="63">
        <f t="shared" si="397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5"/>
        <v>0</v>
      </c>
      <c r="AP1203" s="15"/>
      <c r="AR1203" s="14"/>
      <c r="AS1203" s="18">
        <v>0</v>
      </c>
      <c r="AT1203" s="16">
        <v>0</v>
      </c>
      <c r="AU1203" s="18">
        <f t="shared" si="406"/>
        <v>0</v>
      </c>
      <c r="AV1203" s="15"/>
      <c r="AX1203" s="14"/>
      <c r="AY1203" s="18">
        <v>0</v>
      </c>
      <c r="AZ1203" s="16">
        <v>0</v>
      </c>
      <c r="BA1203" s="18">
        <f t="shared" si="407"/>
        <v>0</v>
      </c>
      <c r="BB1203" s="15"/>
      <c r="BD1203" s="14"/>
      <c r="BE1203" s="18">
        <v>0</v>
      </c>
      <c r="BF1203" s="16">
        <v>0</v>
      </c>
      <c r="BG1203" s="18">
        <f t="shared" si="408"/>
        <v>0</v>
      </c>
      <c r="BH1203" s="15"/>
      <c r="BJ1203" s="86"/>
      <c r="BK1203" s="86"/>
      <c r="BL1203" s="24"/>
      <c r="BM1203" s="24"/>
      <c r="BN1203" s="24"/>
      <c r="BO1203" s="24"/>
      <c r="BP1203" s="24"/>
      <c r="BQ1203" s="124"/>
    </row>
    <row r="1204" spans="1:69" ht="16.8" customHeight="1" x14ac:dyDescent="0.35">
      <c r="A1204" s="15"/>
      <c r="B1204" s="15"/>
      <c r="C1204" s="15" t="s">
        <v>103</v>
      </c>
      <c r="D1204" s="16"/>
      <c r="E1204" s="16"/>
      <c r="F1204" s="16">
        <v>0</v>
      </c>
      <c r="G1204" s="16">
        <v>0</v>
      </c>
      <c r="H1204" s="16"/>
      <c r="I1204" s="4"/>
      <c r="J1204" s="14"/>
      <c r="K1204" s="50"/>
      <c r="L1204" s="25">
        <v>0</v>
      </c>
      <c r="M1204" s="16"/>
      <c r="N1204" s="16">
        <v>0</v>
      </c>
      <c r="O1204" s="16"/>
      <c r="P1204" s="18"/>
      <c r="Q1204" s="14"/>
      <c r="R1204" s="18"/>
      <c r="S1204" s="16">
        <f>G1204</f>
        <v>0</v>
      </c>
      <c r="T1204" s="18">
        <f t="shared" si="403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4"/>
        <v>29054.929999999971</v>
      </c>
      <c r="AA1204" s="15"/>
      <c r="AB1204" s="24"/>
      <c r="AC1204" s="15" t="str">
        <f>C1204</f>
        <v>PREL.  ACC. PER AMM-  GIGI</v>
      </c>
      <c r="AD1204" s="25"/>
      <c r="AE1204" s="62">
        <f t="shared" si="401"/>
        <v>0</v>
      </c>
      <c r="AF1204" s="63">
        <f t="shared" si="397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5"/>
        <v>0</v>
      </c>
      <c r="AP1204" s="15"/>
      <c r="AR1204" s="14"/>
      <c r="AS1204" s="18">
        <v>0</v>
      </c>
      <c r="AT1204" s="16">
        <v>0</v>
      </c>
      <c r="AU1204" s="18">
        <f t="shared" si="406"/>
        <v>0</v>
      </c>
      <c r="AV1204" s="15"/>
      <c r="AX1204" s="14"/>
      <c r="AY1204" s="18">
        <v>0</v>
      </c>
      <c r="AZ1204" s="16">
        <v>0</v>
      </c>
      <c r="BA1204" s="18">
        <f t="shared" si="407"/>
        <v>0</v>
      </c>
      <c r="BB1204" s="15"/>
      <c r="BD1204" s="14"/>
      <c r="BE1204" s="18">
        <v>0</v>
      </c>
      <c r="BF1204" s="16">
        <v>0</v>
      </c>
      <c r="BG1204" s="18">
        <f t="shared" si="408"/>
        <v>0</v>
      </c>
      <c r="BH1204" s="15"/>
      <c r="BJ1204" s="86"/>
      <c r="BK1204" s="86"/>
      <c r="BL1204" s="24"/>
      <c r="BM1204" s="24"/>
      <c r="BN1204" s="24"/>
      <c r="BO1204" s="24"/>
      <c r="BP1204" s="24"/>
      <c r="BQ1204" s="124"/>
    </row>
    <row r="1205" spans="1:69" ht="16.8" customHeight="1" x14ac:dyDescent="0.35">
      <c r="A1205" s="15"/>
      <c r="B1205" s="15"/>
      <c r="C1205" s="15" t="s">
        <v>105</v>
      </c>
      <c r="D1205" s="16"/>
      <c r="E1205" s="16"/>
      <c r="F1205" s="16">
        <v>0</v>
      </c>
      <c r="G1205" s="16">
        <v>0</v>
      </c>
      <c r="H1205" s="16"/>
      <c r="I1205" s="4"/>
      <c r="J1205" s="14"/>
      <c r="K1205" s="16"/>
      <c r="L1205" s="16">
        <v>0</v>
      </c>
      <c r="M1205" s="16"/>
      <c r="N1205" s="16">
        <v>0</v>
      </c>
      <c r="O1205" s="16"/>
      <c r="P1205" s="18"/>
      <c r="Q1205" s="14"/>
      <c r="R1205" s="18">
        <v>0</v>
      </c>
      <c r="S1205" s="16">
        <f>G1205</f>
        <v>0</v>
      </c>
      <c r="T1205" s="18">
        <f t="shared" si="403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4"/>
        <v>29054.929999999971</v>
      </c>
      <c r="AA1205" s="15"/>
      <c r="AB1205" s="24"/>
      <c r="AC1205" s="15" t="str">
        <f>C1205</f>
        <v>PREL.  ACC. PER AMM-. RENZO</v>
      </c>
      <c r="AD1205" s="25"/>
      <c r="AE1205" s="62">
        <f t="shared" si="401"/>
        <v>0</v>
      </c>
      <c r="AF1205" s="63">
        <f t="shared" si="397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5"/>
        <v>0</v>
      </c>
      <c r="AP1205" s="15"/>
      <c r="AR1205" s="14"/>
      <c r="AS1205" s="18">
        <v>0</v>
      </c>
      <c r="AT1205" s="16"/>
      <c r="AU1205" s="18">
        <f t="shared" si="406"/>
        <v>0</v>
      </c>
      <c r="AV1205" s="15"/>
      <c r="AX1205" s="14"/>
      <c r="AY1205" s="18">
        <v>0</v>
      </c>
      <c r="AZ1205" s="16"/>
      <c r="BA1205" s="18">
        <f t="shared" si="407"/>
        <v>0</v>
      </c>
      <c r="BB1205" s="15"/>
      <c r="BD1205" s="14"/>
      <c r="BE1205" s="18">
        <v>0</v>
      </c>
      <c r="BF1205" s="16"/>
      <c r="BG1205" s="18">
        <f t="shared" si="408"/>
        <v>0</v>
      </c>
      <c r="BH1205" s="15"/>
      <c r="BJ1205" s="86"/>
      <c r="BK1205" s="86"/>
      <c r="BL1205" s="24"/>
      <c r="BM1205" s="24"/>
      <c r="BN1205" s="24"/>
      <c r="BO1205" s="24"/>
      <c r="BP1205" s="24"/>
      <c r="BQ1205" s="124"/>
    </row>
    <row r="1206" spans="1:69" ht="16.8" customHeight="1" x14ac:dyDescent="0.35">
      <c r="A1206" s="15"/>
      <c r="B1206" s="15"/>
      <c r="C1206" s="15" t="s">
        <v>369</v>
      </c>
      <c r="D1206" s="16"/>
      <c r="E1206" s="16"/>
      <c r="F1206" s="16">
        <v>1317</v>
      </c>
      <c r="G1206" s="16"/>
      <c r="H1206" s="16"/>
      <c r="I1206" s="4"/>
      <c r="J1206" s="140"/>
      <c r="K1206" s="29" t="s">
        <v>370</v>
      </c>
      <c r="L1206" s="16">
        <v>100</v>
      </c>
      <c r="M1206" s="67"/>
      <c r="N1206" s="16">
        <v>0</v>
      </c>
      <c r="O1206" s="16"/>
      <c r="P1206" s="18"/>
      <c r="Q1206" s="14"/>
      <c r="R1206" s="18">
        <v>0</v>
      </c>
      <c r="S1206" s="16">
        <v>0</v>
      </c>
      <c r="T1206" s="18">
        <f t="shared" si="403"/>
        <v>62456.949999999983</v>
      </c>
      <c r="U1206" s="15"/>
      <c r="W1206" s="14"/>
      <c r="X1206" s="18">
        <f t="shared" ref="X1206:X1211" si="409">F1206</f>
        <v>1317</v>
      </c>
      <c r="Y1206" s="16">
        <v>0</v>
      </c>
      <c r="Z1206" s="18">
        <f t="shared" si="404"/>
        <v>30371.929999999971</v>
      </c>
      <c r="AA1206" s="15" t="str">
        <f>C1206</f>
        <v>AGOS  24/1</v>
      </c>
      <c r="AB1206" s="24"/>
      <c r="AC1206" s="15"/>
      <c r="AD1206" s="25"/>
      <c r="AE1206" s="62"/>
      <c r="AF1206" s="63"/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5"/>
        <v>0</v>
      </c>
      <c r="AP1206" s="15"/>
      <c r="AR1206" s="14"/>
      <c r="AS1206" s="18">
        <v>0</v>
      </c>
      <c r="AT1206" s="16"/>
      <c r="AU1206" s="18">
        <f t="shared" si="406"/>
        <v>0</v>
      </c>
      <c r="AV1206" s="15"/>
      <c r="AX1206" s="14"/>
      <c r="AY1206" s="18">
        <v>0</v>
      </c>
      <c r="AZ1206" s="16"/>
      <c r="BA1206" s="18">
        <f t="shared" si="407"/>
        <v>0</v>
      </c>
      <c r="BB1206" s="15"/>
      <c r="BD1206" s="14"/>
      <c r="BE1206" s="18">
        <v>0</v>
      </c>
      <c r="BF1206" s="16"/>
      <c r="BG1206" s="18">
        <f t="shared" si="408"/>
        <v>0</v>
      </c>
      <c r="BH1206" s="15"/>
      <c r="BJ1206" s="86"/>
      <c r="BK1206" s="86"/>
      <c r="BL1206" s="24"/>
      <c r="BM1206" s="24"/>
      <c r="BN1206" s="24"/>
      <c r="BO1206" s="24"/>
      <c r="BP1206" s="24"/>
      <c r="BQ1206" s="124"/>
    </row>
    <row r="1207" spans="1:69" ht="16.8" customHeight="1" x14ac:dyDescent="0.35">
      <c r="A1207" s="15"/>
      <c r="B1207" s="15"/>
      <c r="C1207" s="15" t="s">
        <v>371</v>
      </c>
      <c r="D1207" s="16"/>
      <c r="E1207" s="16"/>
      <c r="F1207" s="16">
        <v>2520.9899999999998</v>
      </c>
      <c r="G1207" s="16"/>
      <c r="H1207" s="16">
        <v>0</v>
      </c>
      <c r="I1207" s="4"/>
      <c r="J1207" s="14"/>
      <c r="K1207" s="16"/>
      <c r="L1207" s="16">
        <v>0</v>
      </c>
      <c r="M1207" s="16"/>
      <c r="N1207" s="16">
        <v>0</v>
      </c>
      <c r="O1207" s="16"/>
      <c r="P1207" s="18"/>
      <c r="Q1207" s="14"/>
      <c r="R1207" s="18">
        <v>0</v>
      </c>
      <c r="S1207" s="16">
        <v>0</v>
      </c>
      <c r="T1207" s="18">
        <f t="shared" si="403"/>
        <v>62456.949999999983</v>
      </c>
      <c r="U1207" s="15"/>
      <c r="W1207" s="14"/>
      <c r="X1207" s="18">
        <f t="shared" si="409"/>
        <v>2520.9899999999998</v>
      </c>
      <c r="Y1207" s="16"/>
      <c r="Z1207" s="18">
        <f t="shared" si="404"/>
        <v>32892.919999999969</v>
      </c>
      <c r="AA1207" s="15"/>
      <c r="AB1207" s="24"/>
      <c r="AC1207" s="15"/>
      <c r="AD1207" s="25"/>
      <c r="AE1207" s="62"/>
      <c r="AF1207" s="63"/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5"/>
        <v>0</v>
      </c>
      <c r="AP1207" s="15"/>
      <c r="AR1207" s="14"/>
      <c r="AS1207" s="18">
        <v>0</v>
      </c>
      <c r="AT1207" s="16"/>
      <c r="AU1207" s="18">
        <f t="shared" si="406"/>
        <v>0</v>
      </c>
      <c r="AV1207" s="15"/>
      <c r="AX1207" s="14"/>
      <c r="AY1207" s="18">
        <v>0</v>
      </c>
      <c r="AZ1207" s="16"/>
      <c r="BA1207" s="18">
        <f t="shared" si="407"/>
        <v>0</v>
      </c>
      <c r="BB1207" s="15"/>
      <c r="BD1207" s="14"/>
      <c r="BE1207" s="18">
        <v>0</v>
      </c>
      <c r="BF1207" s="16"/>
      <c r="BG1207" s="18">
        <f t="shared" si="408"/>
        <v>0</v>
      </c>
      <c r="BH1207" s="15"/>
      <c r="BJ1207" s="86"/>
      <c r="BK1207" s="86"/>
      <c r="BL1207" s="24"/>
      <c r="BM1207" s="24"/>
      <c r="BN1207" s="24"/>
      <c r="BO1207" s="24"/>
      <c r="BP1207" s="24"/>
      <c r="BQ1207" s="124"/>
    </row>
    <row r="1208" spans="1:69" ht="16.8" customHeight="1" x14ac:dyDescent="0.35">
      <c r="A1208" s="15"/>
      <c r="B1208" s="15"/>
      <c r="C1208" s="15" t="s">
        <v>372</v>
      </c>
      <c r="D1208" s="16"/>
      <c r="E1208" s="16"/>
      <c r="F1208" s="16">
        <v>1533</v>
      </c>
      <c r="G1208" s="16"/>
      <c r="H1208" s="16"/>
      <c r="I1208" s="4"/>
      <c r="J1208" s="140"/>
      <c r="K1208" s="16"/>
      <c r="L1208" s="67">
        <v>0</v>
      </c>
      <c r="M1208" s="30"/>
      <c r="N1208" s="16">
        <v>0</v>
      </c>
      <c r="O1208" s="16"/>
      <c r="P1208" s="18"/>
      <c r="Q1208" s="14"/>
      <c r="R1208" s="18">
        <v>0</v>
      </c>
      <c r="S1208" s="16">
        <v>0</v>
      </c>
      <c r="T1208" s="18">
        <f t="shared" si="403"/>
        <v>62456.949999999983</v>
      </c>
      <c r="U1208" s="15"/>
      <c r="W1208" s="14"/>
      <c r="X1208" s="18">
        <f t="shared" si="409"/>
        <v>1533</v>
      </c>
      <c r="Y1208" s="16"/>
      <c r="Z1208" s="18">
        <f t="shared" si="404"/>
        <v>34425.919999999969</v>
      </c>
      <c r="AA1208" s="15"/>
      <c r="AB1208" s="24"/>
      <c r="AC1208" s="15"/>
      <c r="AD1208" s="25"/>
      <c r="AE1208" s="62"/>
      <c r="AF1208" s="63"/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5"/>
        <v>0</v>
      </c>
      <c r="AP1208" s="15"/>
      <c r="AR1208" s="14"/>
      <c r="AS1208" s="18">
        <v>0</v>
      </c>
      <c r="AT1208" s="16"/>
      <c r="AU1208" s="18">
        <f t="shared" si="406"/>
        <v>0</v>
      </c>
      <c r="AV1208" s="15"/>
      <c r="AX1208" s="14"/>
      <c r="AY1208" s="18">
        <v>0</v>
      </c>
      <c r="AZ1208" s="16"/>
      <c r="BA1208" s="18">
        <f t="shared" si="407"/>
        <v>0</v>
      </c>
      <c r="BB1208" s="15"/>
      <c r="BD1208" s="14"/>
      <c r="BE1208" s="18">
        <v>0</v>
      </c>
      <c r="BF1208" s="16"/>
      <c r="BG1208" s="18">
        <f t="shared" si="408"/>
        <v>0</v>
      </c>
      <c r="BH1208" s="15"/>
      <c r="BJ1208" s="86"/>
      <c r="BK1208" s="86"/>
      <c r="BL1208" s="24"/>
      <c r="BM1208" s="24"/>
      <c r="BN1208" s="24"/>
      <c r="BO1208" s="24"/>
      <c r="BP1208" s="24"/>
      <c r="BQ1208" s="124"/>
    </row>
    <row r="1209" spans="1:69" ht="16.8" customHeight="1" x14ac:dyDescent="0.35">
      <c r="A1209" s="15"/>
      <c r="B1209" s="15"/>
      <c r="C1209" s="15" t="s">
        <v>373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/>
      <c r="N1209" s="16">
        <v>0</v>
      </c>
      <c r="O1209" s="16"/>
      <c r="P1209" s="18"/>
      <c r="Q1209" s="14"/>
      <c r="R1209" s="18">
        <v>0</v>
      </c>
      <c r="S1209" s="16">
        <v>0</v>
      </c>
      <c r="T1209" s="18">
        <f t="shared" si="403"/>
        <v>62456.949999999983</v>
      </c>
      <c r="U1209" s="15"/>
      <c r="W1209" s="14"/>
      <c r="X1209" s="18">
        <f t="shared" si="409"/>
        <v>5957.5</v>
      </c>
      <c r="Y1209" s="16">
        <v>0</v>
      </c>
      <c r="Z1209" s="18">
        <f t="shared" si="404"/>
        <v>40383.419999999969</v>
      </c>
      <c r="AA1209" s="15" t="str">
        <f>C1209</f>
        <v>VERS. RHO 24/1  715 + 19/1 454+18/1 1517,50+22/1 3270</v>
      </c>
      <c r="AB1209" s="24"/>
      <c r="AC1209" s="15"/>
      <c r="AD1209" s="25"/>
      <c r="AE1209" s="62"/>
      <c r="AF1209" s="63"/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5"/>
        <v>0</v>
      </c>
      <c r="AP1209" s="15"/>
      <c r="AR1209" s="14"/>
      <c r="AS1209" s="18">
        <v>0</v>
      </c>
      <c r="AT1209" s="16"/>
      <c r="AU1209" s="18">
        <f t="shared" si="406"/>
        <v>0</v>
      </c>
      <c r="AV1209" s="15"/>
      <c r="AX1209" s="14"/>
      <c r="AY1209" s="18">
        <v>0</v>
      </c>
      <c r="AZ1209" s="16"/>
      <c r="BA1209" s="18">
        <f t="shared" si="407"/>
        <v>0</v>
      </c>
      <c r="BB1209" s="15"/>
      <c r="BD1209" s="14"/>
      <c r="BE1209" s="18">
        <v>0</v>
      </c>
      <c r="BF1209" s="16"/>
      <c r="BG1209" s="18">
        <f t="shared" si="408"/>
        <v>0</v>
      </c>
      <c r="BH1209" s="15"/>
      <c r="BJ1209" s="86"/>
      <c r="BK1209" s="86"/>
      <c r="BL1209" s="24"/>
      <c r="BM1209" s="24"/>
      <c r="BN1209" s="24"/>
      <c r="BO1209" s="24"/>
      <c r="BP1209" s="24"/>
      <c r="BQ1209" s="124"/>
    </row>
    <row r="1210" spans="1:69" ht="16.8" customHeight="1" x14ac:dyDescent="0.35">
      <c r="A1210" s="15"/>
      <c r="B1210" s="15"/>
      <c r="C1210" s="68" t="s">
        <v>374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111</v>
      </c>
      <c r="L1210" s="16">
        <f>SUM(L1197:L1209)</f>
        <v>2599</v>
      </c>
      <c r="M1210" s="16"/>
      <c r="N1210" s="16">
        <v>0</v>
      </c>
      <c r="O1210" s="16"/>
      <c r="P1210" s="18"/>
      <c r="Q1210" s="14"/>
      <c r="R1210" s="18">
        <v>0</v>
      </c>
      <c r="S1210" s="16"/>
      <c r="T1210" s="18">
        <f t="shared" si="403"/>
        <v>62456.949999999983</v>
      </c>
      <c r="U1210" s="15"/>
      <c r="W1210" s="14"/>
      <c r="X1210" s="18">
        <f t="shared" si="409"/>
        <v>5289.4</v>
      </c>
      <c r="Y1210" s="16"/>
      <c r="Z1210" s="18">
        <f t="shared" si="404"/>
        <v>45672.819999999971</v>
      </c>
      <c r="AA1210" s="15" t="str">
        <f>C1210</f>
        <v>VERS.  4/1  204+16/1 908+18/1 0,01+ 24/1 576,50+ 17/1 1000+ 19/1 608,5+ 24/1 1352+ 22/1 + ,31+ 0,10-0,02+  1,00  24/1</v>
      </c>
      <c r="AB1210" s="24"/>
      <c r="AC1210" s="15"/>
      <c r="AD1210" s="25"/>
      <c r="AE1210" s="62"/>
      <c r="AF1210" s="63"/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5"/>
        <v>0</v>
      </c>
      <c r="AP1210" s="15"/>
      <c r="AR1210" s="14"/>
      <c r="AS1210" s="18">
        <v>0</v>
      </c>
      <c r="AT1210" s="16"/>
      <c r="AU1210" s="18">
        <f t="shared" si="406"/>
        <v>0</v>
      </c>
      <c r="AV1210" s="15"/>
      <c r="AX1210" s="14"/>
      <c r="AY1210" s="18">
        <v>0</v>
      </c>
      <c r="AZ1210" s="16"/>
      <c r="BA1210" s="18">
        <f t="shared" si="407"/>
        <v>0</v>
      </c>
      <c r="BB1210" s="15"/>
      <c r="BD1210" s="14"/>
      <c r="BE1210" s="18">
        <v>0</v>
      </c>
      <c r="BF1210" s="16"/>
      <c r="BG1210" s="18">
        <f t="shared" si="408"/>
        <v>0</v>
      </c>
      <c r="BH1210" s="15"/>
      <c r="BJ1210" s="86"/>
      <c r="BK1210" s="86"/>
      <c r="BL1210" s="24"/>
      <c r="BM1210" s="24"/>
      <c r="BN1210" s="24"/>
      <c r="BO1210" s="24"/>
      <c r="BP1210" s="24"/>
      <c r="BQ1210" s="124"/>
    </row>
    <row r="1211" spans="1:69" ht="16.8" customHeight="1" x14ac:dyDescent="0.35">
      <c r="A1211" s="15"/>
      <c r="B1211" s="15"/>
      <c r="C1211" s="15" t="s">
        <v>169</v>
      </c>
      <c r="D1211" s="16"/>
      <c r="E1211" s="16"/>
      <c r="F1211" s="16">
        <v>24309.56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/>
      <c r="N1211" s="16">
        <v>0</v>
      </c>
      <c r="O1211" s="16"/>
      <c r="P1211" s="18"/>
      <c r="Q1211" s="14"/>
      <c r="R1211" s="18">
        <v>0</v>
      </c>
      <c r="S1211" s="16"/>
      <c r="T1211" s="18">
        <f t="shared" si="403"/>
        <v>62456.949999999983</v>
      </c>
      <c r="U1211" s="15"/>
      <c r="W1211" s="14"/>
      <c r="X1211" s="18">
        <f t="shared" si="409"/>
        <v>24309.56</v>
      </c>
      <c r="Y1211" s="16">
        <f>G1211</f>
        <v>0</v>
      </c>
      <c r="Z1211" s="18">
        <f t="shared" si="404"/>
        <v>69982.379999999976</v>
      </c>
      <c r="AA1211" s="15" t="str">
        <f>C1211</f>
        <v>BONIFICI</v>
      </c>
      <c r="AB1211" s="24"/>
      <c r="AC1211" s="15"/>
      <c r="AD1211" s="25"/>
      <c r="AE1211" s="62"/>
      <c r="AF1211" s="63"/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5"/>
        <v>0</v>
      </c>
      <c r="AP1211" s="15"/>
      <c r="AR1211" s="14"/>
      <c r="AS1211" s="18">
        <v>0</v>
      </c>
      <c r="AT1211" s="16"/>
      <c r="AU1211" s="18">
        <f t="shared" si="406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7"/>
        <v>0</v>
      </c>
      <c r="BB1211" s="15"/>
      <c r="BD1211" s="14"/>
      <c r="BE1211" s="18">
        <v>0</v>
      </c>
      <c r="BF1211" s="16"/>
      <c r="BG1211" s="18">
        <f t="shared" si="408"/>
        <v>0</v>
      </c>
      <c r="BH1211" s="15"/>
      <c r="BJ1211" s="86"/>
      <c r="BK1211" s="86"/>
      <c r="BL1211" s="24"/>
      <c r="BM1211" s="24"/>
      <c r="BN1211" s="24"/>
      <c r="BO1211" s="24"/>
      <c r="BP1211" s="24"/>
      <c r="BQ1211" s="124"/>
    </row>
    <row r="1212" spans="1:69" ht="16.8" customHeight="1" x14ac:dyDescent="0.35">
      <c r="A1212" s="15"/>
      <c r="B1212" s="15"/>
      <c r="C1212" s="47" t="s">
        <v>112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/>
      <c r="N1212" s="3">
        <v>0</v>
      </c>
      <c r="O1212" s="16"/>
      <c r="P1212" s="18"/>
      <c r="Q1212" s="14"/>
      <c r="R1212" s="18"/>
      <c r="S1212" s="16"/>
      <c r="T1212" s="18">
        <f t="shared" si="403"/>
        <v>62456.949999999983</v>
      </c>
      <c r="U1212" s="15"/>
      <c r="W1212" s="14"/>
      <c r="X1212" s="18"/>
      <c r="Y1212" s="1">
        <f>G1212</f>
        <v>0</v>
      </c>
      <c r="Z1212" s="18">
        <f t="shared" si="404"/>
        <v>69982.379999999976</v>
      </c>
      <c r="AA1212" s="15" t="str">
        <f>C1212</f>
        <v>PREL .PROVVIGIONI MATURATE</v>
      </c>
      <c r="AB1212" s="24"/>
      <c r="AC1212" s="15" t="s">
        <v>157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5"/>
        <v>0</v>
      </c>
      <c r="AP1212" s="15"/>
      <c r="AR1212" s="14"/>
      <c r="AS1212" s="18"/>
      <c r="AT1212" s="25">
        <v>0</v>
      </c>
      <c r="AU1212" s="18">
        <f t="shared" si="406"/>
        <v>0</v>
      </c>
      <c r="AV1212" s="15"/>
      <c r="AX1212" s="14"/>
      <c r="AY1212" s="18"/>
      <c r="AZ1212" s="25">
        <v>0</v>
      </c>
      <c r="BA1212" s="18">
        <f t="shared" si="407"/>
        <v>0</v>
      </c>
      <c r="BB1212" s="15"/>
      <c r="BD1212" s="14"/>
      <c r="BE1212" s="18"/>
      <c r="BF1212" s="25">
        <v>0</v>
      </c>
      <c r="BG1212" s="18">
        <f t="shared" si="408"/>
        <v>0</v>
      </c>
      <c r="BH1212" s="15"/>
      <c r="BJ1212" s="86"/>
      <c r="BK1212" s="86"/>
      <c r="BL1212" s="24"/>
      <c r="BM1212" s="24"/>
      <c r="BN1212" s="24"/>
      <c r="BO1212" s="24"/>
      <c r="BP1212" s="24"/>
      <c r="BQ1212" s="124"/>
    </row>
    <row r="1213" spans="1:69" ht="16.8" customHeight="1" x14ac:dyDescent="0.35">
      <c r="A1213" s="15"/>
      <c r="B1213" s="15"/>
      <c r="C1213" s="15" t="s">
        <v>113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/>
      <c r="N1213" s="16"/>
      <c r="O1213" s="16"/>
      <c r="P1213" s="18"/>
      <c r="Q1213" s="14"/>
      <c r="R1213" s="18"/>
      <c r="S1213" s="16">
        <f>G1213</f>
        <v>0</v>
      </c>
      <c r="T1213" s="18">
        <f t="shared" si="403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4"/>
        <v>69982.379999999976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5"/>
        <v>0</v>
      </c>
      <c r="AP1213" s="15"/>
      <c r="AR1213" s="14"/>
      <c r="AS1213" s="18"/>
      <c r="AT1213" s="16"/>
      <c r="AU1213" s="18">
        <f t="shared" si="406"/>
        <v>0</v>
      </c>
      <c r="AV1213" s="15"/>
      <c r="AX1213" s="14"/>
      <c r="AY1213" s="18"/>
      <c r="AZ1213" s="16"/>
      <c r="BA1213" s="18">
        <f t="shared" si="407"/>
        <v>0</v>
      </c>
      <c r="BB1213" s="15"/>
      <c r="BD1213" s="14"/>
      <c r="BE1213" s="18"/>
      <c r="BF1213" s="16"/>
      <c r="BG1213" s="18">
        <f t="shared" si="408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4"/>
    </row>
    <row r="1214" spans="1:69" ht="16.8" customHeight="1" x14ac:dyDescent="0.35">
      <c r="A1214" s="15"/>
      <c r="B1214" s="15"/>
      <c r="C1214" s="15" t="s">
        <v>114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3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4"/>
        <v>69982.379999999976</v>
      </c>
      <c r="AA1214" s="15"/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5"/>
        <v>0</v>
      </c>
      <c r="AP1214" s="15"/>
      <c r="AR1214" s="14"/>
      <c r="AS1214" s="18"/>
      <c r="AT1214" s="16">
        <v>0</v>
      </c>
      <c r="AU1214" s="18">
        <f t="shared" si="406"/>
        <v>0</v>
      </c>
      <c r="AV1214" s="15"/>
      <c r="AX1214" s="14"/>
      <c r="AY1214" s="18"/>
      <c r="AZ1214" s="16">
        <v>0</v>
      </c>
      <c r="BA1214" s="18">
        <f t="shared" si="407"/>
        <v>0</v>
      </c>
      <c r="BB1214" s="15"/>
      <c r="BD1214" s="14"/>
      <c r="BE1214" s="18"/>
      <c r="BF1214" s="16">
        <v>0</v>
      </c>
      <c r="BG1214" s="18">
        <f t="shared" si="408"/>
        <v>0</v>
      </c>
      <c r="BH1214" s="15"/>
      <c r="BJ1214" s="86"/>
      <c r="BK1214" s="86"/>
      <c r="BL1214" s="24"/>
      <c r="BM1214" s="24"/>
      <c r="BN1214" s="24"/>
      <c r="BO1214" s="24"/>
      <c r="BP1214" s="24"/>
      <c r="BQ1214" s="124"/>
    </row>
    <row r="1215" spans="1:69" ht="16.8" customHeight="1" x14ac:dyDescent="0.35">
      <c r="A1215" s="15"/>
      <c r="B1215" s="15"/>
      <c r="C1215" s="15" t="s">
        <v>375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115</v>
      </c>
      <c r="L1215" s="3">
        <f>SUM(L1195:L1209)+N1194+L1211+L1212</f>
        <v>140746.27999999997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403"/>
        <v>62456.949999999983</v>
      </c>
      <c r="U1215" s="15"/>
      <c r="W1215" s="14"/>
      <c r="X1215" s="18">
        <v>0</v>
      </c>
      <c r="Y1215" s="16">
        <v>0</v>
      </c>
      <c r="Z1215" s="18">
        <f t="shared" si="404"/>
        <v>69982.379999999976</v>
      </c>
      <c r="AA1215" s="15"/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111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5"/>
        <v>0</v>
      </c>
      <c r="AP1215" s="15"/>
      <c r="AR1215" s="14"/>
      <c r="AS1215" s="18"/>
      <c r="AT1215" s="16">
        <v>0</v>
      </c>
      <c r="AU1215" s="18">
        <f t="shared" si="406"/>
        <v>0</v>
      </c>
      <c r="AV1215" s="16"/>
      <c r="AX1215" s="14"/>
      <c r="AY1215" s="18"/>
      <c r="AZ1215" s="16">
        <v>0</v>
      </c>
      <c r="BA1215" s="18">
        <f t="shared" si="407"/>
        <v>0</v>
      </c>
      <c r="BB1215" s="15"/>
      <c r="BD1215" s="14"/>
      <c r="BE1215" s="18"/>
      <c r="BF1215" s="16">
        <v>0</v>
      </c>
      <c r="BG1215" s="18">
        <f t="shared" si="408"/>
        <v>0</v>
      </c>
      <c r="BH1215" s="15"/>
      <c r="BJ1215" s="86"/>
      <c r="BK1215" s="86"/>
      <c r="BL1215" s="24"/>
      <c r="BM1215" s="24"/>
      <c r="BN1215" s="24"/>
      <c r="BO1215" s="24"/>
      <c r="BP1215" s="24"/>
      <c r="BQ1215" s="124"/>
    </row>
    <row r="1216" spans="1:69" ht="16.8" customHeight="1" x14ac:dyDescent="0.35">
      <c r="A1216" s="15"/>
      <c r="B1216" s="15"/>
      <c r="C1216" s="64" t="s">
        <v>376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/>
      <c r="K1216" s="6" t="s">
        <v>116</v>
      </c>
      <c r="L1216" s="3">
        <f>L1215-M1215</f>
        <v>65732.749999999971</v>
      </c>
      <c r="M1216" s="16"/>
      <c r="N1216" s="16"/>
      <c r="O1216" s="16"/>
      <c r="P1216" s="18"/>
      <c r="Q1216" s="14"/>
      <c r="R1216" s="18"/>
      <c r="S1216" s="16">
        <v>0</v>
      </c>
      <c r="T1216" s="18">
        <f t="shared" si="403"/>
        <v>62456.949999999983</v>
      </c>
      <c r="U1216" s="15"/>
      <c r="W1216" s="14"/>
      <c r="X1216" s="18"/>
      <c r="Y1216" s="16">
        <f>G1216</f>
        <v>175</v>
      </c>
      <c r="Z1216" s="18">
        <f t="shared" si="404"/>
        <v>69807.379999999976</v>
      </c>
      <c r="AA1216" s="16" t="str">
        <f>C1216</f>
        <v>BONIFICO ZOTTI PATRIZIA</v>
      </c>
      <c r="AB1216" s="24"/>
      <c r="AC1216" s="71" t="s">
        <v>190</v>
      </c>
      <c r="AD1216" s="65"/>
      <c r="AE1216" s="65">
        <v>0</v>
      </c>
      <c r="AF1216" s="63">
        <f>SUM(AF1168:AF1215)</f>
        <v>56271.47</v>
      </c>
      <c r="AG1216" s="25"/>
      <c r="AH1216" s="24" t="s">
        <v>117</v>
      </c>
      <c r="AI1216" s="26"/>
      <c r="AJ1216" s="25">
        <f>SUM(AJ1162:AJ1215)</f>
        <v>0</v>
      </c>
      <c r="AL1216" s="14"/>
      <c r="AM1216" s="18"/>
      <c r="AN1216" s="16"/>
      <c r="AO1216" s="18">
        <f t="shared" si="405"/>
        <v>0</v>
      </c>
      <c r="AP1216" s="15"/>
      <c r="AR1216" s="14"/>
      <c r="AS1216" s="18"/>
      <c r="AT1216" s="16">
        <v>0</v>
      </c>
      <c r="AU1216" s="18">
        <f t="shared" si="406"/>
        <v>0</v>
      </c>
      <c r="AV1216" s="15"/>
      <c r="AX1216" s="14"/>
      <c r="AY1216" s="18"/>
      <c r="AZ1216" s="16"/>
      <c r="BA1216" s="18">
        <f t="shared" si="407"/>
        <v>0</v>
      </c>
      <c r="BB1216" s="15"/>
      <c r="BD1216" s="14"/>
      <c r="BE1216" s="18"/>
      <c r="BF1216" s="16"/>
      <c r="BG1216" s="18">
        <f t="shared" si="408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4"/>
    </row>
    <row r="1217" spans="1:69" ht="16.8" customHeight="1" x14ac:dyDescent="0.35">
      <c r="A1217" s="15"/>
      <c r="B1217" s="15"/>
      <c r="C1217" s="64" t="s">
        <v>377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/>
      <c r="P1217" s="18"/>
      <c r="Q1217" s="14"/>
      <c r="R1217" s="18"/>
      <c r="S1217" s="16">
        <v>0</v>
      </c>
      <c r="T1217" s="18">
        <f t="shared" si="403"/>
        <v>62456.949999999983</v>
      </c>
      <c r="U1217" s="15"/>
      <c r="W1217" s="14"/>
      <c r="X1217" s="18"/>
      <c r="Y1217" s="16">
        <f>G1217</f>
        <v>26</v>
      </c>
      <c r="Z1217" s="18">
        <f t="shared" si="404"/>
        <v>69781.379999999976</v>
      </c>
      <c r="AA1217" s="15" t="str">
        <f>C1217</f>
        <v>BONIFICO RIMBORSO MARINI ALESSIO</v>
      </c>
      <c r="AB1217" s="24"/>
      <c r="AC1217" s="71" t="s">
        <v>161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405"/>
        <v>0</v>
      </c>
      <c r="AP1217" s="15"/>
      <c r="AR1217" s="14"/>
      <c r="AS1217" s="18"/>
      <c r="AT1217" s="16"/>
      <c r="AU1217" s="18">
        <f t="shared" si="406"/>
        <v>0</v>
      </c>
      <c r="AV1217" s="15"/>
      <c r="AX1217" s="14"/>
      <c r="AY1217" s="18"/>
      <c r="AZ1217" s="16"/>
      <c r="BA1217" s="18">
        <f t="shared" si="407"/>
        <v>0</v>
      </c>
      <c r="BB1217" s="15"/>
      <c r="BD1217" s="14"/>
      <c r="BE1217" s="18"/>
      <c r="BF1217" s="16"/>
      <c r="BG1217" s="18">
        <f t="shared" si="408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4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119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120</v>
      </c>
      <c r="L1218" s="3">
        <f>L1216-L1217</f>
        <v>0</v>
      </c>
      <c r="M1218" s="27" t="s">
        <v>162</v>
      </c>
      <c r="N1218" s="27">
        <f>O1218-L1217</f>
        <v>7929.4699999999721</v>
      </c>
      <c r="O1218" s="44">
        <f>Z1218+AU1218+N1194+SUM(L1197:L1208)+SUM(N1198:N1208)+L1212-D1164-D1167-D1163+E1165</f>
        <v>73662.219999999972</v>
      </c>
      <c r="P1218" s="18"/>
      <c r="Q1218" s="58"/>
      <c r="R1218" s="59"/>
      <c r="S1218" s="44"/>
      <c r="T1218" s="59">
        <f t="shared" si="403"/>
        <v>62456.949999999983</v>
      </c>
      <c r="U1218" s="57"/>
      <c r="W1218" s="58"/>
      <c r="X1218" s="59"/>
      <c r="Y1218" s="44"/>
      <c r="Z1218" s="59">
        <f t="shared" si="404"/>
        <v>69781.379999999976</v>
      </c>
      <c r="AA1218" s="57"/>
      <c r="AB1218" s="60"/>
      <c r="AC1218" s="60" t="s">
        <v>121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163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5"/>
        <v>0</v>
      </c>
      <c r="AP1218" s="57"/>
      <c r="AR1218" s="58"/>
      <c r="AS1218" s="59"/>
      <c r="AT1218" s="44"/>
      <c r="AU1218" s="59">
        <f t="shared" si="406"/>
        <v>0</v>
      </c>
      <c r="AV1218" s="57"/>
      <c r="AX1218" s="58"/>
      <c r="AY1218" s="59"/>
      <c r="AZ1218" s="44"/>
      <c r="BA1218" s="59">
        <f t="shared" si="407"/>
        <v>0</v>
      </c>
      <c r="BB1218" s="57"/>
      <c r="BD1218" s="58"/>
      <c r="BE1218" s="59"/>
      <c r="BF1218" s="44"/>
      <c r="BG1218" s="59">
        <f t="shared" si="408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191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20" spans="1:69" ht="16.8" customHeight="1" x14ac:dyDescent="0.25">
      <c r="A1220" s="50"/>
    </row>
    <row r="1221" spans="1:69" ht="16.8" customHeight="1" x14ac:dyDescent="0.35">
      <c r="A1221" s="2" t="s">
        <v>0</v>
      </c>
      <c r="B1221" s="2"/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122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164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165</v>
      </c>
      <c r="BP1221" s="8" t="s">
        <v>0</v>
      </c>
      <c r="BQ1221" s="9" t="s">
        <v>166</v>
      </c>
    </row>
    <row r="1222" spans="1:69" ht="16.8" customHeight="1" x14ac:dyDescent="0.35">
      <c r="A1222" s="14">
        <v>45320</v>
      </c>
      <c r="B1222" s="15" t="s">
        <v>167</v>
      </c>
      <c r="C1222" s="15" t="s">
        <v>168</v>
      </c>
      <c r="D1222" s="16">
        <v>14018.09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>
        <f>D1225+D1228+D1226-E1226-E1225+O1161</f>
        <v>65887.74000000002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69781.379999999976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169</v>
      </c>
      <c r="BM1222" s="88">
        <f>BK1222</f>
        <v>45320</v>
      </c>
      <c r="BN1222" s="24" t="s">
        <v>169</v>
      </c>
      <c r="BO1222" s="24"/>
      <c r="BP1222" s="88">
        <f>BK1222</f>
        <v>45320</v>
      </c>
      <c r="BQ1222" s="124"/>
    </row>
    <row r="1223" spans="1:69" ht="16.8" customHeight="1" x14ac:dyDescent="0.35">
      <c r="A1223" s="15"/>
      <c r="B1223" s="15"/>
      <c r="C1223" s="15" t="s">
        <v>170</v>
      </c>
      <c r="D1223" s="16">
        <v>0</v>
      </c>
      <c r="E1223" s="16"/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0">(R1223-S1223)+T1222</f>
        <v>62456.949999999983</v>
      </c>
      <c r="U1223" s="15"/>
      <c r="W1223" s="14"/>
      <c r="X1223" s="18"/>
      <c r="Y1223" s="16"/>
      <c r="Z1223" s="18">
        <f t="shared" ref="Z1223:Z1254" si="411">(X1223-Y1223)+Z1222</f>
        <v>69781.379999999976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2">(AM1223-AN1223)+AO1222</f>
        <v>0</v>
      </c>
      <c r="AP1223" s="15"/>
      <c r="AR1223" s="14"/>
      <c r="AS1223" s="18"/>
      <c r="AT1223" s="16"/>
      <c r="AU1223" s="18">
        <f t="shared" ref="AU1223:AU1254" si="413">(AS1223-AT1223)+AU1222</f>
        <v>0</v>
      </c>
      <c r="AV1223" s="15"/>
      <c r="AX1223" s="14"/>
      <c r="AY1223" s="18"/>
      <c r="AZ1223" s="16"/>
      <c r="BA1223" s="18">
        <f t="shared" ref="BA1223:BA1254" si="414">(AY1223-AZ1223)+BA1222</f>
        <v>0</v>
      </c>
      <c r="BB1223" s="15"/>
      <c r="BD1223" s="14"/>
      <c r="BE1223" s="18"/>
      <c r="BF1223" s="16"/>
      <c r="BG1223" s="18">
        <f t="shared" ref="BG1223:BG1254" si="415">(BE1223-BF1223)+BG1222</f>
        <v>0</v>
      </c>
      <c r="BH1223" s="15"/>
      <c r="BJ1223" s="86">
        <v>0</v>
      </c>
      <c r="BK1223" s="90"/>
      <c r="BL1223" s="24">
        <v>0</v>
      </c>
      <c r="BM1223" s="91"/>
      <c r="BN1223" s="24">
        <v>0</v>
      </c>
      <c r="BO1223" s="24">
        <v>0</v>
      </c>
      <c r="BP1223" s="91"/>
      <c r="BQ1223" s="124"/>
    </row>
    <row r="1224" spans="1:69" ht="16.8" customHeight="1" x14ac:dyDescent="0.35">
      <c r="A1224" s="15"/>
      <c r="B1224" s="15"/>
      <c r="C1224" s="15" t="s">
        <v>171</v>
      </c>
      <c r="D1224" s="16">
        <v>12001.98</v>
      </c>
      <c r="E1224" s="16">
        <v>1824.48</v>
      </c>
      <c r="F1224" s="16"/>
      <c r="G1224" s="16"/>
      <c r="H1224" s="103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0"/>
        <v>62456.949999999983</v>
      </c>
      <c r="U1224" s="15"/>
      <c r="W1224" s="14"/>
      <c r="X1224" s="18"/>
      <c r="Y1224" s="16"/>
      <c r="Z1224" s="18">
        <f t="shared" si="411"/>
        <v>69781.379999999976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2"/>
        <v>0</v>
      </c>
      <c r="AP1224" s="15"/>
      <c r="AR1224" s="14"/>
      <c r="AS1224" s="18"/>
      <c r="AT1224" s="16"/>
      <c r="AU1224" s="18">
        <f t="shared" si="413"/>
        <v>0</v>
      </c>
      <c r="AV1224" s="15"/>
      <c r="AX1224" s="14"/>
      <c r="AY1224" s="18"/>
      <c r="AZ1224" s="16"/>
      <c r="BA1224" s="18">
        <f t="shared" si="414"/>
        <v>0</v>
      </c>
      <c r="BB1224" s="15"/>
      <c r="BD1224" s="14"/>
      <c r="BE1224" s="18"/>
      <c r="BF1224" s="16"/>
      <c r="BG1224" s="18">
        <f t="shared" si="415"/>
        <v>0</v>
      </c>
      <c r="BH1224" s="15"/>
      <c r="BJ1224" s="86">
        <v>0</v>
      </c>
      <c r="BK1224" s="90"/>
      <c r="BL1224" s="24">
        <v>0</v>
      </c>
      <c r="BM1224" s="91"/>
      <c r="BN1224" s="24">
        <v>0</v>
      </c>
      <c r="BO1224" s="24">
        <v>0</v>
      </c>
      <c r="BP1224" s="91"/>
      <c r="BQ1224" s="124"/>
    </row>
    <row r="1225" spans="1:69" ht="16.8" customHeight="1" x14ac:dyDescent="0.35">
      <c r="A1225" s="15"/>
      <c r="B1225" s="15">
        <v>328</v>
      </c>
      <c r="C1225" s="15" t="s">
        <v>172</v>
      </c>
      <c r="D1225" s="16">
        <v>1359.11</v>
      </c>
      <c r="E1225" s="16"/>
      <c r="F1225" s="16"/>
      <c r="G1225" s="16"/>
      <c r="H1225" s="103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 t="shared" ref="O1225:O1244" si="416">O1164+M1225-N1225</f>
        <v>25716.65600000001</v>
      </c>
      <c r="P1225" s="18">
        <f t="shared" ref="P1225:P1244" si="417">P1164+M1225</f>
        <v>6847.7559999999994</v>
      </c>
      <c r="Q1225" s="14"/>
      <c r="R1225" s="18"/>
      <c r="S1225" s="16"/>
      <c r="T1225" s="18">
        <f t="shared" si="410"/>
        <v>62456.949999999983</v>
      </c>
      <c r="U1225" s="15"/>
      <c r="W1225" s="14"/>
      <c r="X1225" s="18"/>
      <c r="Y1225" s="16"/>
      <c r="Z1225" s="18">
        <f t="shared" si="411"/>
        <v>69781.379999999976</v>
      </c>
      <c r="AA1225" s="15"/>
      <c r="AB1225" s="24"/>
      <c r="AC1225" s="24"/>
      <c r="AD1225" s="25"/>
      <c r="AE1225" s="25"/>
      <c r="AF1225" s="25"/>
      <c r="AG1225" s="25"/>
      <c r="AH1225" s="17"/>
      <c r="AI1225" s="16">
        <v>0</v>
      </c>
      <c r="AJ1225" s="25"/>
      <c r="AL1225" s="14"/>
      <c r="AM1225" s="18"/>
      <c r="AN1225" s="16"/>
      <c r="AO1225" s="18">
        <f t="shared" si="412"/>
        <v>0</v>
      </c>
      <c r="AP1225" s="15"/>
      <c r="AR1225" s="14"/>
      <c r="AS1225" s="18"/>
      <c r="AT1225" s="16"/>
      <c r="AU1225" s="18">
        <f t="shared" si="413"/>
        <v>0</v>
      </c>
      <c r="AV1225" s="15"/>
      <c r="AX1225" s="14"/>
      <c r="AY1225" s="18"/>
      <c r="AZ1225" s="16"/>
      <c r="BA1225" s="18">
        <f t="shared" si="414"/>
        <v>0</v>
      </c>
      <c r="BB1225" s="15"/>
      <c r="BD1225" s="14"/>
      <c r="BE1225" s="18"/>
      <c r="BF1225" s="16"/>
      <c r="BG1225" s="18">
        <f t="shared" si="415"/>
        <v>0</v>
      </c>
      <c r="BH1225" s="15"/>
      <c r="BJ1225" s="86">
        <v>0</v>
      </c>
      <c r="BK1225" s="90"/>
      <c r="BL1225" s="24">
        <v>0</v>
      </c>
      <c r="BM1225" s="91"/>
      <c r="BN1225" s="24">
        <v>0</v>
      </c>
      <c r="BO1225" s="24">
        <v>0</v>
      </c>
      <c r="BP1225" s="91"/>
      <c r="BQ1225" s="124"/>
    </row>
    <row r="1226" spans="1:69" ht="16.8" customHeight="1" x14ac:dyDescent="0.35">
      <c r="A1226" s="15"/>
      <c r="B1226" s="16">
        <f>B1225+B1165</f>
        <v>3321.27</v>
      </c>
      <c r="C1226" s="15" t="s">
        <v>173</v>
      </c>
      <c r="D1226" s="16">
        <v>1690.77</v>
      </c>
      <c r="E1226" s="16">
        <v>0</v>
      </c>
      <c r="F1226" s="16"/>
      <c r="G1226" s="16"/>
      <c r="H1226" s="103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si="416"/>
        <v>-28250.258228000006</v>
      </c>
      <c r="P1226" s="18">
        <f t="shared" si="417"/>
        <v>5731.5717719999993</v>
      </c>
      <c r="Q1226" s="14"/>
      <c r="R1226" s="18"/>
      <c r="S1226" s="16"/>
      <c r="T1226" s="18">
        <f t="shared" si="410"/>
        <v>62456.949999999983</v>
      </c>
      <c r="U1226" s="15"/>
      <c r="W1226" s="14"/>
      <c r="X1226" s="18"/>
      <c r="Y1226" s="16"/>
      <c r="Z1226" s="18">
        <f t="shared" si="411"/>
        <v>69781.379999999976</v>
      </c>
      <c r="AA1226" s="15"/>
      <c r="AB1226" s="24"/>
      <c r="AC1226" s="17"/>
      <c r="AD1226" s="25"/>
      <c r="AE1226" s="25"/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2"/>
        <v>0</v>
      </c>
      <c r="AP1226" s="15"/>
      <c r="AR1226" s="14"/>
      <c r="AS1226" s="18"/>
      <c r="AT1226" s="16"/>
      <c r="AU1226" s="18">
        <f t="shared" si="413"/>
        <v>0</v>
      </c>
      <c r="AV1226" s="15"/>
      <c r="AX1226" s="14"/>
      <c r="AY1226" s="18"/>
      <c r="AZ1226" s="16"/>
      <c r="BA1226" s="18">
        <f t="shared" si="414"/>
        <v>0</v>
      </c>
      <c r="BB1226" s="15"/>
      <c r="BD1226" s="14"/>
      <c r="BE1226" s="18"/>
      <c r="BF1226" s="16"/>
      <c r="BG1226" s="18">
        <f t="shared" si="415"/>
        <v>0</v>
      </c>
      <c r="BH1226" s="15"/>
      <c r="BJ1226" s="86">
        <v>0</v>
      </c>
      <c r="BK1226" s="90"/>
      <c r="BL1226" s="24">
        <v>0</v>
      </c>
      <c r="BM1226" s="91"/>
      <c r="BN1226" s="24">
        <v>0</v>
      </c>
      <c r="BO1226" s="24"/>
      <c r="BP1226" s="24"/>
      <c r="BQ1226" s="124"/>
    </row>
    <row r="1227" spans="1:69" ht="16.8" customHeight="1" x14ac:dyDescent="0.35">
      <c r="A1227" s="15"/>
      <c r="B1227" s="15"/>
      <c r="C1227" s="15" t="s">
        <v>174</v>
      </c>
      <c r="D1227" s="16">
        <v>134</v>
      </c>
      <c r="E1227" s="16">
        <v>0</v>
      </c>
      <c r="F1227" s="16"/>
      <c r="G1227" s="16"/>
      <c r="H1227" s="103" t="s">
        <v>44</v>
      </c>
      <c r="I1227" s="77" t="s">
        <v>175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416"/>
        <v>-9671.3945400000011</v>
      </c>
      <c r="P1227" s="18">
        <f t="shared" si="417"/>
        <v>10511.30546</v>
      </c>
      <c r="Q1227" s="14"/>
      <c r="R1227" s="18"/>
      <c r="S1227" s="16"/>
      <c r="T1227" s="18">
        <f t="shared" si="410"/>
        <v>62456.949999999983</v>
      </c>
      <c r="U1227" s="15"/>
      <c r="W1227" s="14"/>
      <c r="X1227" s="18"/>
      <c r="Y1227" s="16"/>
      <c r="Z1227" s="18">
        <f t="shared" si="411"/>
        <v>69781.379999999976</v>
      </c>
      <c r="AA1227" s="15"/>
      <c r="AB1227" s="24"/>
      <c r="AC1227" s="17"/>
      <c r="AD1227" s="25"/>
      <c r="AE1227" s="25"/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2"/>
        <v>0</v>
      </c>
      <c r="AP1227" s="15"/>
      <c r="AR1227" s="14"/>
      <c r="AS1227" s="18"/>
      <c r="AT1227" s="16"/>
      <c r="AU1227" s="18">
        <f t="shared" si="413"/>
        <v>0</v>
      </c>
      <c r="AV1227" s="15"/>
      <c r="AX1227" s="14"/>
      <c r="AY1227" s="18"/>
      <c r="AZ1227" s="16"/>
      <c r="BA1227" s="18">
        <f t="shared" si="414"/>
        <v>0</v>
      </c>
      <c r="BB1227" s="15"/>
      <c r="BD1227" s="14"/>
      <c r="BE1227" s="18"/>
      <c r="BF1227" s="16"/>
      <c r="BG1227" s="18">
        <f t="shared" si="415"/>
        <v>0</v>
      </c>
      <c r="BH1227" s="15"/>
      <c r="BJ1227" s="86">
        <v>0</v>
      </c>
      <c r="BK1227" s="90"/>
      <c r="BL1227" s="24">
        <v>0</v>
      </c>
      <c r="BM1227" s="91"/>
      <c r="BN1227" s="24">
        <v>0</v>
      </c>
      <c r="BO1227" s="24"/>
      <c r="BP1227" s="24"/>
      <c r="BQ1227" s="124"/>
    </row>
    <row r="1228" spans="1:69" ht="16.8" customHeight="1" x14ac:dyDescent="0.35">
      <c r="A1228" s="15"/>
      <c r="B1228" s="15" t="s">
        <v>42</v>
      </c>
      <c r="C1228" s="15" t="s">
        <v>176</v>
      </c>
      <c r="D1228" s="16">
        <v>0</v>
      </c>
      <c r="E1228" s="16"/>
      <c r="F1228" s="16"/>
      <c r="G1228" s="16"/>
      <c r="H1228" s="103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416"/>
        <v>6771.6165600000004</v>
      </c>
      <c r="P1228" s="18">
        <f t="shared" si="417"/>
        <v>1780.4165600000003</v>
      </c>
      <c r="Q1228" s="14"/>
      <c r="R1228" s="18"/>
      <c r="S1228" s="16"/>
      <c r="T1228" s="18">
        <f t="shared" si="410"/>
        <v>62456.949999999983</v>
      </c>
      <c r="U1228" s="15"/>
      <c r="W1228" s="14"/>
      <c r="X1228" s="18"/>
      <c r="Y1228" s="16"/>
      <c r="Z1228" s="18">
        <f t="shared" si="411"/>
        <v>69781.379999999976</v>
      </c>
      <c r="AA1228" s="15"/>
      <c r="AB1228" s="24"/>
      <c r="AC1228" s="17"/>
      <c r="AD1228" s="25"/>
      <c r="AE1228" s="25"/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2"/>
        <v>0</v>
      </c>
      <c r="AP1228" s="15"/>
      <c r="AR1228" s="14"/>
      <c r="AS1228" s="18"/>
      <c r="AT1228" s="16"/>
      <c r="AU1228" s="18">
        <f t="shared" si="413"/>
        <v>0</v>
      </c>
      <c r="AV1228" s="15"/>
      <c r="AX1228" s="14"/>
      <c r="AY1228" s="18"/>
      <c r="AZ1228" s="16"/>
      <c r="BA1228" s="18">
        <f t="shared" si="414"/>
        <v>0</v>
      </c>
      <c r="BB1228" s="15"/>
      <c r="BD1228" s="14"/>
      <c r="BE1228" s="18"/>
      <c r="BF1228" s="16"/>
      <c r="BG1228" s="18">
        <f t="shared" si="415"/>
        <v>0</v>
      </c>
      <c r="BH1228" s="15"/>
      <c r="BJ1228" s="86">
        <v>0</v>
      </c>
      <c r="BK1228" s="90"/>
      <c r="BL1228" s="24">
        <v>0</v>
      </c>
      <c r="BM1228" s="91"/>
      <c r="BN1228" s="24">
        <v>0</v>
      </c>
      <c r="BO1228" s="24"/>
      <c r="BP1228" s="24"/>
      <c r="BQ1228" s="124"/>
    </row>
    <row r="1229" spans="1:69" ht="16.8" customHeight="1" x14ac:dyDescent="0.35">
      <c r="A1229" s="15"/>
      <c r="B1229" s="15"/>
      <c r="C1229" s="15" t="s">
        <v>177</v>
      </c>
      <c r="D1229" s="16">
        <v>35.729999999999997</v>
      </c>
      <c r="E1229" s="16"/>
      <c r="F1229" s="16"/>
      <c r="G1229" s="16">
        <v>0</v>
      </c>
      <c r="H1229" s="103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416"/>
        <v>6510.6565600000013</v>
      </c>
      <c r="P1229" s="18">
        <f t="shared" si="417"/>
        <v>1780.4165600000003</v>
      </c>
      <c r="Q1229" s="14"/>
      <c r="R1229" s="18"/>
      <c r="S1229" s="16">
        <f>G1229</f>
        <v>0</v>
      </c>
      <c r="T1229" s="18">
        <f t="shared" si="410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411"/>
        <v>69781.379999999976</v>
      </c>
      <c r="AA1229" s="15"/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/>
      <c r="AI1229" s="16">
        <v>0</v>
      </c>
      <c r="AJ1229" s="25"/>
      <c r="AL1229" s="14"/>
      <c r="AM1229" s="18"/>
      <c r="AN1229" s="16">
        <v>0</v>
      </c>
      <c r="AO1229" s="18">
        <f t="shared" si="412"/>
        <v>0</v>
      </c>
      <c r="AP1229" s="15"/>
      <c r="AR1229" s="14"/>
      <c r="AS1229" s="18"/>
      <c r="AT1229" s="16">
        <v>0</v>
      </c>
      <c r="AU1229" s="18">
        <f t="shared" si="413"/>
        <v>0</v>
      </c>
      <c r="AV1229" s="15"/>
      <c r="AX1229" s="14"/>
      <c r="AY1229" s="18"/>
      <c r="AZ1229" s="16">
        <v>0</v>
      </c>
      <c r="BA1229" s="18">
        <f t="shared" si="414"/>
        <v>0</v>
      </c>
      <c r="BB1229" s="15"/>
      <c r="BD1229" s="14"/>
      <c r="BE1229" s="18"/>
      <c r="BF1229" s="16">
        <v>0</v>
      </c>
      <c r="BG1229" s="18">
        <f t="shared" si="415"/>
        <v>0</v>
      </c>
      <c r="BH1229" s="15"/>
      <c r="BJ1229" s="86">
        <v>0</v>
      </c>
      <c r="BK1229" s="90"/>
      <c r="BL1229" s="24">
        <v>0</v>
      </c>
      <c r="BM1229" s="91"/>
      <c r="BN1229" s="24">
        <v>0</v>
      </c>
      <c r="BO1229" s="24"/>
      <c r="BP1229" s="24"/>
      <c r="BQ1229" s="124"/>
    </row>
    <row r="1230" spans="1:69" ht="16.8" customHeight="1" x14ac:dyDescent="0.35">
      <c r="A1230" s="15"/>
      <c r="B1230" s="15"/>
      <c r="C1230" s="15" t="s">
        <v>178</v>
      </c>
      <c r="D1230" s="16"/>
      <c r="E1230" s="16"/>
      <c r="F1230" s="16"/>
      <c r="G1230" s="16">
        <v>0</v>
      </c>
      <c r="H1230" s="103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416"/>
        <v>1198.0567760000001</v>
      </c>
      <c r="P1230" s="18">
        <f t="shared" si="417"/>
        <v>314.99677600000001</v>
      </c>
      <c r="Q1230" s="14"/>
      <c r="R1230" s="18"/>
      <c r="S1230" s="16">
        <f>G1230</f>
        <v>0</v>
      </c>
      <c r="T1230" s="18">
        <f t="shared" si="410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1"/>
        <v>69781.379999999976</v>
      </c>
      <c r="AA1230" s="15"/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/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2"/>
        <v>0</v>
      </c>
      <c r="AP1230" s="15"/>
      <c r="AR1230" s="14"/>
      <c r="AS1230" s="18">
        <v>0</v>
      </c>
      <c r="AT1230" s="16">
        <v>0</v>
      </c>
      <c r="AU1230" s="18">
        <f t="shared" si="413"/>
        <v>0</v>
      </c>
      <c r="AV1230" s="15"/>
      <c r="AX1230" s="14"/>
      <c r="AY1230" s="18">
        <v>0</v>
      </c>
      <c r="AZ1230" s="16">
        <v>0</v>
      </c>
      <c r="BA1230" s="18">
        <f t="shared" si="414"/>
        <v>0</v>
      </c>
      <c r="BB1230" s="15"/>
      <c r="BD1230" s="14"/>
      <c r="BE1230" s="18">
        <v>0</v>
      </c>
      <c r="BF1230" s="16">
        <v>0</v>
      </c>
      <c r="BG1230" s="18">
        <f t="shared" si="415"/>
        <v>0</v>
      </c>
      <c r="BH1230" s="15"/>
      <c r="BJ1230" s="86">
        <v>0</v>
      </c>
      <c r="BK1230" s="90"/>
      <c r="BL1230" s="24">
        <v>0</v>
      </c>
      <c r="BM1230" s="91"/>
      <c r="BN1230" s="24">
        <v>0</v>
      </c>
      <c r="BO1230" s="24"/>
      <c r="BP1230" s="24"/>
      <c r="BQ1230" s="124"/>
    </row>
    <row r="1231" spans="1:69" ht="16.8" customHeight="1" x14ac:dyDescent="0.35">
      <c r="A1231" s="15"/>
      <c r="B1231" s="15"/>
      <c r="C1231" s="15" t="s">
        <v>179</v>
      </c>
      <c r="D1231" s="16"/>
      <c r="E1231" s="16"/>
      <c r="F1231" s="16"/>
      <c r="G1231" s="16">
        <v>0</v>
      </c>
      <c r="H1231" s="103"/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416"/>
        <v>729.2471680000001</v>
      </c>
      <c r="P1231" s="18">
        <f t="shared" si="417"/>
        <v>191.73716800000003</v>
      </c>
      <c r="Q1231" s="14"/>
      <c r="R1231" s="18"/>
      <c r="S1231" s="16">
        <f>G1231</f>
        <v>0</v>
      </c>
      <c r="T1231" s="18">
        <f t="shared" si="410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1"/>
        <v>69781.379999999976</v>
      </c>
      <c r="AA1231" s="15"/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2"/>
        <v>0</v>
      </c>
      <c r="AP1231" s="15"/>
      <c r="AR1231" s="14"/>
      <c r="AS1231" s="18"/>
      <c r="AT1231" s="16">
        <v>0</v>
      </c>
      <c r="AU1231" s="18">
        <f t="shared" si="413"/>
        <v>0</v>
      </c>
      <c r="AV1231" s="15"/>
      <c r="AX1231" s="14"/>
      <c r="AY1231" s="18"/>
      <c r="AZ1231" s="16">
        <v>0</v>
      </c>
      <c r="BA1231" s="18">
        <f t="shared" si="414"/>
        <v>0</v>
      </c>
      <c r="BB1231" s="15"/>
      <c r="BD1231" s="14"/>
      <c r="BE1231" s="18"/>
      <c r="BF1231" s="16">
        <v>0</v>
      </c>
      <c r="BG1231" s="18">
        <f t="shared" si="415"/>
        <v>0</v>
      </c>
      <c r="BH1231" s="15"/>
      <c r="BJ1231" s="86">
        <v>0</v>
      </c>
      <c r="BK1231" s="90"/>
      <c r="BL1231" s="24">
        <v>0</v>
      </c>
      <c r="BM1231" s="24"/>
      <c r="BN1231" s="24"/>
      <c r="BO1231" s="24"/>
      <c r="BP1231" s="24"/>
      <c r="BQ1231" s="124"/>
    </row>
    <row r="1232" spans="1:69" ht="16.8" customHeight="1" x14ac:dyDescent="0.35">
      <c r="A1232" s="15"/>
      <c r="B1232" s="15"/>
      <c r="C1232" s="15" t="s">
        <v>180</v>
      </c>
      <c r="D1232" s="16"/>
      <c r="E1232" s="16"/>
      <c r="F1232" s="16"/>
      <c r="G1232" s="16">
        <v>0</v>
      </c>
      <c r="H1232" s="103"/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416"/>
        <v>729.2471680000001</v>
      </c>
      <c r="P1232" s="18">
        <f t="shared" si="417"/>
        <v>191.73716800000003</v>
      </c>
      <c r="Q1232" s="14"/>
      <c r="R1232" s="18"/>
      <c r="S1232" s="16">
        <f>G1232</f>
        <v>0</v>
      </c>
      <c r="T1232" s="18">
        <f t="shared" si="410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1"/>
        <v>69781.379999999976</v>
      </c>
      <c r="AA1232" s="15"/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2"/>
        <v>0</v>
      </c>
      <c r="AP1232" s="15"/>
      <c r="AR1232" s="14"/>
      <c r="AS1232" s="18"/>
      <c r="AT1232" s="16">
        <v>0</v>
      </c>
      <c r="AU1232" s="18">
        <f t="shared" si="413"/>
        <v>0</v>
      </c>
      <c r="AV1232" s="15"/>
      <c r="AX1232" s="14"/>
      <c r="AY1232" s="18"/>
      <c r="AZ1232" s="16">
        <v>0</v>
      </c>
      <c r="BA1232" s="18">
        <f t="shared" si="414"/>
        <v>0</v>
      </c>
      <c r="BB1232" s="15"/>
      <c r="BD1232" s="14"/>
      <c r="BE1232" s="18"/>
      <c r="BF1232" s="16">
        <v>0</v>
      </c>
      <c r="BG1232" s="18">
        <f t="shared" si="415"/>
        <v>0</v>
      </c>
      <c r="BH1232" s="15"/>
      <c r="BJ1232" s="86">
        <v>0</v>
      </c>
      <c r="BK1232" s="90"/>
      <c r="BL1232" s="24"/>
      <c r="BM1232" s="24"/>
      <c r="BN1232" s="24"/>
      <c r="BO1232" s="24"/>
      <c r="BP1232" s="24"/>
      <c r="BQ1232" s="124"/>
    </row>
    <row r="1233" spans="1:69" ht="16.8" customHeight="1" x14ac:dyDescent="0.35">
      <c r="A1233" s="15"/>
      <c r="B1233" s="15"/>
      <c r="C1233" s="15" t="s">
        <v>181</v>
      </c>
      <c r="D1233" s="16"/>
      <c r="E1233" s="16"/>
      <c r="F1233" s="16"/>
      <c r="G1233" s="16">
        <v>0</v>
      </c>
      <c r="H1233" s="16"/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416"/>
        <v>729.2471680000001</v>
      </c>
      <c r="P1233" s="18">
        <f t="shared" si="417"/>
        <v>191.73716800000003</v>
      </c>
      <c r="Q1233" s="14"/>
      <c r="R1233" s="18"/>
      <c r="S1233" s="16">
        <f>G1233</f>
        <v>0</v>
      </c>
      <c r="T1233" s="18">
        <f t="shared" si="410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1"/>
        <v>69781.379999999976</v>
      </c>
      <c r="AA1233" s="15"/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2"/>
        <v>0</v>
      </c>
      <c r="AP1233" s="15"/>
      <c r="AR1233" s="14"/>
      <c r="AS1233" s="18"/>
      <c r="AT1233" s="16">
        <v>0</v>
      </c>
      <c r="AU1233" s="18">
        <f t="shared" si="413"/>
        <v>0</v>
      </c>
      <c r="AV1233" s="15"/>
      <c r="AX1233" s="14"/>
      <c r="AY1233" s="18"/>
      <c r="AZ1233" s="16">
        <v>0</v>
      </c>
      <c r="BA1233" s="18">
        <f t="shared" si="414"/>
        <v>0</v>
      </c>
      <c r="BB1233" s="15"/>
      <c r="BD1233" s="14"/>
      <c r="BE1233" s="18"/>
      <c r="BF1233" s="16">
        <v>0</v>
      </c>
      <c r="BG1233" s="18">
        <f t="shared" si="415"/>
        <v>0</v>
      </c>
      <c r="BH1233" s="15"/>
      <c r="BJ1233" s="86">
        <v>0</v>
      </c>
      <c r="BK1233" s="90"/>
      <c r="BL1233" s="24"/>
      <c r="BM1233" s="24"/>
      <c r="BN1233" s="24"/>
      <c r="BO1233" s="24"/>
      <c r="BP1233" s="24"/>
      <c r="BQ1233" s="124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/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416"/>
        <v>1198.0567760000001</v>
      </c>
      <c r="P1234" s="18">
        <f t="shared" si="417"/>
        <v>314.99677600000001</v>
      </c>
      <c r="Q1234" s="14"/>
      <c r="R1234" s="18"/>
      <c r="S1234" s="16">
        <v>0</v>
      </c>
      <c r="T1234" s="18">
        <f t="shared" si="410"/>
        <v>62456.949999999983</v>
      </c>
      <c r="U1234" s="15"/>
      <c r="W1234" s="14"/>
      <c r="X1234" s="18"/>
      <c r="Y1234" s="16">
        <v>0</v>
      </c>
      <c r="Z1234" s="18">
        <f t="shared" si="411"/>
        <v>69781.379999999976</v>
      </c>
      <c r="AA1234" s="15"/>
      <c r="AB1234" s="24"/>
      <c r="AC1234" s="15"/>
      <c r="AD1234" s="25"/>
      <c r="AE1234" s="62"/>
      <c r="AF1234" s="63"/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2"/>
        <v>0</v>
      </c>
      <c r="AP1234" s="15"/>
      <c r="AR1234" s="14"/>
      <c r="AS1234" s="18"/>
      <c r="AT1234" s="16">
        <v>0</v>
      </c>
      <c r="AU1234" s="18">
        <f t="shared" si="413"/>
        <v>0</v>
      </c>
      <c r="AV1234" s="15"/>
      <c r="AX1234" s="14"/>
      <c r="AY1234" s="18"/>
      <c r="AZ1234" s="16">
        <v>0</v>
      </c>
      <c r="BA1234" s="18">
        <f t="shared" si="414"/>
        <v>0</v>
      </c>
      <c r="BB1234" s="15"/>
      <c r="BD1234" s="14"/>
      <c r="BE1234" s="18"/>
      <c r="BF1234" s="16">
        <v>0</v>
      </c>
      <c r="BG1234" s="18">
        <f t="shared" si="415"/>
        <v>0</v>
      </c>
      <c r="BH1234" s="15"/>
      <c r="BJ1234" s="86">
        <v>0</v>
      </c>
      <c r="BK1234" s="90"/>
      <c r="BL1234" s="24"/>
      <c r="BM1234" s="24"/>
      <c r="BN1234" s="24"/>
      <c r="BO1234" s="24"/>
      <c r="BP1234" s="24"/>
      <c r="BQ1234" s="124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182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416"/>
        <v>9024.9186399999999</v>
      </c>
      <c r="P1235" s="18">
        <f t="shared" si="417"/>
        <v>9860.7686400000002</v>
      </c>
      <c r="Q1235" s="14"/>
      <c r="R1235" s="18"/>
      <c r="S1235" s="16">
        <v>0</v>
      </c>
      <c r="T1235" s="18">
        <f t="shared" si="410"/>
        <v>62456.949999999983</v>
      </c>
      <c r="U1235" s="15"/>
      <c r="W1235" s="14"/>
      <c r="X1235" s="18"/>
      <c r="Y1235" s="16">
        <v>0</v>
      </c>
      <c r="Z1235" s="18">
        <f t="shared" si="411"/>
        <v>69781.379999999976</v>
      </c>
      <c r="AA1235" s="15" t="str">
        <f>C1235</f>
        <v>Sinistro</v>
      </c>
      <c r="AB1235" s="24"/>
      <c r="AC1235" s="15"/>
      <c r="AD1235" s="25"/>
      <c r="AE1235" s="62"/>
      <c r="AF1235" s="63"/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2"/>
        <v>0</v>
      </c>
      <c r="AP1235" s="15"/>
      <c r="AR1235" s="14"/>
      <c r="AS1235" s="18"/>
      <c r="AT1235" s="16">
        <v>0</v>
      </c>
      <c r="AU1235" s="18">
        <f t="shared" si="413"/>
        <v>0</v>
      </c>
      <c r="AV1235" s="15"/>
      <c r="AX1235" s="14"/>
      <c r="AY1235" s="18"/>
      <c r="AZ1235" s="16">
        <v>0</v>
      </c>
      <c r="BA1235" s="18">
        <f t="shared" si="414"/>
        <v>0</v>
      </c>
      <c r="BB1235" s="15"/>
      <c r="BD1235" s="14"/>
      <c r="BE1235" s="18"/>
      <c r="BF1235" s="16">
        <v>0</v>
      </c>
      <c r="BG1235" s="18">
        <f t="shared" si="415"/>
        <v>0</v>
      </c>
      <c r="BH1235" s="15"/>
      <c r="BJ1235" s="86">
        <v>0</v>
      </c>
      <c r="BK1235" s="90"/>
      <c r="BL1235" s="24"/>
      <c r="BM1235" s="24"/>
      <c r="BN1235" s="24"/>
      <c r="BO1235" s="24"/>
      <c r="BP1235" s="24"/>
      <c r="BQ1235" s="124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/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416"/>
        <v>3074.0758400000004</v>
      </c>
      <c r="P1236" s="18">
        <f t="shared" si="417"/>
        <v>958.68583999999964</v>
      </c>
      <c r="Q1236" s="14"/>
      <c r="R1236" s="18"/>
      <c r="S1236" s="16">
        <v>0</v>
      </c>
      <c r="T1236" s="18">
        <f t="shared" si="410"/>
        <v>62456.949999999983</v>
      </c>
      <c r="U1236" s="15"/>
      <c r="W1236" s="14"/>
      <c r="X1236" s="18"/>
      <c r="Y1236" s="16">
        <v>0</v>
      </c>
      <c r="Z1236" s="18">
        <f t="shared" si="411"/>
        <v>69781.379999999976</v>
      </c>
      <c r="AA1236" s="15"/>
      <c r="AB1236" s="24"/>
      <c r="AC1236" s="64" t="s">
        <v>134</v>
      </c>
      <c r="AD1236" s="65"/>
      <c r="AE1236" s="65">
        <f>H1240</f>
        <v>0</v>
      </c>
      <c r="AF1236" s="63">
        <f t="shared" ref="AF1236:AF1266" si="418">AE1236+AF1175</f>
        <v>0</v>
      </c>
      <c r="AG1236" s="25"/>
      <c r="AH1236" s="24"/>
      <c r="AI1236" s="26"/>
      <c r="AJ1236" s="25">
        <v>0</v>
      </c>
      <c r="AL1236" s="14"/>
      <c r="AM1236" s="18"/>
      <c r="AN1236" s="16">
        <v>0</v>
      </c>
      <c r="AO1236" s="18">
        <f t="shared" si="412"/>
        <v>0</v>
      </c>
      <c r="AP1236" s="15"/>
      <c r="AR1236" s="14"/>
      <c r="AS1236" s="18"/>
      <c r="AT1236" s="16">
        <v>0</v>
      </c>
      <c r="AU1236" s="18">
        <f t="shared" si="413"/>
        <v>0</v>
      </c>
      <c r="AV1236" s="15"/>
      <c r="AX1236" s="14"/>
      <c r="AY1236" s="18"/>
      <c r="AZ1236" s="16">
        <v>0</v>
      </c>
      <c r="BA1236" s="18">
        <f t="shared" si="414"/>
        <v>0</v>
      </c>
      <c r="BB1236" s="15"/>
      <c r="BD1236" s="14"/>
      <c r="BE1236" s="18"/>
      <c r="BF1236" s="16">
        <v>0</v>
      </c>
      <c r="BG1236" s="18">
        <f t="shared" si="415"/>
        <v>0</v>
      </c>
      <c r="BH1236" s="15"/>
      <c r="BJ1236" s="86"/>
      <c r="BK1236" s="86"/>
      <c r="BL1236" s="24"/>
      <c r="BM1236" s="24"/>
      <c r="BN1236" s="24"/>
      <c r="BO1236" s="24"/>
      <c r="BP1236" s="24"/>
      <c r="BQ1236" s="124"/>
    </row>
    <row r="1237" spans="1:69" ht="16.8" customHeight="1" x14ac:dyDescent="0.35">
      <c r="A1237" s="15"/>
      <c r="B1237" s="15"/>
      <c r="C1237" s="15" t="s">
        <v>58</v>
      </c>
      <c r="D1237" s="16"/>
      <c r="E1237" s="16"/>
      <c r="F1237" s="16"/>
      <c r="G1237" s="16">
        <v>0</v>
      </c>
      <c r="H1237" s="16"/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6"/>
        <v>0</v>
      </c>
      <c r="P1237" s="18">
        <f t="shared" si="417"/>
        <v>0</v>
      </c>
      <c r="Q1237" s="14"/>
      <c r="R1237" s="18"/>
      <c r="S1237" s="16">
        <f t="shared" ref="S1237:S1244" si="419">G1237</f>
        <v>0</v>
      </c>
      <c r="T1237" s="18">
        <f t="shared" si="410"/>
        <v>62456.949999999983</v>
      </c>
      <c r="U1237" s="15" t="str">
        <f t="shared" ref="U1237:U1247" si="420">C1237</f>
        <v xml:space="preserve">Francobolli    </v>
      </c>
      <c r="W1237" s="14"/>
      <c r="X1237" s="18"/>
      <c r="Y1237" s="16"/>
      <c r="Z1237" s="18">
        <f t="shared" si="411"/>
        <v>69781.379999999976</v>
      </c>
      <c r="AA1237" s="15"/>
      <c r="AB1237" s="24"/>
      <c r="AC1237" s="15" t="str">
        <f t="shared" ref="AC1237:AC1250" si="421">C1237</f>
        <v xml:space="preserve">Francobolli    </v>
      </c>
      <c r="AD1237" s="25"/>
      <c r="AE1237" s="62">
        <f>G1237</f>
        <v>0</v>
      </c>
      <c r="AF1237" s="63">
        <f t="shared" si="418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2"/>
        <v>0</v>
      </c>
      <c r="AP1237" s="15"/>
      <c r="AR1237" s="14"/>
      <c r="AS1237" s="18"/>
      <c r="AT1237" s="16"/>
      <c r="AU1237" s="18">
        <f t="shared" si="413"/>
        <v>0</v>
      </c>
      <c r="AV1237" s="15"/>
      <c r="AX1237" s="14"/>
      <c r="AY1237" s="18"/>
      <c r="AZ1237" s="16"/>
      <c r="BA1237" s="18">
        <f t="shared" si="414"/>
        <v>0</v>
      </c>
      <c r="BB1237" s="15"/>
      <c r="BD1237" s="14"/>
      <c r="BE1237" s="18"/>
      <c r="BF1237" s="16"/>
      <c r="BG1237" s="18">
        <f t="shared" si="415"/>
        <v>0</v>
      </c>
      <c r="BH1237" s="15"/>
      <c r="BJ1237" s="86"/>
      <c r="BK1237" s="86"/>
      <c r="BL1237" s="24"/>
      <c r="BM1237" s="24"/>
      <c r="BN1237" s="24"/>
      <c r="BO1237" s="24"/>
      <c r="BP1237" s="24"/>
      <c r="BQ1237" s="124"/>
    </row>
    <row r="1238" spans="1:69" ht="16.8" customHeight="1" x14ac:dyDescent="0.35">
      <c r="A1238" s="15"/>
      <c r="B1238" s="15"/>
      <c r="C1238" s="15" t="s">
        <v>135</v>
      </c>
      <c r="D1238" s="16"/>
      <c r="E1238" s="16"/>
      <c r="F1238" s="16"/>
      <c r="G1238" s="16">
        <v>0</v>
      </c>
      <c r="H1238" s="16"/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416"/>
        <v>2444.532616</v>
      </c>
      <c r="P1238" s="18">
        <f t="shared" si="417"/>
        <v>1273.6826160000003</v>
      </c>
      <c r="Q1238" s="14"/>
      <c r="R1238" s="18"/>
      <c r="S1238" s="16">
        <f t="shared" si="419"/>
        <v>0</v>
      </c>
      <c r="T1238" s="18">
        <f t="shared" si="410"/>
        <v>62456.949999999983</v>
      </c>
      <c r="U1238" s="15" t="str">
        <f t="shared" si="420"/>
        <v xml:space="preserve">PAG. FATT. SOMMESE PETROLI </v>
      </c>
      <c r="W1238" s="14"/>
      <c r="X1238" s="18"/>
      <c r="Y1238" s="16">
        <v>0</v>
      </c>
      <c r="Z1238" s="18">
        <f t="shared" si="411"/>
        <v>69781.379999999976</v>
      </c>
      <c r="AA1238" s="15"/>
      <c r="AB1238" s="24"/>
      <c r="AC1238" s="15" t="str">
        <f t="shared" si="421"/>
        <v xml:space="preserve">PAG. FATT. SOMMESE PETROLI </v>
      </c>
      <c r="AD1238" s="25"/>
      <c r="AE1238" s="62">
        <f>G1238</f>
        <v>0</v>
      </c>
      <c r="AF1238" s="63">
        <f t="shared" si="418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2"/>
        <v>0</v>
      </c>
      <c r="AP1238" s="15"/>
      <c r="AR1238" s="14"/>
      <c r="AS1238" s="18"/>
      <c r="AT1238" s="16">
        <v>0</v>
      </c>
      <c r="AU1238" s="18">
        <f t="shared" si="413"/>
        <v>0</v>
      </c>
      <c r="AV1238" s="15"/>
      <c r="AX1238" s="14"/>
      <c r="AY1238" s="18"/>
      <c r="AZ1238" s="16">
        <v>0</v>
      </c>
      <c r="BA1238" s="18">
        <f t="shared" si="414"/>
        <v>0</v>
      </c>
      <c r="BB1238" s="15"/>
      <c r="BD1238" s="14"/>
      <c r="BE1238" s="18"/>
      <c r="BF1238" s="16">
        <v>0</v>
      </c>
      <c r="BG1238" s="18">
        <f t="shared" si="415"/>
        <v>0</v>
      </c>
      <c r="BH1238" s="15"/>
      <c r="BJ1238" s="86"/>
      <c r="BK1238" s="86"/>
      <c r="BL1238" s="24"/>
      <c r="BM1238" s="24"/>
      <c r="BN1238" s="24"/>
      <c r="BO1238" s="24"/>
      <c r="BP1238" s="24"/>
      <c r="BQ1238" s="124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/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416"/>
        <v>1823.1229200000002</v>
      </c>
      <c r="P1239" s="18">
        <f t="shared" si="417"/>
        <v>479.34291999999982</v>
      </c>
      <c r="Q1239" s="14"/>
      <c r="R1239" s="18"/>
      <c r="S1239" s="16">
        <f t="shared" si="419"/>
        <v>0</v>
      </c>
      <c r="T1239" s="18">
        <f t="shared" si="410"/>
        <v>62456.949999999983</v>
      </c>
      <c r="U1239" s="15" t="str">
        <f t="shared" si="420"/>
        <v>Benzina auto papa'</v>
      </c>
      <c r="W1239" s="14"/>
      <c r="X1239" s="18"/>
      <c r="Y1239" s="16">
        <v>0</v>
      </c>
      <c r="Z1239" s="18">
        <f t="shared" si="411"/>
        <v>69781.379999999976</v>
      </c>
      <c r="AA1239" s="15"/>
      <c r="AB1239" s="24"/>
      <c r="AC1239" s="15" t="str">
        <f t="shared" si="421"/>
        <v>Benzina auto papa'</v>
      </c>
      <c r="AD1239" s="25"/>
      <c r="AE1239" s="62">
        <f>G1239</f>
        <v>0</v>
      </c>
      <c r="AF1239" s="63">
        <f t="shared" si="418"/>
        <v>0</v>
      </c>
      <c r="AG1239" s="25"/>
      <c r="AH1239" s="24"/>
      <c r="AI1239" s="26">
        <v>0</v>
      </c>
      <c r="AJ1239" s="25"/>
      <c r="AL1239" s="14"/>
      <c r="AM1239" s="18"/>
      <c r="AN1239" s="16">
        <v>0</v>
      </c>
      <c r="AO1239" s="18">
        <f t="shared" si="412"/>
        <v>0</v>
      </c>
      <c r="AP1239" s="15"/>
      <c r="AR1239" s="14"/>
      <c r="AS1239" s="18"/>
      <c r="AT1239" s="16">
        <v>0</v>
      </c>
      <c r="AU1239" s="18">
        <f t="shared" si="413"/>
        <v>0</v>
      </c>
      <c r="AV1239" s="15"/>
      <c r="AX1239" s="14"/>
      <c r="AY1239" s="18"/>
      <c r="AZ1239" s="16">
        <v>0</v>
      </c>
      <c r="BA1239" s="18">
        <f t="shared" si="414"/>
        <v>0</v>
      </c>
      <c r="BB1239" s="15"/>
      <c r="BD1239" s="14"/>
      <c r="BE1239" s="18"/>
      <c r="BF1239" s="16">
        <v>0</v>
      </c>
      <c r="BG1239" s="18">
        <f t="shared" si="415"/>
        <v>0</v>
      </c>
      <c r="BH1239" s="15"/>
      <c r="BJ1239" s="86"/>
      <c r="BK1239" s="86"/>
      <c r="BL1239" s="24"/>
      <c r="BM1239" s="24"/>
      <c r="BN1239" s="24"/>
      <c r="BO1239" s="24"/>
      <c r="BP1239" s="24"/>
      <c r="BQ1239" s="124"/>
    </row>
    <row r="1240" spans="1:69" ht="16.8" customHeight="1" x14ac:dyDescent="0.35">
      <c r="A1240" s="15"/>
      <c r="B1240" s="15"/>
      <c r="C1240" s="28" t="s">
        <v>136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416"/>
        <v>19850.026792000004</v>
      </c>
      <c r="P1240" s="18">
        <f t="shared" si="417"/>
        <v>12887.476792000001</v>
      </c>
      <c r="Q1240" s="14"/>
      <c r="R1240" s="18"/>
      <c r="S1240" s="16">
        <f t="shared" si="419"/>
        <v>0</v>
      </c>
      <c r="T1240" s="18">
        <f t="shared" si="410"/>
        <v>62456.949999999983</v>
      </c>
      <c r="U1240" s="15" t="str">
        <f t="shared" si="420"/>
        <v>Spese bancarie</v>
      </c>
      <c r="W1240" s="14"/>
      <c r="X1240" s="18"/>
      <c r="Y1240" s="16">
        <v>0</v>
      </c>
      <c r="Z1240" s="18">
        <f t="shared" si="411"/>
        <v>69781.379999999976</v>
      </c>
      <c r="AA1240" s="15" t="str">
        <f>C1240</f>
        <v>Spese bancarie</v>
      </c>
      <c r="AB1240" s="24"/>
      <c r="AC1240" s="15" t="str">
        <f t="shared" si="421"/>
        <v>Spese bancarie</v>
      </c>
      <c r="AD1240" s="25"/>
      <c r="AE1240" s="62">
        <v>0</v>
      </c>
      <c r="AF1240" s="63">
        <f t="shared" si="418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2"/>
        <v>0</v>
      </c>
      <c r="AP1240" s="15"/>
      <c r="AR1240" s="14"/>
      <c r="AS1240" s="18"/>
      <c r="AT1240" s="16">
        <v>0</v>
      </c>
      <c r="AU1240" s="18">
        <f t="shared" si="413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4"/>
        <v>0</v>
      </c>
      <c r="BB1240" s="15"/>
      <c r="BD1240" s="14"/>
      <c r="BE1240" s="18"/>
      <c r="BF1240" s="16">
        <v>0</v>
      </c>
      <c r="BG1240" s="18">
        <f t="shared" si="415"/>
        <v>0</v>
      </c>
      <c r="BH1240" s="15"/>
      <c r="BJ1240" s="86"/>
      <c r="BK1240" s="86"/>
      <c r="BL1240" s="24"/>
      <c r="BM1240" s="24"/>
      <c r="BN1240" s="24"/>
      <c r="BO1240" s="24"/>
      <c r="BP1240" s="24"/>
      <c r="BQ1240" s="124"/>
    </row>
    <row r="1241" spans="1:69" ht="16.8" customHeight="1" x14ac:dyDescent="0.35">
      <c r="A1241" s="15"/>
      <c r="B1241" s="15"/>
      <c r="C1241" s="15"/>
      <c r="D1241" s="16"/>
      <c r="E1241" s="16"/>
      <c r="F1241" s="16"/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416"/>
        <v>33555.996791999998</v>
      </c>
      <c r="P1241" s="18">
        <f t="shared" si="417"/>
        <v>12887.476792000001</v>
      </c>
      <c r="Q1241" s="14"/>
      <c r="R1241" s="18"/>
      <c r="S1241" s="16">
        <f t="shared" si="419"/>
        <v>0</v>
      </c>
      <c r="T1241" s="18">
        <f t="shared" si="410"/>
        <v>62456.949999999983</v>
      </c>
      <c r="U1241" s="15">
        <f t="shared" si="420"/>
        <v>0</v>
      </c>
      <c r="W1241" s="14"/>
      <c r="X1241" s="18"/>
      <c r="Y1241" s="16">
        <v>0</v>
      </c>
      <c r="Z1241" s="18">
        <f t="shared" si="411"/>
        <v>69781.379999999976</v>
      </c>
      <c r="AA1241" s="15"/>
      <c r="AB1241" s="24"/>
      <c r="AC1241" s="15">
        <f t="shared" si="421"/>
        <v>0</v>
      </c>
      <c r="AD1241" s="25"/>
      <c r="AE1241" s="62">
        <f t="shared" ref="AE1241:AE1266" si="422">G1241</f>
        <v>0</v>
      </c>
      <c r="AF1241" s="63">
        <f t="shared" si="418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2"/>
        <v>0</v>
      </c>
      <c r="AP1241" s="15"/>
      <c r="AR1241" s="14"/>
      <c r="AS1241" s="18"/>
      <c r="AT1241" s="16">
        <v>0</v>
      </c>
      <c r="AU1241" s="18">
        <f t="shared" si="413"/>
        <v>0</v>
      </c>
      <c r="AV1241" s="15"/>
      <c r="AX1241" s="14"/>
      <c r="AY1241" s="18"/>
      <c r="AZ1241" s="16">
        <v>0</v>
      </c>
      <c r="BA1241" s="18">
        <f t="shared" si="414"/>
        <v>0</v>
      </c>
      <c r="BB1241" s="15"/>
      <c r="BD1241" s="14"/>
      <c r="BE1241" s="18"/>
      <c r="BF1241" s="16">
        <v>0</v>
      </c>
      <c r="BG1241" s="18">
        <f t="shared" si="415"/>
        <v>0</v>
      </c>
      <c r="BH1241" s="15"/>
      <c r="BJ1241" s="86"/>
      <c r="BK1241" s="86"/>
      <c r="BL1241" s="24"/>
      <c r="BM1241" s="24"/>
      <c r="BN1241" s="24"/>
      <c r="BO1241" s="24"/>
      <c r="BP1241" s="24"/>
      <c r="BQ1241" s="124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416"/>
        <v>1302.2378000000001</v>
      </c>
      <c r="P1242" s="18">
        <f t="shared" si="417"/>
        <v>342.38780000000003</v>
      </c>
      <c r="Q1242" s="14"/>
      <c r="R1242" s="18"/>
      <c r="S1242" s="16">
        <f t="shared" si="419"/>
        <v>0</v>
      </c>
      <c r="T1242" s="18">
        <f t="shared" si="410"/>
        <v>62456.949999999983</v>
      </c>
      <c r="U1242" s="15" t="str">
        <f t="shared" si="420"/>
        <v>Materiale pulizia</v>
      </c>
      <c r="W1242" s="14"/>
      <c r="X1242" s="18"/>
      <c r="Y1242" s="16">
        <v>0</v>
      </c>
      <c r="Z1242" s="18">
        <f t="shared" si="411"/>
        <v>69781.379999999976</v>
      </c>
      <c r="AA1242" s="15"/>
      <c r="AB1242" s="24"/>
      <c r="AC1242" s="15" t="str">
        <f t="shared" si="421"/>
        <v>Materiale pulizia</v>
      </c>
      <c r="AD1242" s="25"/>
      <c r="AE1242" s="62">
        <f t="shared" si="422"/>
        <v>0</v>
      </c>
      <c r="AF1242" s="63">
        <f t="shared" si="418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2"/>
        <v>0</v>
      </c>
      <c r="AP1242" s="15"/>
      <c r="AR1242" s="14"/>
      <c r="AS1242" s="18"/>
      <c r="AT1242" s="16">
        <v>0</v>
      </c>
      <c r="AU1242" s="18">
        <f t="shared" si="413"/>
        <v>0</v>
      </c>
      <c r="AV1242" s="15"/>
      <c r="AX1242" s="14"/>
      <c r="AY1242" s="18"/>
      <c r="AZ1242" s="16">
        <v>0</v>
      </c>
      <c r="BA1242" s="18">
        <f t="shared" si="414"/>
        <v>0</v>
      </c>
      <c r="BB1242" s="15"/>
      <c r="BD1242" s="14"/>
      <c r="BE1242" s="18"/>
      <c r="BF1242" s="16">
        <v>0</v>
      </c>
      <c r="BG1242" s="18">
        <f t="shared" si="415"/>
        <v>0</v>
      </c>
      <c r="BH1242" s="15"/>
      <c r="BJ1242" s="86"/>
      <c r="BK1242" s="86"/>
      <c r="BL1242" s="24"/>
      <c r="BM1242" s="24"/>
      <c r="BN1242" s="24"/>
      <c r="BO1242" s="24"/>
      <c r="BP1242" s="24"/>
      <c r="BQ1242" s="124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416"/>
        <v>-540.04219999999987</v>
      </c>
      <c r="P1243" s="18">
        <f t="shared" si="417"/>
        <v>342.38780000000003</v>
      </c>
      <c r="Q1243" s="14"/>
      <c r="R1243" s="18"/>
      <c r="S1243" s="16">
        <f t="shared" si="419"/>
        <v>0</v>
      </c>
      <c r="T1243" s="18">
        <f t="shared" si="410"/>
        <v>62456.949999999983</v>
      </c>
      <c r="U1243" s="15" t="str">
        <f t="shared" si="420"/>
        <v xml:space="preserve">Assicurazioni </v>
      </c>
      <c r="W1243" s="14"/>
      <c r="X1243" s="18"/>
      <c r="Y1243" s="16">
        <v>0</v>
      </c>
      <c r="Z1243" s="18">
        <f t="shared" si="411"/>
        <v>69781.379999999976</v>
      </c>
      <c r="AA1243" s="15"/>
      <c r="AB1243" s="24"/>
      <c r="AC1243" s="15" t="str">
        <f t="shared" si="421"/>
        <v xml:space="preserve">Assicurazioni </v>
      </c>
      <c r="AD1243" s="25"/>
      <c r="AE1243" s="62">
        <f t="shared" si="422"/>
        <v>0</v>
      </c>
      <c r="AF1243" s="63">
        <f t="shared" si="418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2"/>
        <v>0</v>
      </c>
      <c r="AP1243" s="15"/>
      <c r="AR1243" s="14"/>
      <c r="AS1243" s="18"/>
      <c r="AT1243" s="16">
        <v>0</v>
      </c>
      <c r="AU1243" s="18">
        <f t="shared" si="413"/>
        <v>0</v>
      </c>
      <c r="AV1243" s="15"/>
      <c r="AX1243" s="14"/>
      <c r="AY1243" s="18"/>
      <c r="AZ1243" s="16">
        <v>0</v>
      </c>
      <c r="BA1243" s="18">
        <f t="shared" si="414"/>
        <v>0</v>
      </c>
      <c r="BB1243" s="15"/>
      <c r="BD1243" s="14"/>
      <c r="BE1243" s="18"/>
      <c r="BF1243" s="16">
        <v>0</v>
      </c>
      <c r="BG1243" s="18">
        <f t="shared" si="415"/>
        <v>0</v>
      </c>
      <c r="BH1243" s="15"/>
      <c r="BJ1243" s="86"/>
      <c r="BK1243" s="86"/>
      <c r="BL1243" s="24"/>
      <c r="BM1243" s="24"/>
      <c r="BN1243" s="24"/>
      <c r="BO1243" s="24"/>
      <c r="BP1243" s="24"/>
      <c r="BQ1243" s="124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416"/>
        <v>625.68939199999988</v>
      </c>
      <c r="P1244" s="18">
        <f t="shared" si="417"/>
        <v>1588.6793919999998</v>
      </c>
      <c r="Q1244" s="14"/>
      <c r="R1244" s="18"/>
      <c r="S1244" s="16">
        <f t="shared" si="419"/>
        <v>0</v>
      </c>
      <c r="T1244" s="18">
        <f t="shared" si="410"/>
        <v>62456.949999999983</v>
      </c>
      <c r="U1244" s="15" t="str">
        <f t="shared" si="420"/>
        <v>Telepass</v>
      </c>
      <c r="W1244" s="14"/>
      <c r="X1244" s="18"/>
      <c r="Y1244" s="16">
        <v>0</v>
      </c>
      <c r="Z1244" s="18">
        <f t="shared" si="411"/>
        <v>69781.379999999976</v>
      </c>
      <c r="AA1244" s="15"/>
      <c r="AB1244" s="24"/>
      <c r="AC1244" s="15" t="str">
        <f t="shared" si="421"/>
        <v>Telepass</v>
      </c>
      <c r="AD1244" s="25"/>
      <c r="AE1244" s="62">
        <f t="shared" si="422"/>
        <v>0</v>
      </c>
      <c r="AF1244" s="63">
        <f t="shared" si="418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2"/>
        <v>0</v>
      </c>
      <c r="AP1244" s="15"/>
      <c r="AR1244" s="14"/>
      <c r="AS1244" s="18"/>
      <c r="AT1244" s="16">
        <v>0</v>
      </c>
      <c r="AU1244" s="18">
        <f t="shared" si="413"/>
        <v>0</v>
      </c>
      <c r="AV1244" s="15"/>
      <c r="AX1244" s="14"/>
      <c r="AY1244" s="18"/>
      <c r="AZ1244" s="16">
        <v>0</v>
      </c>
      <c r="BA1244" s="18">
        <f t="shared" si="414"/>
        <v>0</v>
      </c>
      <c r="BB1244" s="15"/>
      <c r="BD1244" s="14"/>
      <c r="BE1244" s="18"/>
      <c r="BF1244" s="16">
        <v>0</v>
      </c>
      <c r="BG1244" s="18">
        <f t="shared" si="415"/>
        <v>0</v>
      </c>
      <c r="BH1244" s="15"/>
      <c r="BJ1244" s="86"/>
      <c r="BK1244" s="86"/>
      <c r="BL1244" s="24"/>
      <c r="BM1244" s="24"/>
      <c r="BN1244" s="24"/>
      <c r="BO1244" s="24"/>
      <c r="BP1244" s="24"/>
      <c r="BQ1244" s="124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/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410"/>
        <v>62456.949999999983</v>
      </c>
      <c r="U1245" s="15" t="str">
        <f t="shared" si="420"/>
        <v>Pubblicità</v>
      </c>
      <c r="W1245" s="14"/>
      <c r="X1245" s="18"/>
      <c r="Y1245" s="16">
        <v>0</v>
      </c>
      <c r="Z1245" s="18">
        <f t="shared" si="411"/>
        <v>69781.379999999976</v>
      </c>
      <c r="AA1245" s="15"/>
      <c r="AB1245" s="24"/>
      <c r="AC1245" s="15" t="str">
        <f t="shared" si="421"/>
        <v>Pubblicità</v>
      </c>
      <c r="AD1245" s="25"/>
      <c r="AE1245" s="62">
        <f t="shared" si="422"/>
        <v>0</v>
      </c>
      <c r="AF1245" s="63">
        <f t="shared" si="418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2"/>
        <v>0</v>
      </c>
      <c r="AP1245" s="15"/>
      <c r="AR1245" s="14"/>
      <c r="AS1245" s="18"/>
      <c r="AT1245" s="16"/>
      <c r="AU1245" s="18">
        <f t="shared" si="413"/>
        <v>0</v>
      </c>
      <c r="AV1245" s="15"/>
      <c r="AX1245" s="14"/>
      <c r="AY1245" s="18"/>
      <c r="AZ1245" s="16"/>
      <c r="BA1245" s="18">
        <f t="shared" si="414"/>
        <v>0</v>
      </c>
      <c r="BB1245" s="15"/>
      <c r="BD1245" s="14"/>
      <c r="BE1245" s="18"/>
      <c r="BF1245" s="16"/>
      <c r="BG1245" s="18">
        <f t="shared" si="415"/>
        <v>0</v>
      </c>
      <c r="BH1245" s="15"/>
      <c r="BJ1245" s="86"/>
      <c r="BK1245" s="86"/>
      <c r="BL1245" s="24"/>
      <c r="BM1245" s="24"/>
      <c r="BN1245" s="24"/>
      <c r="BO1245" s="24"/>
      <c r="BP1245" s="24"/>
      <c r="BQ1245" s="124"/>
    </row>
    <row r="1246" spans="1:69" ht="16.8" customHeight="1" x14ac:dyDescent="0.35">
      <c r="A1246" s="15"/>
      <c r="B1246" s="66"/>
      <c r="C1246" s="15" t="s">
        <v>137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/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410"/>
        <v>62456.949999999983</v>
      </c>
      <c r="U1246" s="15" t="str">
        <f t="shared" si="420"/>
        <v xml:space="preserve">PAG. STIP.           MARZIA </v>
      </c>
      <c r="W1246" s="14"/>
      <c r="X1246" s="18"/>
      <c r="Y1246" s="16">
        <v>0</v>
      </c>
      <c r="Z1246" s="18">
        <f t="shared" si="411"/>
        <v>69781.379999999976</v>
      </c>
      <c r="AA1246" s="15"/>
      <c r="AB1246" s="24"/>
      <c r="AC1246" s="15" t="str">
        <f t="shared" si="421"/>
        <v xml:space="preserve">PAG. STIP.           MARZIA </v>
      </c>
      <c r="AD1246" s="25"/>
      <c r="AE1246" s="62">
        <f t="shared" si="422"/>
        <v>0</v>
      </c>
      <c r="AF1246" s="63">
        <f t="shared" si="418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2"/>
        <v>0</v>
      </c>
      <c r="AP1246" s="15"/>
      <c r="AR1246" s="14"/>
      <c r="AS1246" s="18"/>
      <c r="AT1246" s="16">
        <v>0</v>
      </c>
      <c r="AU1246" s="18">
        <f t="shared" si="413"/>
        <v>0</v>
      </c>
      <c r="AV1246" s="15"/>
      <c r="AX1246" s="14"/>
      <c r="AY1246" s="18"/>
      <c r="AZ1246" s="16">
        <v>0</v>
      </c>
      <c r="BA1246" s="18">
        <f t="shared" si="414"/>
        <v>0</v>
      </c>
      <c r="BB1246" s="15"/>
      <c r="BD1246" s="14"/>
      <c r="BE1246" s="18"/>
      <c r="BF1246" s="16">
        <v>0</v>
      </c>
      <c r="BG1246" s="18">
        <f t="shared" si="415"/>
        <v>0</v>
      </c>
      <c r="BH1246" s="15"/>
      <c r="BJ1246" s="86"/>
      <c r="BK1246" s="86"/>
      <c r="BL1246" s="24"/>
      <c r="BM1246" s="24"/>
      <c r="BN1246" s="24"/>
      <c r="BO1246" s="24"/>
      <c r="BP1246" s="24"/>
      <c r="BQ1246" s="124"/>
    </row>
    <row r="1247" spans="1:69" ht="16.8" customHeight="1" x14ac:dyDescent="0.35">
      <c r="A1247" s="15"/>
      <c r="B1247" s="15"/>
      <c r="C1247" s="15" t="s">
        <v>139</v>
      </c>
      <c r="D1247" s="16"/>
      <c r="E1247" s="16">
        <v>0</v>
      </c>
      <c r="F1247" s="16"/>
      <c r="G1247" s="16">
        <v>0</v>
      </c>
      <c r="H1247" s="16"/>
      <c r="I1247" s="4"/>
      <c r="J1247" s="14"/>
      <c r="K1247" s="17"/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410"/>
        <v>62456.949999999983</v>
      </c>
      <c r="U1247" s="15" t="str">
        <f t="shared" si="420"/>
        <v xml:space="preserve">PAG. STIP.           DEBORAH </v>
      </c>
      <c r="W1247" s="14"/>
      <c r="X1247" s="18"/>
      <c r="Y1247" s="16">
        <v>0</v>
      </c>
      <c r="Z1247" s="18">
        <f t="shared" si="411"/>
        <v>69781.379999999976</v>
      </c>
      <c r="AA1247" s="15"/>
      <c r="AB1247" s="24"/>
      <c r="AC1247" s="15" t="str">
        <f t="shared" si="421"/>
        <v xml:space="preserve">PAG. STIP.           DEBORAH </v>
      </c>
      <c r="AD1247" s="25"/>
      <c r="AE1247" s="62">
        <f t="shared" si="422"/>
        <v>0</v>
      </c>
      <c r="AF1247" s="63">
        <f t="shared" si="418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2"/>
        <v>0</v>
      </c>
      <c r="AP1247" s="15"/>
      <c r="AR1247" s="14"/>
      <c r="AS1247" s="18"/>
      <c r="AT1247" s="16">
        <v>0</v>
      </c>
      <c r="AU1247" s="18">
        <f t="shared" si="413"/>
        <v>0</v>
      </c>
      <c r="AV1247" s="15"/>
      <c r="AX1247" s="14"/>
      <c r="AY1247" s="18"/>
      <c r="AZ1247" s="16">
        <v>0</v>
      </c>
      <c r="BA1247" s="18">
        <f t="shared" si="414"/>
        <v>0</v>
      </c>
      <c r="BB1247" s="15"/>
      <c r="BD1247" s="14"/>
      <c r="BE1247" s="18"/>
      <c r="BF1247" s="16">
        <v>0</v>
      </c>
      <c r="BG1247" s="18">
        <f t="shared" si="415"/>
        <v>0</v>
      </c>
      <c r="BH1247" s="15"/>
      <c r="BJ1247" s="86"/>
      <c r="BK1247" s="86"/>
      <c r="BL1247" s="24"/>
      <c r="BM1247" s="24"/>
      <c r="BN1247" s="24"/>
      <c r="BO1247" s="24"/>
      <c r="BP1247" s="24"/>
      <c r="BQ1247" s="124"/>
    </row>
    <row r="1248" spans="1:69" ht="16.8" customHeight="1" x14ac:dyDescent="0.35">
      <c r="A1248" s="15"/>
      <c r="B1248" s="15"/>
      <c r="C1248" s="15" t="s">
        <v>141</v>
      </c>
      <c r="D1248" s="16"/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410"/>
        <v>62456.949999999983</v>
      </c>
      <c r="U1248" s="15"/>
      <c r="W1248" s="14"/>
      <c r="X1248" s="18"/>
      <c r="Y1248" s="16"/>
      <c r="Z1248" s="18">
        <f t="shared" si="411"/>
        <v>69781.379999999976</v>
      </c>
      <c r="AA1248" s="15"/>
      <c r="AB1248" s="24"/>
      <c r="AC1248" s="15" t="str">
        <f t="shared" si="421"/>
        <v xml:space="preserve">PAG. STIP.           DORIANA BONIFICO </v>
      </c>
      <c r="AD1248" s="25"/>
      <c r="AE1248" s="62">
        <f t="shared" si="422"/>
        <v>0</v>
      </c>
      <c r="AF1248" s="63">
        <f t="shared" si="418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2"/>
        <v>0</v>
      </c>
      <c r="AP1248" s="15"/>
      <c r="AR1248" s="14"/>
      <c r="AS1248" s="18"/>
      <c r="AT1248" s="16"/>
      <c r="AU1248" s="18">
        <f t="shared" si="413"/>
        <v>0</v>
      </c>
      <c r="AV1248" s="15"/>
      <c r="AX1248" s="14"/>
      <c r="AY1248" s="18"/>
      <c r="AZ1248" s="16"/>
      <c r="BA1248" s="18">
        <f t="shared" si="414"/>
        <v>0</v>
      </c>
      <c r="BB1248" s="15"/>
      <c r="BD1248" s="14"/>
      <c r="BE1248" s="18"/>
      <c r="BF1248" s="16"/>
      <c r="BG1248" s="18">
        <f t="shared" si="415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4"/>
    </row>
    <row r="1249" spans="1:69" ht="16.8" customHeight="1" x14ac:dyDescent="0.35">
      <c r="A1249" s="15"/>
      <c r="B1249" s="15"/>
      <c r="C1249" s="15" t="s">
        <v>142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410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1"/>
        <v>69781.379999999976</v>
      </c>
      <c r="AA1249" s="15"/>
      <c r="AB1249" s="24"/>
      <c r="AC1249" s="15" t="str">
        <f t="shared" si="421"/>
        <v xml:space="preserve">PAG. STIP.           STEFANIA  BONIFICO </v>
      </c>
      <c r="AD1249" s="25"/>
      <c r="AE1249" s="62">
        <f t="shared" si="422"/>
        <v>0</v>
      </c>
      <c r="AF1249" s="63">
        <f t="shared" si="418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2"/>
        <v>0</v>
      </c>
      <c r="AP1249" s="15"/>
      <c r="AR1249" s="14"/>
      <c r="AS1249" s="18"/>
      <c r="AT1249" s="16">
        <v>0</v>
      </c>
      <c r="AU1249" s="18">
        <f t="shared" si="413"/>
        <v>0</v>
      </c>
      <c r="AV1249" s="15"/>
      <c r="AX1249" s="14"/>
      <c r="AY1249" s="18"/>
      <c r="AZ1249" s="16">
        <v>0</v>
      </c>
      <c r="BA1249" s="18">
        <f t="shared" si="414"/>
        <v>0</v>
      </c>
      <c r="BB1249" s="15"/>
      <c r="BD1249" s="14"/>
      <c r="BE1249" s="18"/>
      <c r="BF1249" s="16">
        <v>0</v>
      </c>
      <c r="BG1249" s="18">
        <f t="shared" si="415"/>
        <v>0</v>
      </c>
      <c r="BH1249" s="15"/>
      <c r="BJ1249" s="86"/>
      <c r="BK1249" s="86"/>
      <c r="BL1249" s="24"/>
      <c r="BM1249" s="24"/>
      <c r="BN1249" s="24"/>
      <c r="BO1249" s="24"/>
      <c r="BP1249" s="24"/>
      <c r="BQ1249" s="124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410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1"/>
        <v>69781.379999999976</v>
      </c>
      <c r="AA1250" s="15"/>
      <c r="AB1250" s="24"/>
      <c r="AC1250" s="15" t="str">
        <f t="shared" si="421"/>
        <v>Pagamento contributi impiegate</v>
      </c>
      <c r="AD1250" s="25"/>
      <c r="AE1250" s="62">
        <f t="shared" si="422"/>
        <v>0</v>
      </c>
      <c r="AF1250" s="63">
        <f t="shared" si="418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2"/>
        <v>0</v>
      </c>
      <c r="AP1250" s="15"/>
      <c r="AR1250" s="14"/>
      <c r="AS1250" s="18"/>
      <c r="AT1250" s="16">
        <v>0</v>
      </c>
      <c r="AU1250" s="18">
        <f t="shared" si="413"/>
        <v>0</v>
      </c>
      <c r="AV1250" s="15"/>
      <c r="AX1250" s="14"/>
      <c r="AY1250" s="18"/>
      <c r="AZ1250" s="16">
        <v>0</v>
      </c>
      <c r="BA1250" s="18">
        <f t="shared" si="414"/>
        <v>0</v>
      </c>
      <c r="BB1250" s="15"/>
      <c r="BD1250" s="14"/>
      <c r="BE1250" s="18"/>
      <c r="BF1250" s="16">
        <v>0</v>
      </c>
      <c r="BG1250" s="18">
        <f t="shared" si="415"/>
        <v>0</v>
      </c>
      <c r="BH1250" s="15"/>
      <c r="BJ1250" s="86"/>
      <c r="BK1250" s="86"/>
      <c r="BL1250" s="24"/>
      <c r="BM1250" s="24"/>
      <c r="BN1250" s="24"/>
      <c r="BO1250" s="24"/>
      <c r="BP1250" s="24"/>
      <c r="BQ1250" s="124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410"/>
        <v>62456.949999999983</v>
      </c>
      <c r="U1251" s="15"/>
      <c r="W1251" s="14"/>
      <c r="X1251" s="18"/>
      <c r="Y1251" s="16"/>
      <c r="Z1251" s="18">
        <f t="shared" si="411"/>
        <v>69781.379999999976</v>
      </c>
      <c r="AA1251" s="15"/>
      <c r="AB1251" s="24"/>
      <c r="AC1251" s="15"/>
      <c r="AD1251" s="25"/>
      <c r="AE1251" s="62">
        <f t="shared" si="422"/>
        <v>0</v>
      </c>
      <c r="AF1251" s="63">
        <f t="shared" si="418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2"/>
        <v>0</v>
      </c>
      <c r="AP1251" s="15"/>
      <c r="AR1251" s="14"/>
      <c r="AS1251" s="18"/>
      <c r="AT1251" s="16"/>
      <c r="AU1251" s="18">
        <f t="shared" si="413"/>
        <v>0</v>
      </c>
      <c r="AV1251" s="15"/>
      <c r="AX1251" s="14"/>
      <c r="AY1251" s="18"/>
      <c r="AZ1251" s="16"/>
      <c r="BA1251" s="18">
        <f t="shared" si="414"/>
        <v>0</v>
      </c>
      <c r="BB1251" s="15"/>
      <c r="BD1251" s="14"/>
      <c r="BE1251" s="18"/>
      <c r="BF1251" s="16"/>
      <c r="BG1251" s="18">
        <f t="shared" si="415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4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410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1"/>
        <v>69781.379999999976</v>
      </c>
      <c r="AA1252" s="15"/>
      <c r="AB1252" s="24"/>
      <c r="AC1252" s="15" t="str">
        <f t="shared" ref="AC1252:AC1262" si="423">C1252</f>
        <v>Pag. Bolletta Telecom  780820</v>
      </c>
      <c r="AD1252" s="25"/>
      <c r="AE1252" s="62">
        <f t="shared" si="422"/>
        <v>0</v>
      </c>
      <c r="AF1252" s="63">
        <f t="shared" si="418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2"/>
        <v>0</v>
      </c>
      <c r="AP1252" s="15"/>
      <c r="AR1252" s="14"/>
      <c r="AS1252" s="18"/>
      <c r="AT1252" s="16">
        <v>0</v>
      </c>
      <c r="AU1252" s="18">
        <f t="shared" si="413"/>
        <v>0</v>
      </c>
      <c r="AV1252" s="15"/>
      <c r="AX1252" s="14"/>
      <c r="AY1252" s="18"/>
      <c r="AZ1252" s="16">
        <v>0</v>
      </c>
      <c r="BA1252" s="18">
        <f t="shared" si="414"/>
        <v>0</v>
      </c>
      <c r="BB1252" s="15"/>
      <c r="BD1252" s="14"/>
      <c r="BE1252" s="18"/>
      <c r="BF1252" s="16">
        <v>0</v>
      </c>
      <c r="BG1252" s="18">
        <f t="shared" si="415"/>
        <v>0</v>
      </c>
      <c r="BH1252" s="15"/>
      <c r="BJ1252" s="86"/>
      <c r="BK1252" s="86"/>
      <c r="BL1252" s="24"/>
      <c r="BM1252" s="24"/>
      <c r="BN1252" s="24"/>
      <c r="BO1252" s="24"/>
      <c r="BP1252" s="24"/>
      <c r="BQ1252" s="124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410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1"/>
        <v>69781.379999999976</v>
      </c>
      <c r="AA1253" s="15"/>
      <c r="AB1253" s="24"/>
      <c r="AC1253" s="15" t="str">
        <f t="shared" si="423"/>
        <v>Pag. Bolletta Telecom 780344</v>
      </c>
      <c r="AD1253" s="25"/>
      <c r="AE1253" s="62">
        <f t="shared" si="422"/>
        <v>0</v>
      </c>
      <c r="AF1253" s="63">
        <f t="shared" si="418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2"/>
        <v>0</v>
      </c>
      <c r="AP1253" s="15"/>
      <c r="AR1253" s="14"/>
      <c r="AS1253" s="18"/>
      <c r="AT1253" s="16">
        <v>0</v>
      </c>
      <c r="AU1253" s="18">
        <f t="shared" si="413"/>
        <v>0</v>
      </c>
      <c r="AV1253" s="15"/>
      <c r="AX1253" s="14"/>
      <c r="AY1253" s="18"/>
      <c r="AZ1253" s="16">
        <v>0</v>
      </c>
      <c r="BA1253" s="18">
        <f t="shared" si="414"/>
        <v>0</v>
      </c>
      <c r="BB1253" s="15"/>
      <c r="BD1253" s="14"/>
      <c r="BE1253" s="18"/>
      <c r="BF1253" s="16">
        <v>0</v>
      </c>
      <c r="BG1253" s="18">
        <f t="shared" si="415"/>
        <v>0</v>
      </c>
      <c r="BH1253" s="15"/>
      <c r="BJ1253" s="86"/>
      <c r="BK1253" s="86"/>
      <c r="BL1253" s="24"/>
      <c r="BM1253" s="24"/>
      <c r="BN1253" s="24"/>
      <c r="BO1253" s="24"/>
      <c r="BP1253" s="24"/>
      <c r="BQ1253" s="124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0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1"/>
        <v>69781.379999999976</v>
      </c>
      <c r="AA1254" s="15"/>
      <c r="AB1254" s="24"/>
      <c r="AC1254" s="15" t="str">
        <f t="shared" si="423"/>
        <v>Pag. Bolletta Telecom</v>
      </c>
      <c r="AD1254" s="25"/>
      <c r="AE1254" s="62">
        <f t="shared" si="422"/>
        <v>0</v>
      </c>
      <c r="AF1254" s="63">
        <f t="shared" si="418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2"/>
        <v>0</v>
      </c>
      <c r="AP1254" s="15"/>
      <c r="AR1254" s="14"/>
      <c r="AS1254" s="18"/>
      <c r="AT1254" s="16">
        <v>0</v>
      </c>
      <c r="AU1254" s="18">
        <f t="shared" si="413"/>
        <v>0</v>
      </c>
      <c r="AV1254" s="15"/>
      <c r="AX1254" s="14"/>
      <c r="AY1254" s="18"/>
      <c r="AZ1254" s="16">
        <v>0</v>
      </c>
      <c r="BA1254" s="18">
        <f t="shared" si="414"/>
        <v>0</v>
      </c>
      <c r="BB1254" s="15"/>
      <c r="BD1254" s="14"/>
      <c r="BE1254" s="18"/>
      <c r="BF1254" s="16">
        <v>0</v>
      </c>
      <c r="BG1254" s="18">
        <f t="shared" si="415"/>
        <v>0</v>
      </c>
      <c r="BH1254" s="15"/>
      <c r="BJ1254" s="86"/>
      <c r="BK1254" s="86"/>
      <c r="BL1254" s="24"/>
      <c r="BM1254" s="24"/>
      <c r="BN1254" s="24"/>
      <c r="BO1254" s="24"/>
      <c r="BP1254" s="24"/>
      <c r="BQ1254" s="124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86" si="424">(R1255-S1255)+T1254</f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86" si="425">(X1255-Y1255)+Z1254</f>
        <v>69781.379999999976</v>
      </c>
      <c r="AA1255" s="15"/>
      <c r="AB1255" s="24"/>
      <c r="AC1255" s="15" t="str">
        <f t="shared" si="423"/>
        <v xml:space="preserve">PAG. BOLLETTA ENEL  </v>
      </c>
      <c r="AD1255" s="25"/>
      <c r="AE1255" s="62">
        <f t="shared" si="422"/>
        <v>0</v>
      </c>
      <c r="AF1255" s="63">
        <f t="shared" si="418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86" si="426">(AM1255-AN1255)+AO1254</f>
        <v>0</v>
      </c>
      <c r="AP1255" s="15"/>
      <c r="AR1255" s="14"/>
      <c r="AS1255" s="18"/>
      <c r="AT1255" s="16">
        <v>0</v>
      </c>
      <c r="AU1255" s="18">
        <f t="shared" ref="AU1255:AU1286" si="427">(AS1255-AT1255)+AU1254</f>
        <v>0</v>
      </c>
      <c r="AV1255" s="15"/>
      <c r="AX1255" s="14"/>
      <c r="AY1255" s="18"/>
      <c r="AZ1255" s="16">
        <v>0</v>
      </c>
      <c r="BA1255" s="18">
        <f t="shared" ref="BA1255:BA1286" si="428">(AY1255-AZ1255)+BA1254</f>
        <v>0</v>
      </c>
      <c r="BB1255" s="15"/>
      <c r="BD1255" s="14"/>
      <c r="BE1255" s="18"/>
      <c r="BF1255" s="16">
        <v>0</v>
      </c>
      <c r="BG1255" s="18">
        <f t="shared" ref="BG1255:BG1286" si="429">(BE1255-BF1255)+BG1254</f>
        <v>0</v>
      </c>
      <c r="BH1255" s="15"/>
      <c r="BJ1255" s="86"/>
      <c r="BK1255" s="86"/>
      <c r="BL1255" s="24"/>
      <c r="BM1255" s="24"/>
      <c r="BN1255" s="24"/>
      <c r="BO1255" s="24"/>
      <c r="BP1255" s="24"/>
      <c r="BQ1255" s="124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>
        <f>T1279+Z1279+AO1279+AU1279</f>
        <v>135478.77999999997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4"/>
        <v>62456.949999999983</v>
      </c>
      <c r="U1256" s="15"/>
      <c r="W1256" s="14"/>
      <c r="X1256" s="18"/>
      <c r="Y1256" s="16">
        <v>0</v>
      </c>
      <c r="Z1256" s="18">
        <f t="shared" si="425"/>
        <v>69781.379999999976</v>
      </c>
      <c r="AA1256" s="15"/>
      <c r="AB1256" s="24"/>
      <c r="AC1256" s="15" t="str">
        <f t="shared" si="423"/>
        <v>Locazione immobili</v>
      </c>
      <c r="AD1256" s="25"/>
      <c r="AE1256" s="62">
        <f t="shared" si="422"/>
        <v>0</v>
      </c>
      <c r="AF1256" s="63">
        <f t="shared" si="418"/>
        <v>9547.4</v>
      </c>
      <c r="AG1256" s="25"/>
      <c r="AH1256" s="24"/>
      <c r="AI1256" s="26">
        <v>0</v>
      </c>
      <c r="AJ1256" s="25"/>
      <c r="AL1256" s="14"/>
      <c r="AM1256" s="18"/>
      <c r="AN1256" s="16">
        <v>0</v>
      </c>
      <c r="AO1256" s="18">
        <f t="shared" si="426"/>
        <v>0</v>
      </c>
      <c r="AP1256" s="15"/>
      <c r="AR1256" s="14"/>
      <c r="AS1256" s="18"/>
      <c r="AT1256" s="16">
        <v>0</v>
      </c>
      <c r="AU1256" s="18">
        <f t="shared" si="427"/>
        <v>0</v>
      </c>
      <c r="AV1256" s="15"/>
      <c r="AX1256" s="14"/>
      <c r="AY1256" s="18"/>
      <c r="AZ1256" s="16">
        <v>0</v>
      </c>
      <c r="BA1256" s="18">
        <f t="shared" si="428"/>
        <v>0</v>
      </c>
      <c r="BB1256" s="15"/>
      <c r="BD1256" s="14"/>
      <c r="BE1256" s="18"/>
      <c r="BF1256" s="16">
        <v>0</v>
      </c>
      <c r="BG1256" s="18">
        <f t="shared" si="429"/>
        <v>0</v>
      </c>
      <c r="BH1256" s="15"/>
      <c r="BJ1256" s="86"/>
      <c r="BK1256" s="86"/>
      <c r="BL1256" s="24"/>
      <c r="BM1256" s="24"/>
      <c r="BN1256" s="24"/>
      <c r="BO1256" s="24"/>
      <c r="BP1256" s="24"/>
      <c r="BQ1256" s="124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4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5"/>
        <v>69781.379999999976</v>
      </c>
      <c r="AA1257" s="15"/>
      <c r="AB1257" s="24"/>
      <c r="AC1257" s="15" t="str">
        <f t="shared" si="423"/>
        <v>Spese condominiali</v>
      </c>
      <c r="AD1257" s="25"/>
      <c r="AE1257" s="62">
        <f t="shared" si="422"/>
        <v>0</v>
      </c>
      <c r="AF1257" s="63">
        <f t="shared" si="418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6"/>
        <v>0</v>
      </c>
      <c r="AP1257" s="15"/>
      <c r="AR1257" s="14"/>
      <c r="AS1257" s="18"/>
      <c r="AT1257" s="16">
        <v>0</v>
      </c>
      <c r="AU1257" s="18">
        <f t="shared" si="427"/>
        <v>0</v>
      </c>
      <c r="AV1257" s="15"/>
      <c r="AX1257" s="14"/>
      <c r="AY1257" s="18"/>
      <c r="AZ1257" s="16">
        <v>0</v>
      </c>
      <c r="BA1257" s="18">
        <f t="shared" si="428"/>
        <v>0</v>
      </c>
      <c r="BB1257" s="15"/>
      <c r="BD1257" s="14"/>
      <c r="BE1257" s="18"/>
      <c r="BF1257" s="16">
        <v>0</v>
      </c>
      <c r="BG1257" s="18">
        <f t="shared" si="429"/>
        <v>0</v>
      </c>
      <c r="BH1257" s="15"/>
      <c r="BJ1257" s="86"/>
      <c r="BK1257" s="86"/>
      <c r="BL1257" s="24"/>
      <c r="BM1257" s="24"/>
      <c r="BN1257" s="24"/>
      <c r="BO1257" s="24"/>
      <c r="BP1257" s="24"/>
      <c r="BQ1257" s="124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144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4"/>
        <v>62456.949999999983</v>
      </c>
      <c r="U1258" s="15"/>
      <c r="W1258" s="14"/>
      <c r="X1258" s="18"/>
      <c r="Y1258" s="16"/>
      <c r="Z1258" s="18">
        <f t="shared" si="425"/>
        <v>69781.379999999976</v>
      </c>
      <c r="AA1258" s="15"/>
      <c r="AB1258" s="24"/>
      <c r="AC1258" s="15" t="str">
        <f t="shared" si="423"/>
        <v>TOT. SPESE AFFITTO  TEL. LUCE</v>
      </c>
      <c r="AD1258" s="25"/>
      <c r="AE1258" s="62">
        <f t="shared" si="422"/>
        <v>0</v>
      </c>
      <c r="AF1258" s="63">
        <f t="shared" si="418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6"/>
        <v>0</v>
      </c>
      <c r="AP1258" s="15"/>
      <c r="AR1258" s="14"/>
      <c r="AS1258" s="18"/>
      <c r="AT1258" s="16"/>
      <c r="AU1258" s="18">
        <f t="shared" si="427"/>
        <v>0</v>
      </c>
      <c r="AV1258" s="15"/>
      <c r="AX1258" s="14"/>
      <c r="AY1258" s="18"/>
      <c r="AZ1258" s="16"/>
      <c r="BA1258" s="18">
        <f t="shared" si="428"/>
        <v>0</v>
      </c>
      <c r="BB1258" s="15"/>
      <c r="BD1258" s="14"/>
      <c r="BE1258" s="18"/>
      <c r="BF1258" s="16"/>
      <c r="BG1258" s="18">
        <f t="shared" si="429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4"/>
    </row>
    <row r="1259" spans="1:69" ht="16.8" customHeight="1" x14ac:dyDescent="0.35">
      <c r="A1259" s="15"/>
      <c r="B1259" s="15"/>
      <c r="C1259" s="15" t="s">
        <v>95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366</v>
      </c>
      <c r="L1259" s="73">
        <v>193</v>
      </c>
      <c r="M1259" s="16"/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424"/>
        <v>62456.949999999983</v>
      </c>
      <c r="U1259" s="15"/>
      <c r="W1259" s="14"/>
      <c r="X1259" s="18">
        <v>0</v>
      </c>
      <c r="Y1259" s="16">
        <v>0</v>
      </c>
      <c r="Z1259" s="18">
        <f t="shared" si="425"/>
        <v>69781.379999999976</v>
      </c>
      <c r="AA1259" s="15"/>
      <c r="AB1259" s="24"/>
      <c r="AC1259" s="15" t="str">
        <f t="shared" si="423"/>
        <v xml:space="preserve">RIVALSA </v>
      </c>
      <c r="AD1259" s="25"/>
      <c r="AE1259" s="62">
        <f t="shared" si="422"/>
        <v>0</v>
      </c>
      <c r="AF1259" s="63">
        <f t="shared" si="418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6"/>
        <v>0</v>
      </c>
      <c r="AP1259" s="15"/>
      <c r="AR1259" s="14"/>
      <c r="AS1259" s="18"/>
      <c r="AT1259" s="16"/>
      <c r="AU1259" s="18">
        <f t="shared" si="427"/>
        <v>0</v>
      </c>
      <c r="AV1259" s="15"/>
      <c r="AX1259" s="14"/>
      <c r="AY1259" s="18"/>
      <c r="AZ1259" s="16"/>
      <c r="BA1259" s="18">
        <f t="shared" si="428"/>
        <v>0</v>
      </c>
      <c r="BB1259" s="15"/>
      <c r="BD1259" s="14"/>
      <c r="BE1259" s="18"/>
      <c r="BF1259" s="16"/>
      <c r="BG1259" s="18">
        <f t="shared" si="429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4"/>
    </row>
    <row r="1260" spans="1:69" ht="16.8" customHeight="1" x14ac:dyDescent="0.35">
      <c r="A1260" s="15"/>
      <c r="B1260" s="15"/>
      <c r="C1260" s="15" t="s">
        <v>96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361</v>
      </c>
      <c r="L1260" s="50">
        <v>337</v>
      </c>
      <c r="M1260" s="16"/>
      <c r="N1260">
        <v>0</v>
      </c>
      <c r="O1260" s="16"/>
      <c r="P1260" s="18"/>
      <c r="Q1260" s="14"/>
      <c r="R1260" s="18"/>
      <c r="S1260" s="16">
        <f>G1260</f>
        <v>0</v>
      </c>
      <c r="T1260" s="18">
        <f t="shared" si="424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5"/>
        <v>69781.379999999976</v>
      </c>
      <c r="AA1260" s="15"/>
      <c r="AB1260" s="24"/>
      <c r="AC1260" s="15" t="str">
        <f t="shared" si="423"/>
        <v>COMMERCIALISTA</v>
      </c>
      <c r="AD1260" s="25"/>
      <c r="AE1260" s="62">
        <f t="shared" si="422"/>
        <v>0</v>
      </c>
      <c r="AF1260" s="63">
        <f t="shared" si="418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6"/>
        <v>0</v>
      </c>
      <c r="AP1260" s="15"/>
      <c r="AR1260" s="14"/>
      <c r="AS1260" s="18"/>
      <c r="AT1260" s="16">
        <v>0</v>
      </c>
      <c r="AU1260" s="18">
        <f t="shared" si="427"/>
        <v>0</v>
      </c>
      <c r="AV1260" s="15"/>
      <c r="AX1260" s="14"/>
      <c r="AY1260" s="18"/>
      <c r="AZ1260" s="16">
        <v>0</v>
      </c>
      <c r="BA1260" s="18">
        <f t="shared" si="428"/>
        <v>0</v>
      </c>
      <c r="BB1260" s="15"/>
      <c r="BD1260" s="14"/>
      <c r="BE1260" s="18"/>
      <c r="BF1260" s="16">
        <v>0</v>
      </c>
      <c r="BG1260" s="18">
        <f t="shared" si="429"/>
        <v>0</v>
      </c>
      <c r="BH1260" s="15"/>
      <c r="BJ1260" s="86"/>
      <c r="BK1260" s="86"/>
      <c r="BL1260" s="24"/>
      <c r="BM1260" s="24"/>
      <c r="BN1260" s="24"/>
      <c r="BO1260" s="24"/>
      <c r="BP1260" s="24"/>
      <c r="BQ1260" s="124"/>
    </row>
    <row r="1261" spans="1:69" ht="16.8" customHeight="1" x14ac:dyDescent="0.35">
      <c r="A1261" s="15"/>
      <c r="B1261" s="15"/>
      <c r="C1261" s="64" t="s">
        <v>147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344</v>
      </c>
      <c r="L1261" s="16">
        <v>1045</v>
      </c>
      <c r="M1261" s="16"/>
      <c r="N1261">
        <v>0</v>
      </c>
      <c r="O1261" s="16"/>
      <c r="P1261" s="18"/>
      <c r="Q1261" s="14"/>
      <c r="R1261" s="18"/>
      <c r="S1261" s="16">
        <f>G1261</f>
        <v>0</v>
      </c>
      <c r="T1261" s="18">
        <f t="shared" si="424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5"/>
        <v>69781.379999999976</v>
      </c>
      <c r="AA1261" s="15"/>
      <c r="AB1261" s="24"/>
      <c r="AC1261" s="15" t="str">
        <f t="shared" si="423"/>
        <v>CASSA PREVIDENZA  AGENTI  + QUOTA GAA</v>
      </c>
      <c r="AD1261" s="25"/>
      <c r="AE1261" s="62">
        <f t="shared" si="422"/>
        <v>0</v>
      </c>
      <c r="AF1261" s="63">
        <f t="shared" si="418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6"/>
        <v>0</v>
      </c>
      <c r="AP1261" s="15"/>
      <c r="AR1261" s="14"/>
      <c r="AS1261" s="18"/>
      <c r="AT1261" s="16">
        <v>0</v>
      </c>
      <c r="AU1261" s="18">
        <f t="shared" si="427"/>
        <v>0</v>
      </c>
      <c r="AV1261" s="15"/>
      <c r="AX1261" s="14"/>
      <c r="AY1261" s="18"/>
      <c r="AZ1261" s="16">
        <v>0</v>
      </c>
      <c r="BA1261" s="18">
        <f t="shared" si="428"/>
        <v>0</v>
      </c>
      <c r="BB1261" s="15"/>
      <c r="BD1261" s="14"/>
      <c r="BE1261" s="18"/>
      <c r="BF1261" s="16">
        <v>0</v>
      </c>
      <c r="BG1261" s="18">
        <f t="shared" si="429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4"/>
    </row>
    <row r="1262" spans="1:69" ht="16.8" customHeight="1" x14ac:dyDescent="0.35">
      <c r="A1262" s="15"/>
      <c r="B1262" s="15"/>
      <c r="C1262" s="15" t="s">
        <v>98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367</v>
      </c>
      <c r="L1262" s="30">
        <v>294.5</v>
      </c>
      <c r="M1262" s="30"/>
      <c r="N1262">
        <v>0</v>
      </c>
      <c r="O1262" s="16"/>
      <c r="P1262" s="18"/>
      <c r="Q1262" s="14"/>
      <c r="R1262" s="18">
        <f>F1262</f>
        <v>0</v>
      </c>
      <c r="S1262" s="16">
        <v>0</v>
      </c>
      <c r="T1262" s="18">
        <f t="shared" si="424"/>
        <v>62456.949999999983</v>
      </c>
      <c r="U1262" s="15"/>
      <c r="W1262" s="14" t="s">
        <v>186</v>
      </c>
      <c r="X1262" s="18">
        <v>0</v>
      </c>
      <c r="Y1262" s="16"/>
      <c r="Z1262" s="18">
        <f t="shared" si="425"/>
        <v>69781.379999999976</v>
      </c>
      <c r="AA1262" s="15"/>
      <c r="AB1262" s="24"/>
      <c r="AC1262" s="15" t="str">
        <f t="shared" si="423"/>
        <v>GIROCONTO PROVV. GENERALI</v>
      </c>
      <c r="AD1262" s="25"/>
      <c r="AE1262" s="62">
        <f t="shared" si="422"/>
        <v>0</v>
      </c>
      <c r="AF1262" s="63">
        <f t="shared" si="418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6"/>
        <v>0</v>
      </c>
      <c r="AP1262" s="15"/>
      <c r="AR1262" s="14"/>
      <c r="AS1262" s="18"/>
      <c r="AT1262" s="16"/>
      <c r="AU1262" s="18">
        <f t="shared" si="427"/>
        <v>0</v>
      </c>
      <c r="AV1262" s="15"/>
      <c r="AX1262" s="14"/>
      <c r="AY1262" s="18"/>
      <c r="AZ1262" s="16"/>
      <c r="BA1262" s="18">
        <f t="shared" si="428"/>
        <v>0</v>
      </c>
      <c r="BB1262" s="15"/>
      <c r="BD1262" s="14"/>
      <c r="BE1262" s="18">
        <f>H1262</f>
        <v>0</v>
      </c>
      <c r="BF1262" s="16"/>
      <c r="BG1262" s="18">
        <f t="shared" si="429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4"/>
    </row>
    <row r="1263" spans="1:69" ht="16.8" customHeight="1" x14ac:dyDescent="0.35">
      <c r="A1263" s="15"/>
      <c r="B1263" s="15"/>
      <c r="C1263" s="47" t="s">
        <v>149</v>
      </c>
      <c r="D1263" s="16"/>
      <c r="E1263" s="16"/>
      <c r="F1263" s="1">
        <v>0</v>
      </c>
      <c r="G1263" s="16">
        <v>0</v>
      </c>
      <c r="H1263" s="16"/>
      <c r="I1263" s="4"/>
      <c r="J1263" s="14"/>
      <c r="K1263" s="141" t="s">
        <v>378</v>
      </c>
      <c r="L1263" s="67">
        <v>936</v>
      </c>
      <c r="M1263" s="16"/>
      <c r="N1263" s="16">
        <v>0</v>
      </c>
      <c r="O1263" s="16"/>
      <c r="P1263" s="18"/>
      <c r="Q1263" s="14"/>
      <c r="R1263" s="49">
        <f>F1263</f>
        <v>0</v>
      </c>
      <c r="S1263" s="16">
        <v>0</v>
      </c>
      <c r="T1263" s="18">
        <f t="shared" si="424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5"/>
        <v>69781.379999999976</v>
      </c>
      <c r="AA1263" s="15"/>
      <c r="AB1263" s="24"/>
      <c r="AC1263" s="64" t="s">
        <v>150</v>
      </c>
      <c r="AD1263" s="65"/>
      <c r="AE1263" s="65">
        <f t="shared" si="422"/>
        <v>0</v>
      </c>
      <c r="AF1263" s="63">
        <f t="shared" si="418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6"/>
        <v>0</v>
      </c>
      <c r="AP1263" s="15"/>
      <c r="AR1263" s="14"/>
      <c r="AS1263" s="18"/>
      <c r="AT1263" s="16">
        <v>0</v>
      </c>
      <c r="AU1263" s="18">
        <f t="shared" si="427"/>
        <v>0</v>
      </c>
      <c r="AV1263" s="15"/>
      <c r="AX1263" s="14"/>
      <c r="AY1263" s="18"/>
      <c r="AZ1263" s="16">
        <v>0</v>
      </c>
      <c r="BA1263" s="18">
        <f t="shared" si="428"/>
        <v>0</v>
      </c>
      <c r="BB1263" s="15"/>
      <c r="BD1263" s="14"/>
      <c r="BE1263" s="18"/>
      <c r="BF1263" s="16">
        <v>0</v>
      </c>
      <c r="BG1263" s="18">
        <f t="shared" si="429"/>
        <v>0</v>
      </c>
      <c r="BH1263" s="15"/>
      <c r="BJ1263" s="86"/>
      <c r="BK1263" s="86"/>
      <c r="BL1263" s="24"/>
      <c r="BM1263" s="24"/>
      <c r="BN1263" s="24"/>
      <c r="BO1263" s="24"/>
      <c r="BP1263" s="24"/>
      <c r="BQ1263" s="124"/>
    </row>
    <row r="1264" spans="1:69" ht="16.8" customHeight="1" x14ac:dyDescent="0.35">
      <c r="A1264" s="15"/>
      <c r="B1264" s="15"/>
      <c r="C1264" s="15" t="s">
        <v>100</v>
      </c>
      <c r="D1264" s="16"/>
      <c r="E1264" s="16"/>
      <c r="F1264" s="16"/>
      <c r="G1264" s="16">
        <v>0</v>
      </c>
      <c r="H1264" s="16"/>
      <c r="I1264" s="4"/>
      <c r="J1264" s="14"/>
      <c r="K1264" s="16" t="s">
        <v>379</v>
      </c>
      <c r="L1264" s="16">
        <v>795</v>
      </c>
      <c r="M1264" s="25"/>
      <c r="N1264" s="83">
        <v>0</v>
      </c>
      <c r="O1264" s="16"/>
      <c r="P1264" s="18"/>
      <c r="Q1264" s="14"/>
      <c r="R1264" s="18"/>
      <c r="S1264" s="16">
        <f>G1264</f>
        <v>0</v>
      </c>
      <c r="T1264" s="18">
        <f t="shared" si="424"/>
        <v>62456.949999999983</v>
      </c>
      <c r="U1264" s="15" t="s">
        <v>102</v>
      </c>
      <c r="W1264" s="14"/>
      <c r="X1264" s="18"/>
      <c r="Y1264" s="16">
        <v>0</v>
      </c>
      <c r="Z1264" s="18">
        <f t="shared" si="425"/>
        <v>69781.379999999976</v>
      </c>
      <c r="AA1264" s="15"/>
      <c r="AB1264" s="24"/>
      <c r="AC1264" s="15" t="str">
        <f>C1264</f>
        <v>TASSE</v>
      </c>
      <c r="AD1264" s="25"/>
      <c r="AE1264" s="62">
        <f t="shared" si="422"/>
        <v>0</v>
      </c>
      <c r="AF1264" s="63">
        <f t="shared" si="418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6"/>
        <v>0</v>
      </c>
      <c r="AP1264" s="15"/>
      <c r="AR1264" s="14"/>
      <c r="AS1264" s="18">
        <v>0</v>
      </c>
      <c r="AT1264" s="16">
        <v>0</v>
      </c>
      <c r="AU1264" s="18">
        <f t="shared" si="427"/>
        <v>0</v>
      </c>
      <c r="AV1264" s="15"/>
      <c r="AX1264" s="14"/>
      <c r="AY1264" s="18">
        <v>0</v>
      </c>
      <c r="AZ1264" s="16">
        <v>0</v>
      </c>
      <c r="BA1264" s="18">
        <f t="shared" si="428"/>
        <v>0</v>
      </c>
      <c r="BB1264" s="15"/>
      <c r="BD1264" s="14"/>
      <c r="BE1264" s="18">
        <v>0</v>
      </c>
      <c r="BF1264" s="16">
        <v>0</v>
      </c>
      <c r="BG1264" s="18">
        <f t="shared" si="429"/>
        <v>0</v>
      </c>
      <c r="BH1264" s="15"/>
      <c r="BJ1264" s="86"/>
      <c r="BK1264" s="86"/>
      <c r="BL1264" s="24"/>
      <c r="BM1264" s="24"/>
      <c r="BN1264" s="24"/>
      <c r="BO1264" s="24"/>
      <c r="BP1264" s="24"/>
      <c r="BQ1264" s="124"/>
    </row>
    <row r="1265" spans="1:69" ht="16.8" customHeight="1" x14ac:dyDescent="0.35">
      <c r="A1265" s="15"/>
      <c r="B1265" s="15"/>
      <c r="C1265" s="15" t="s">
        <v>103</v>
      </c>
      <c r="D1265" s="16"/>
      <c r="E1265" s="16"/>
      <c r="F1265" s="16">
        <v>0</v>
      </c>
      <c r="G1265" s="16">
        <v>0</v>
      </c>
      <c r="H1265" s="16"/>
      <c r="I1265" s="4"/>
      <c r="J1265" s="14"/>
      <c r="K1265" s="50" t="s">
        <v>379</v>
      </c>
      <c r="L1265" s="25">
        <v>725</v>
      </c>
      <c r="M1265" s="16"/>
      <c r="N1265" s="93">
        <v>0</v>
      </c>
      <c r="O1265" s="16"/>
      <c r="P1265" s="18"/>
      <c r="Q1265" s="14"/>
      <c r="R1265" s="18"/>
      <c r="S1265" s="16">
        <f>G1265</f>
        <v>0</v>
      </c>
      <c r="T1265" s="18">
        <f t="shared" si="424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5"/>
        <v>69781.379999999976</v>
      </c>
      <c r="AA1265" s="15"/>
      <c r="AB1265" s="24"/>
      <c r="AC1265" s="15" t="str">
        <f>C1265</f>
        <v>PREL.  ACC. PER AMM-  GIGI</v>
      </c>
      <c r="AD1265" s="25"/>
      <c r="AE1265" s="62">
        <f t="shared" si="422"/>
        <v>0</v>
      </c>
      <c r="AF1265" s="63">
        <f t="shared" si="418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6"/>
        <v>0</v>
      </c>
      <c r="AP1265" s="15"/>
      <c r="AR1265" s="14"/>
      <c r="AS1265" s="18">
        <v>0</v>
      </c>
      <c r="AT1265" s="16">
        <v>0</v>
      </c>
      <c r="AU1265" s="18">
        <f t="shared" si="427"/>
        <v>0</v>
      </c>
      <c r="AV1265" s="15"/>
      <c r="AX1265" s="14"/>
      <c r="AY1265" s="18">
        <v>0</v>
      </c>
      <c r="AZ1265" s="16">
        <v>0</v>
      </c>
      <c r="BA1265" s="18">
        <f t="shared" si="428"/>
        <v>0</v>
      </c>
      <c r="BB1265" s="15"/>
      <c r="BD1265" s="14"/>
      <c r="BE1265" s="18">
        <v>0</v>
      </c>
      <c r="BF1265" s="16">
        <v>0</v>
      </c>
      <c r="BG1265" s="18">
        <f t="shared" si="429"/>
        <v>0</v>
      </c>
      <c r="BH1265" s="15"/>
      <c r="BJ1265" s="86"/>
      <c r="BK1265" s="86"/>
      <c r="BL1265" s="24"/>
      <c r="BM1265" s="24"/>
      <c r="BN1265" s="24"/>
      <c r="BO1265" s="24"/>
      <c r="BP1265" s="24"/>
      <c r="BQ1265" s="124"/>
    </row>
    <row r="1266" spans="1:69" ht="16.8" customHeight="1" x14ac:dyDescent="0.35">
      <c r="A1266" s="15"/>
      <c r="B1266" s="15"/>
      <c r="C1266" s="15" t="s">
        <v>105</v>
      </c>
      <c r="D1266" s="16"/>
      <c r="E1266" s="16"/>
      <c r="F1266" s="16">
        <v>0</v>
      </c>
      <c r="G1266" s="16">
        <v>0</v>
      </c>
      <c r="H1266" s="16"/>
      <c r="I1266" s="4"/>
      <c r="J1266" s="14"/>
      <c r="K1266" s="16" t="s">
        <v>380</v>
      </c>
      <c r="L1266" s="16">
        <v>636.5</v>
      </c>
      <c r="M1266" s="16"/>
      <c r="N1266" s="16">
        <v>0</v>
      </c>
      <c r="O1266" s="16"/>
      <c r="P1266" s="18"/>
      <c r="Q1266" s="14"/>
      <c r="R1266" s="18">
        <v>0</v>
      </c>
      <c r="S1266" s="16">
        <f>G1266</f>
        <v>0</v>
      </c>
      <c r="T1266" s="18">
        <f t="shared" si="424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5"/>
        <v>69781.379999999976</v>
      </c>
      <c r="AA1266" s="15"/>
      <c r="AB1266" s="24"/>
      <c r="AC1266" s="15" t="str">
        <f>C1266</f>
        <v>PREL.  ACC. PER AMM-. RENZO</v>
      </c>
      <c r="AD1266" s="25"/>
      <c r="AE1266" s="62">
        <f t="shared" si="422"/>
        <v>0</v>
      </c>
      <c r="AF1266" s="63">
        <f t="shared" si="418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6"/>
        <v>0</v>
      </c>
      <c r="AP1266" s="15"/>
      <c r="AR1266" s="14"/>
      <c r="AS1266" s="18">
        <v>0</v>
      </c>
      <c r="AT1266" s="16"/>
      <c r="AU1266" s="18">
        <f t="shared" si="427"/>
        <v>0</v>
      </c>
      <c r="AV1266" s="15"/>
      <c r="AX1266" s="14"/>
      <c r="AY1266" s="18">
        <v>0</v>
      </c>
      <c r="AZ1266" s="16"/>
      <c r="BA1266" s="18">
        <f t="shared" si="428"/>
        <v>0</v>
      </c>
      <c r="BB1266" s="15"/>
      <c r="BD1266" s="14"/>
      <c r="BE1266" s="18">
        <v>0</v>
      </c>
      <c r="BF1266" s="16"/>
      <c r="BG1266" s="18">
        <f t="shared" si="429"/>
        <v>0</v>
      </c>
      <c r="BH1266" s="15"/>
      <c r="BJ1266" s="86"/>
      <c r="BK1266" s="86"/>
      <c r="BL1266" s="24"/>
      <c r="BM1266" s="24"/>
      <c r="BN1266" s="24"/>
      <c r="BO1266" s="24"/>
      <c r="BP1266" s="24"/>
      <c r="BQ1266" s="124"/>
    </row>
    <row r="1267" spans="1:69" ht="16.8" customHeight="1" x14ac:dyDescent="0.35">
      <c r="A1267" s="15"/>
      <c r="B1267" s="15"/>
      <c r="C1267" s="15" t="s">
        <v>381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370</v>
      </c>
      <c r="L1267" s="16">
        <v>100</v>
      </c>
      <c r="M1267" s="16"/>
      <c r="N1267" s="16">
        <v>0</v>
      </c>
      <c r="O1267" s="16"/>
      <c r="P1267" s="18"/>
      <c r="Q1267" s="14"/>
      <c r="R1267" s="18">
        <v>0</v>
      </c>
      <c r="S1267" s="16">
        <v>0</v>
      </c>
      <c r="T1267" s="18">
        <f t="shared" si="424"/>
        <v>62456.949999999983</v>
      </c>
      <c r="U1267" s="15"/>
      <c r="W1267" s="14"/>
      <c r="X1267" s="18">
        <f>F1267</f>
        <v>515</v>
      </c>
      <c r="Y1267" s="16">
        <v>0</v>
      </c>
      <c r="Z1267" s="18">
        <f t="shared" si="425"/>
        <v>70296.379999999976</v>
      </c>
      <c r="AA1267" s="15" t="str">
        <f>C1267</f>
        <v>BONIFICO AGOS 25/1</v>
      </c>
      <c r="AB1267" s="24"/>
      <c r="AC1267" s="15"/>
      <c r="AD1267" s="25"/>
      <c r="AE1267" s="62"/>
      <c r="AF1267" s="63"/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6"/>
        <v>0</v>
      </c>
      <c r="AP1267" s="15"/>
      <c r="AR1267" s="14"/>
      <c r="AS1267" s="18">
        <v>0</v>
      </c>
      <c r="AT1267" s="16"/>
      <c r="AU1267" s="18">
        <f t="shared" si="427"/>
        <v>0</v>
      </c>
      <c r="AV1267" s="15"/>
      <c r="AX1267" s="14"/>
      <c r="AY1267" s="18">
        <v>0</v>
      </c>
      <c r="AZ1267" s="16"/>
      <c r="BA1267" s="18">
        <f t="shared" si="428"/>
        <v>0</v>
      </c>
      <c r="BB1267" s="15"/>
      <c r="BD1267" s="14"/>
      <c r="BE1267" s="18">
        <v>0</v>
      </c>
      <c r="BF1267" s="16"/>
      <c r="BG1267" s="18">
        <f t="shared" si="429"/>
        <v>0</v>
      </c>
      <c r="BH1267" s="15"/>
      <c r="BJ1267" s="86"/>
      <c r="BK1267" s="86"/>
      <c r="BL1267" s="24"/>
      <c r="BM1267" s="24"/>
      <c r="BN1267" s="24"/>
      <c r="BO1267" s="24"/>
      <c r="BP1267" s="24"/>
      <c r="BQ1267" s="124"/>
    </row>
    <row r="1268" spans="1:69" ht="16.8" customHeight="1" x14ac:dyDescent="0.35">
      <c r="A1268" s="15"/>
      <c r="B1268" s="15"/>
      <c r="C1268" s="15" t="s">
        <v>107</v>
      </c>
      <c r="D1268" s="16"/>
      <c r="E1268" s="16"/>
      <c r="F1268" s="16">
        <v>0</v>
      </c>
      <c r="G1268" s="16"/>
      <c r="H1268" s="16">
        <v>0</v>
      </c>
      <c r="I1268" s="4"/>
      <c r="J1268" s="14"/>
      <c r="K1268" s="16" t="s">
        <v>382</v>
      </c>
      <c r="L1268" s="16">
        <v>51</v>
      </c>
      <c r="M1268" s="16"/>
      <c r="N1268" s="16">
        <v>0</v>
      </c>
      <c r="O1268" s="16"/>
      <c r="P1268" s="18"/>
      <c r="Q1268" s="14"/>
      <c r="R1268" s="18">
        <v>0</v>
      </c>
      <c r="S1268" s="16">
        <v>0</v>
      </c>
      <c r="T1268" s="18">
        <f t="shared" si="424"/>
        <v>62456.949999999983</v>
      </c>
      <c r="U1268" s="15"/>
      <c r="W1268" s="14"/>
      <c r="X1268" s="18">
        <f>F1268</f>
        <v>0</v>
      </c>
      <c r="Y1268" s="16"/>
      <c r="Z1268" s="18">
        <f t="shared" si="425"/>
        <v>70296.379999999976</v>
      </c>
      <c r="AA1268" s="15"/>
      <c r="AB1268" s="24"/>
      <c r="AC1268" s="15"/>
      <c r="AD1268" s="25"/>
      <c r="AE1268" s="62"/>
      <c r="AF1268" s="63"/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6"/>
        <v>0</v>
      </c>
      <c r="AP1268" s="15"/>
      <c r="AR1268" s="14"/>
      <c r="AS1268" s="18">
        <v>0</v>
      </c>
      <c r="AT1268" s="16"/>
      <c r="AU1268" s="18">
        <f t="shared" si="427"/>
        <v>0</v>
      </c>
      <c r="AV1268" s="15"/>
      <c r="AX1268" s="14"/>
      <c r="AY1268" s="18">
        <v>0</v>
      </c>
      <c r="AZ1268" s="16"/>
      <c r="BA1268" s="18">
        <f t="shared" si="428"/>
        <v>0</v>
      </c>
      <c r="BB1268" s="15"/>
      <c r="BD1268" s="14"/>
      <c r="BE1268" s="18">
        <v>0</v>
      </c>
      <c r="BF1268" s="16"/>
      <c r="BG1268" s="18">
        <f t="shared" si="429"/>
        <v>0</v>
      </c>
      <c r="BH1268" s="15"/>
      <c r="BJ1268" s="86"/>
      <c r="BK1268" s="86"/>
      <c r="BL1268" s="24"/>
      <c r="BM1268" s="24"/>
      <c r="BN1268" s="24"/>
      <c r="BO1268" s="24"/>
      <c r="BP1268" s="24"/>
      <c r="BQ1268" s="124"/>
    </row>
    <row r="1269" spans="1:69" ht="16.8" customHeight="1" x14ac:dyDescent="0.35">
      <c r="A1269" s="15"/>
      <c r="B1269" s="15"/>
      <c r="C1269" s="15" t="s">
        <v>107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383</v>
      </c>
      <c r="L1269" s="67">
        <v>40</v>
      </c>
      <c r="M1269" s="44"/>
      <c r="N1269" s="16">
        <v>0</v>
      </c>
      <c r="O1269" s="16"/>
      <c r="P1269" s="18"/>
      <c r="Q1269" s="14"/>
      <c r="R1269" s="18">
        <v>0</v>
      </c>
      <c r="S1269" s="16">
        <v>0</v>
      </c>
      <c r="T1269" s="18">
        <f t="shared" si="424"/>
        <v>62456.949999999983</v>
      </c>
      <c r="U1269" s="15"/>
      <c r="W1269" s="14"/>
      <c r="X1269" s="18">
        <f>F1269</f>
        <v>0</v>
      </c>
      <c r="Y1269" s="16"/>
      <c r="Z1269" s="18">
        <f t="shared" si="425"/>
        <v>70296.379999999976</v>
      </c>
      <c r="AA1269" s="15"/>
      <c r="AB1269" s="24"/>
      <c r="AC1269" s="15"/>
      <c r="AD1269" s="25"/>
      <c r="AE1269" s="62"/>
      <c r="AF1269" s="63"/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6"/>
        <v>0</v>
      </c>
      <c r="AP1269" s="15"/>
      <c r="AR1269" s="14"/>
      <c r="AS1269" s="18">
        <v>0</v>
      </c>
      <c r="AT1269" s="16"/>
      <c r="AU1269" s="18">
        <f t="shared" si="427"/>
        <v>0</v>
      </c>
      <c r="AV1269" s="15"/>
      <c r="AX1269" s="14"/>
      <c r="AY1269" s="18">
        <v>0</v>
      </c>
      <c r="AZ1269" s="16"/>
      <c r="BA1269" s="18">
        <f t="shared" si="428"/>
        <v>0</v>
      </c>
      <c r="BB1269" s="15"/>
      <c r="BD1269" s="14"/>
      <c r="BE1269" s="18">
        <v>0</v>
      </c>
      <c r="BF1269" s="16"/>
      <c r="BG1269" s="18">
        <f t="shared" si="429"/>
        <v>0</v>
      </c>
      <c r="BH1269" s="15"/>
      <c r="BJ1269" s="86"/>
      <c r="BK1269" s="86"/>
      <c r="BL1269" s="24"/>
      <c r="BM1269" s="24"/>
      <c r="BN1269" s="24"/>
      <c r="BO1269" s="24"/>
      <c r="BP1269" s="24"/>
      <c r="BQ1269" s="124"/>
    </row>
    <row r="1270" spans="1:69" ht="16.8" customHeight="1" x14ac:dyDescent="0.35">
      <c r="A1270" s="15"/>
      <c r="B1270" s="15"/>
      <c r="C1270" s="15" t="s">
        <v>107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/>
      <c r="N1270" s="16">
        <v>0</v>
      </c>
      <c r="O1270" s="16"/>
      <c r="P1270" s="18"/>
      <c r="Q1270" s="14"/>
      <c r="R1270" s="18">
        <v>0</v>
      </c>
      <c r="S1270" s="16">
        <v>0</v>
      </c>
      <c r="T1270" s="18">
        <f t="shared" si="424"/>
        <v>62456.949999999983</v>
      </c>
      <c r="U1270" s="15"/>
      <c r="W1270" s="14"/>
      <c r="X1270" s="18">
        <f>F1270</f>
        <v>0</v>
      </c>
      <c r="Y1270" s="16">
        <v>0</v>
      </c>
      <c r="Z1270" s="18">
        <f t="shared" si="425"/>
        <v>70296.379999999976</v>
      </c>
      <c r="AA1270" s="15" t="str">
        <f>C1270</f>
        <v>VERSAMENTO</v>
      </c>
      <c r="AB1270" s="24"/>
      <c r="AC1270" s="15"/>
      <c r="AD1270" s="25"/>
      <c r="AE1270" s="62"/>
      <c r="AF1270" s="63"/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6"/>
        <v>0</v>
      </c>
      <c r="AP1270" s="15"/>
      <c r="AR1270" s="14"/>
      <c r="AS1270" s="18">
        <v>0</v>
      </c>
      <c r="AT1270" s="16"/>
      <c r="AU1270" s="18">
        <f t="shared" si="427"/>
        <v>0</v>
      </c>
      <c r="AV1270" s="15"/>
      <c r="AX1270" s="14"/>
      <c r="AY1270" s="18">
        <v>0</v>
      </c>
      <c r="AZ1270" s="16"/>
      <c r="BA1270" s="18">
        <f t="shared" si="428"/>
        <v>0</v>
      </c>
      <c r="BB1270" s="15"/>
      <c r="BD1270" s="14"/>
      <c r="BE1270" s="18">
        <v>0</v>
      </c>
      <c r="BF1270" s="16"/>
      <c r="BG1270" s="18">
        <f t="shared" si="429"/>
        <v>0</v>
      </c>
      <c r="BH1270" s="15"/>
      <c r="BJ1270" s="86"/>
      <c r="BK1270" s="86"/>
      <c r="BL1270" s="24"/>
      <c r="BM1270" s="24"/>
      <c r="BN1270" s="24"/>
      <c r="BO1270" s="24"/>
      <c r="BP1270" s="24"/>
      <c r="BQ1270" s="124"/>
    </row>
    <row r="1271" spans="1:69" ht="16.8" customHeight="1" x14ac:dyDescent="0.35">
      <c r="A1271" s="15"/>
      <c r="B1271" s="15"/>
      <c r="C1271" s="68" t="s">
        <v>107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111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4"/>
        <v>62456.949999999983</v>
      </c>
      <c r="U1271" s="15"/>
      <c r="W1271" s="14"/>
      <c r="X1271" s="18">
        <v>0</v>
      </c>
      <c r="Y1271" s="16"/>
      <c r="Z1271" s="18">
        <f t="shared" si="425"/>
        <v>70296.379999999976</v>
      </c>
      <c r="AA1271" s="15" t="str">
        <f>C1271</f>
        <v>VERSAMENTO</v>
      </c>
      <c r="AB1271" s="24"/>
      <c r="AC1271" s="15"/>
      <c r="AD1271" s="25"/>
      <c r="AE1271" s="62"/>
      <c r="AF1271" s="63"/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6"/>
        <v>0</v>
      </c>
      <c r="AP1271" s="15"/>
      <c r="AR1271" s="14"/>
      <c r="AS1271" s="18">
        <v>0</v>
      </c>
      <c r="AT1271" s="16"/>
      <c r="AU1271" s="18">
        <f t="shared" si="427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428"/>
        <v>0</v>
      </c>
      <c r="BB1271" s="15"/>
      <c r="BD1271" s="14"/>
      <c r="BE1271" s="18">
        <v>0</v>
      </c>
      <c r="BF1271" s="16"/>
      <c r="BG1271" s="18">
        <f t="shared" si="429"/>
        <v>0</v>
      </c>
      <c r="BH1271" s="15"/>
      <c r="BJ1271" s="86"/>
      <c r="BK1271" s="86"/>
      <c r="BL1271" s="24"/>
      <c r="BM1271" s="24"/>
      <c r="BN1271" s="24"/>
      <c r="BO1271" s="24"/>
      <c r="BP1271" s="24"/>
      <c r="BQ1271" s="124"/>
    </row>
    <row r="1272" spans="1:69" ht="16.8" customHeight="1" x14ac:dyDescent="0.35">
      <c r="A1272" s="15"/>
      <c r="B1272" s="15"/>
      <c r="C1272" s="15" t="s">
        <v>169</v>
      </c>
      <c r="D1272" s="16"/>
      <c r="E1272" s="16"/>
      <c r="F1272" s="16">
        <v>2764.95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4"/>
        <v>62456.949999999983</v>
      </c>
      <c r="U1272" s="15"/>
      <c r="W1272" s="14"/>
      <c r="X1272" s="18">
        <f>F1272</f>
        <v>2764.95</v>
      </c>
      <c r="Y1272" s="16">
        <f>G1272</f>
        <v>0</v>
      </c>
      <c r="Z1272" s="18">
        <f t="shared" si="425"/>
        <v>73061.329999999973</v>
      </c>
      <c r="AA1272" s="15" t="str">
        <f>C1272</f>
        <v>BONIFICI</v>
      </c>
      <c r="AB1272" s="24"/>
      <c r="AC1272" s="15"/>
      <c r="AD1272" s="25"/>
      <c r="AE1272" s="62"/>
      <c r="AF1272" s="63"/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6"/>
        <v>0</v>
      </c>
      <c r="AP1272" s="15"/>
      <c r="AR1272" s="14"/>
      <c r="AS1272" s="18">
        <v>0</v>
      </c>
      <c r="AT1272" s="16"/>
      <c r="AU1272" s="18">
        <f t="shared" si="427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8"/>
        <v>0</v>
      </c>
      <c r="BB1272" s="15"/>
      <c r="BD1272" s="14"/>
      <c r="BE1272" s="18">
        <v>0</v>
      </c>
      <c r="BF1272" s="16"/>
      <c r="BG1272" s="18">
        <f t="shared" si="429"/>
        <v>0</v>
      </c>
      <c r="BH1272" s="15"/>
      <c r="BJ1272" s="86"/>
      <c r="BK1272" s="86"/>
      <c r="BL1272" s="24"/>
      <c r="BM1272" s="24"/>
      <c r="BN1272" s="24"/>
      <c r="BO1272" s="24"/>
      <c r="BP1272" s="24"/>
      <c r="BQ1272" s="124"/>
    </row>
    <row r="1273" spans="1:69" ht="16.8" customHeight="1" x14ac:dyDescent="0.35">
      <c r="A1273" s="15"/>
      <c r="B1273" s="15"/>
      <c r="C1273" s="47" t="s">
        <v>112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/>
      <c r="N1273" s="3"/>
      <c r="O1273" s="16"/>
      <c r="P1273" s="18"/>
      <c r="Q1273" s="14"/>
      <c r="R1273" s="18"/>
      <c r="S1273" s="16"/>
      <c r="T1273" s="18">
        <f t="shared" si="424"/>
        <v>62456.949999999983</v>
      </c>
      <c r="U1273" s="15"/>
      <c r="W1273" s="14"/>
      <c r="X1273" s="18"/>
      <c r="Y1273" s="1">
        <f>G1273</f>
        <v>0</v>
      </c>
      <c r="Z1273" s="18">
        <f t="shared" si="425"/>
        <v>73061.329999999973</v>
      </c>
      <c r="AA1273" s="15" t="str">
        <f>C1273</f>
        <v>PREL .PROVVIGIONI MATURATE</v>
      </c>
      <c r="AB1273" s="24"/>
      <c r="AC1273" s="15" t="s">
        <v>157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6"/>
        <v>0</v>
      </c>
      <c r="AP1273" s="15"/>
      <c r="AR1273" s="14"/>
      <c r="AS1273" s="18"/>
      <c r="AT1273" s="25">
        <v>0</v>
      </c>
      <c r="AU1273" s="18">
        <f t="shared" si="427"/>
        <v>0</v>
      </c>
      <c r="AV1273" s="15"/>
      <c r="AX1273" s="14"/>
      <c r="AY1273" s="18"/>
      <c r="AZ1273" s="25">
        <v>0</v>
      </c>
      <c r="BA1273" s="18">
        <f t="shared" si="428"/>
        <v>0</v>
      </c>
      <c r="BB1273" s="15"/>
      <c r="BD1273" s="14"/>
      <c r="BE1273" s="18"/>
      <c r="BF1273" s="25">
        <v>0</v>
      </c>
      <c r="BG1273" s="18">
        <f t="shared" si="429"/>
        <v>0</v>
      </c>
      <c r="BH1273" s="15"/>
      <c r="BJ1273" s="86"/>
      <c r="BK1273" s="86"/>
      <c r="BL1273" s="24"/>
      <c r="BM1273" s="24"/>
      <c r="BN1273" s="24"/>
      <c r="BO1273" s="24"/>
      <c r="BP1273" s="24"/>
      <c r="BQ1273" s="124"/>
    </row>
    <row r="1274" spans="1:69" ht="16.8" customHeight="1" x14ac:dyDescent="0.35">
      <c r="A1274" s="15"/>
      <c r="B1274" s="15"/>
      <c r="C1274" s="15" t="s">
        <v>113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/>
      <c r="N1274" s="16"/>
      <c r="O1274" s="16"/>
      <c r="P1274" s="18"/>
      <c r="Q1274" s="14"/>
      <c r="R1274" s="18"/>
      <c r="S1274" s="16">
        <f>G1274</f>
        <v>0</v>
      </c>
      <c r="T1274" s="18">
        <f t="shared" si="424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5"/>
        <v>73061.329999999973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6"/>
        <v>0</v>
      </c>
      <c r="AP1274" s="15"/>
      <c r="AR1274" s="14"/>
      <c r="AS1274" s="18"/>
      <c r="AT1274" s="16"/>
      <c r="AU1274" s="18">
        <f t="shared" si="427"/>
        <v>0</v>
      </c>
      <c r="AV1274" s="15"/>
      <c r="AX1274" s="14"/>
      <c r="AY1274" s="18"/>
      <c r="AZ1274" s="16"/>
      <c r="BA1274" s="18">
        <f t="shared" si="428"/>
        <v>0</v>
      </c>
      <c r="BB1274" s="15"/>
      <c r="BD1274" s="14"/>
      <c r="BE1274" s="18"/>
      <c r="BF1274" s="16"/>
      <c r="BG1274" s="18">
        <f t="shared" si="429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4"/>
    </row>
    <row r="1275" spans="1:69" ht="16.8" customHeight="1" x14ac:dyDescent="0.35">
      <c r="A1275" s="15"/>
      <c r="B1275" s="15"/>
      <c r="C1275" s="15" t="s">
        <v>114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4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5"/>
        <v>73061.329999999973</v>
      </c>
      <c r="AA1275" s="15"/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6"/>
        <v>0</v>
      </c>
      <c r="AP1275" s="15"/>
      <c r="AR1275" s="14"/>
      <c r="AS1275" s="18"/>
      <c r="AT1275" s="16">
        <v>0</v>
      </c>
      <c r="AU1275" s="18">
        <f t="shared" si="427"/>
        <v>0</v>
      </c>
      <c r="AV1275" s="15"/>
      <c r="AX1275" s="14"/>
      <c r="AY1275" s="18"/>
      <c r="AZ1275" s="16">
        <v>0</v>
      </c>
      <c r="BA1275" s="18">
        <f t="shared" si="428"/>
        <v>0</v>
      </c>
      <c r="BB1275" s="15"/>
      <c r="BD1275" s="14"/>
      <c r="BE1275" s="18"/>
      <c r="BF1275" s="16">
        <v>0</v>
      </c>
      <c r="BG1275" s="18">
        <f t="shared" si="429"/>
        <v>0</v>
      </c>
      <c r="BH1275" s="15"/>
      <c r="BJ1275" s="86"/>
      <c r="BK1275" s="86"/>
      <c r="BL1275" s="24"/>
      <c r="BM1275" s="24"/>
      <c r="BN1275" s="24"/>
      <c r="BO1275" s="24"/>
      <c r="BP1275" s="24"/>
      <c r="BQ1275" s="124"/>
    </row>
    <row r="1276" spans="1:69" ht="16.8" customHeight="1" x14ac:dyDescent="0.35">
      <c r="A1276" s="15"/>
      <c r="B1276" s="15"/>
      <c r="C1276" s="15"/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115</v>
      </c>
      <c r="L1276" s="3">
        <f>SUM(L1256:L1270)+N1255+L1272+L1273</f>
        <v>165403.86999999997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424"/>
        <v>62456.949999999983</v>
      </c>
      <c r="U1276" s="15"/>
      <c r="W1276" s="14"/>
      <c r="X1276" s="18">
        <v>0</v>
      </c>
      <c r="Y1276" s="16">
        <v>0</v>
      </c>
      <c r="Z1276" s="18">
        <f t="shared" si="425"/>
        <v>73061.329999999973</v>
      </c>
      <c r="AA1276" s="15"/>
      <c r="AB1276" s="24"/>
      <c r="AC1276" s="15">
        <f>C1276</f>
        <v>0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111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6"/>
        <v>0</v>
      </c>
      <c r="AP1276" s="15"/>
      <c r="AR1276" s="14"/>
      <c r="AS1276" s="18"/>
      <c r="AT1276" s="16">
        <v>0</v>
      </c>
      <c r="AU1276" s="18">
        <f t="shared" si="427"/>
        <v>0</v>
      </c>
      <c r="AV1276" s="16"/>
      <c r="AX1276" s="14"/>
      <c r="AY1276" s="18"/>
      <c r="AZ1276" s="16">
        <v>0</v>
      </c>
      <c r="BA1276" s="18">
        <f t="shared" si="428"/>
        <v>0</v>
      </c>
      <c r="BB1276" s="15"/>
      <c r="BD1276" s="14"/>
      <c r="BE1276" s="18"/>
      <c r="BF1276" s="16">
        <v>0</v>
      </c>
      <c r="BG1276" s="18">
        <f t="shared" si="429"/>
        <v>0</v>
      </c>
      <c r="BH1276" s="15"/>
      <c r="BJ1276" s="86"/>
      <c r="BK1276" s="86"/>
      <c r="BL1276" s="24"/>
      <c r="BM1276" s="24"/>
      <c r="BN1276" s="24"/>
      <c r="BO1276" s="24"/>
      <c r="BP1276" s="24"/>
      <c r="BQ1276" s="124"/>
    </row>
    <row r="1277" spans="1:69" ht="16.8" customHeight="1" x14ac:dyDescent="0.35">
      <c r="A1277" s="15"/>
      <c r="B1277" s="15"/>
      <c r="C1277" s="64" t="s">
        <v>375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/>
      <c r="K1277" s="6" t="s">
        <v>116</v>
      </c>
      <c r="L1277" s="3">
        <f>L1276-M1276</f>
        <v>87304.729999999952</v>
      </c>
      <c r="M1277" s="16"/>
      <c r="N1277" s="16"/>
      <c r="O1277" s="16"/>
      <c r="P1277" s="18"/>
      <c r="Q1277" s="14"/>
      <c r="R1277" s="18"/>
      <c r="S1277" s="16">
        <v>0</v>
      </c>
      <c r="T1277" s="18">
        <f t="shared" si="424"/>
        <v>62456.949999999983</v>
      </c>
      <c r="U1277" s="15"/>
      <c r="W1277" s="14"/>
      <c r="X1277" s="18"/>
      <c r="Y1277" s="142">
        <f>G1277</f>
        <v>39.5</v>
      </c>
      <c r="Z1277" s="143">
        <f t="shared" si="425"/>
        <v>73021.829999999973</v>
      </c>
      <c r="AA1277" s="144" t="str">
        <f>C1277</f>
        <v>RIMBORSO VISMARA</v>
      </c>
      <c r="AB1277" s="24"/>
      <c r="AC1277" s="71" t="s">
        <v>190</v>
      </c>
      <c r="AD1277" s="65"/>
      <c r="AE1277" s="65">
        <v>0</v>
      </c>
      <c r="AF1277" s="63">
        <f>SUM(AF1229:AF1276)</f>
        <v>56271.47</v>
      </c>
      <c r="AG1277" s="25"/>
      <c r="AH1277" s="24" t="s">
        <v>117</v>
      </c>
      <c r="AI1277" s="26"/>
      <c r="AJ1277" s="25">
        <f>SUM(AJ1223:AJ1276)</f>
        <v>0</v>
      </c>
      <c r="AL1277" s="14"/>
      <c r="AM1277" s="18"/>
      <c r="AN1277" s="16"/>
      <c r="AO1277" s="18">
        <f t="shared" si="426"/>
        <v>0</v>
      </c>
      <c r="AP1277" s="15"/>
      <c r="AR1277" s="14"/>
      <c r="AS1277" s="18"/>
      <c r="AT1277" s="16">
        <v>0</v>
      </c>
      <c r="AU1277" s="18">
        <f t="shared" si="427"/>
        <v>0</v>
      </c>
      <c r="AV1277" s="15"/>
      <c r="AX1277" s="14"/>
      <c r="AY1277" s="18"/>
      <c r="AZ1277" s="16"/>
      <c r="BA1277" s="18">
        <f t="shared" si="428"/>
        <v>0</v>
      </c>
      <c r="BB1277" s="15"/>
      <c r="BD1277" s="14"/>
      <c r="BE1277" s="18"/>
      <c r="BF1277" s="16"/>
      <c r="BG1277" s="18">
        <f t="shared" si="429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4"/>
    </row>
    <row r="1278" spans="1:69" ht="16.8" customHeight="1" x14ac:dyDescent="0.35">
      <c r="A1278" s="15"/>
      <c r="B1278" s="15"/>
      <c r="C1278" s="64" t="s">
        <v>140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/>
      <c r="P1278" s="18"/>
      <c r="Q1278" s="14"/>
      <c r="R1278" s="18"/>
      <c r="S1278" s="16">
        <v>0</v>
      </c>
      <c r="T1278" s="18">
        <f t="shared" si="424"/>
        <v>62456.949999999983</v>
      </c>
      <c r="U1278" s="15"/>
      <c r="W1278" s="14"/>
      <c r="X1278" s="18"/>
      <c r="Y1278" s="16">
        <v>0</v>
      </c>
      <c r="Z1278" s="18">
        <f t="shared" si="425"/>
        <v>73021.829999999973</v>
      </c>
      <c r="AA1278" s="15"/>
      <c r="AB1278" s="24"/>
      <c r="AC1278" s="71" t="s">
        <v>161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426"/>
        <v>0</v>
      </c>
      <c r="AP1278" s="15"/>
      <c r="AR1278" s="14"/>
      <c r="AS1278" s="18"/>
      <c r="AT1278" s="16"/>
      <c r="AU1278" s="18">
        <f t="shared" si="427"/>
        <v>0</v>
      </c>
      <c r="AV1278" s="15"/>
      <c r="AX1278" s="14"/>
      <c r="AY1278" s="18"/>
      <c r="AZ1278" s="16"/>
      <c r="BA1278" s="18">
        <f t="shared" si="428"/>
        <v>0</v>
      </c>
      <c r="BB1278" s="15"/>
      <c r="BD1278" s="14"/>
      <c r="BE1278" s="18"/>
      <c r="BF1278" s="16"/>
      <c r="BG1278" s="18">
        <f t="shared" si="429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4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119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120</v>
      </c>
      <c r="L1279" s="3">
        <f>L1277-L1278</f>
        <v>0</v>
      </c>
      <c r="M1279" s="27" t="s">
        <v>162</v>
      </c>
      <c r="N1279" s="27">
        <f>O1279-L1278</f>
        <v>2281.0999999999767</v>
      </c>
      <c r="O1279" s="44">
        <f>Z1279+AU1279+N1255+SUM(L1258:L1269)+SUM(N1259:N1269)+L1273-D1225-D1228-D1224+E1226</f>
        <v>89585.829999999973</v>
      </c>
      <c r="P1279" s="18"/>
      <c r="Q1279" s="58"/>
      <c r="R1279" s="59"/>
      <c r="S1279" s="44"/>
      <c r="T1279" s="59">
        <f t="shared" si="424"/>
        <v>62456.949999999983</v>
      </c>
      <c r="U1279" s="57"/>
      <c r="W1279" s="58"/>
      <c r="X1279" s="59"/>
      <c r="Y1279" s="44"/>
      <c r="Z1279" s="59">
        <f t="shared" si="425"/>
        <v>73021.829999999973</v>
      </c>
      <c r="AA1279" s="57"/>
      <c r="AB1279" s="60"/>
      <c r="AC1279" s="60" t="s">
        <v>121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163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6"/>
        <v>0</v>
      </c>
      <c r="AP1279" s="57"/>
      <c r="AR1279" s="58"/>
      <c r="AS1279" s="59"/>
      <c r="AT1279" s="44"/>
      <c r="AU1279" s="59">
        <f t="shared" si="427"/>
        <v>0</v>
      </c>
      <c r="AV1279" s="57"/>
      <c r="AX1279" s="58"/>
      <c r="AY1279" s="59"/>
      <c r="AZ1279" s="44"/>
      <c r="BA1279" s="59">
        <f t="shared" si="428"/>
        <v>0</v>
      </c>
      <c r="BB1279" s="57"/>
      <c r="BD1279" s="58"/>
      <c r="BE1279" s="59"/>
      <c r="BF1279" s="44"/>
      <c r="BG1279" s="59">
        <f t="shared" si="429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191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2" spans="1:69" ht="16.8" customHeight="1" x14ac:dyDescent="0.35">
      <c r="A1282" s="2" t="s">
        <v>0</v>
      </c>
      <c r="B1282" s="2"/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122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164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165</v>
      </c>
      <c r="BP1282" s="8" t="s">
        <v>0</v>
      </c>
      <c r="BQ1282" s="9" t="s">
        <v>166</v>
      </c>
    </row>
    <row r="1283" spans="1:69" ht="16.8" customHeight="1" x14ac:dyDescent="0.35">
      <c r="A1283" s="14">
        <v>45321</v>
      </c>
      <c r="B1283" s="15" t="s">
        <v>167</v>
      </c>
      <c r="C1283" s="15" t="s">
        <v>168</v>
      </c>
      <c r="D1283" s="16">
        <v>3265.46</v>
      </c>
      <c r="E1283" s="16">
        <v>223.9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>
        <f>D1286+D1289+D1287-E1287-E1286+O1222</f>
        <v>68188.10000000002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73021.829999999973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169</v>
      </c>
      <c r="BM1283" s="88">
        <f>BK1283</f>
        <v>45321</v>
      </c>
      <c r="BN1283" s="24" t="s">
        <v>169</v>
      </c>
      <c r="BO1283" s="24"/>
      <c r="BP1283" s="88">
        <f>BK1283</f>
        <v>45321</v>
      </c>
      <c r="BQ1283" s="124"/>
    </row>
    <row r="1284" spans="1:69" ht="16.8" customHeight="1" x14ac:dyDescent="0.35">
      <c r="A1284" s="15"/>
      <c r="B1284" s="15"/>
      <c r="C1284" s="15" t="s">
        <v>170</v>
      </c>
      <c r="D1284" s="16">
        <v>0</v>
      </c>
      <c r="E1284" s="16"/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0">(R1284-S1284)+T1283</f>
        <v>62456.949999999983</v>
      </c>
      <c r="U1284" s="15"/>
      <c r="W1284" s="14"/>
      <c r="X1284" s="18"/>
      <c r="Y1284" s="16"/>
      <c r="Z1284" s="18">
        <f t="shared" ref="Z1284:Z1315" si="431">(X1284-Y1284)+Z1283</f>
        <v>73021.829999999973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2">(AM1284-AN1284)+AO1283</f>
        <v>0</v>
      </c>
      <c r="AP1284" s="15"/>
      <c r="AR1284" s="14"/>
      <c r="AS1284" s="18"/>
      <c r="AT1284" s="16"/>
      <c r="AU1284" s="18">
        <f t="shared" ref="AU1284:AU1315" si="433">(AS1284-AT1284)+AU1283</f>
        <v>0</v>
      </c>
      <c r="AV1284" s="15"/>
      <c r="AX1284" s="14"/>
      <c r="AY1284" s="18"/>
      <c r="AZ1284" s="16"/>
      <c r="BA1284" s="18">
        <f t="shared" ref="BA1284:BA1315" si="434">(AY1284-AZ1284)+BA1283</f>
        <v>0</v>
      </c>
      <c r="BB1284" s="15"/>
      <c r="BD1284" s="14"/>
      <c r="BE1284" s="18"/>
      <c r="BF1284" s="16"/>
      <c r="BG1284" s="18">
        <f t="shared" ref="BG1284:BG1315" si="435">(BE1284-BF1284)+BG1283</f>
        <v>0</v>
      </c>
      <c r="BH1284" s="15"/>
      <c r="BJ1284" s="86">
        <v>0</v>
      </c>
      <c r="BK1284" s="90"/>
      <c r="BL1284" s="24">
        <v>0</v>
      </c>
      <c r="BM1284" s="91"/>
      <c r="BN1284" s="24">
        <v>0</v>
      </c>
      <c r="BO1284" s="24">
        <v>0</v>
      </c>
      <c r="BP1284" s="91"/>
      <c r="BQ1284" s="124"/>
    </row>
    <row r="1285" spans="1:69" ht="16.8" customHeight="1" x14ac:dyDescent="0.35">
      <c r="A1285" s="15"/>
      <c r="B1285" s="15"/>
      <c r="C1285" s="15" t="s">
        <v>171</v>
      </c>
      <c r="D1285" s="16">
        <v>10807.48</v>
      </c>
      <c r="E1285" s="16">
        <v>0</v>
      </c>
      <c r="F1285" s="16"/>
      <c r="G1285" s="16"/>
      <c r="H1285" s="103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0"/>
        <v>62456.949999999983</v>
      </c>
      <c r="U1285" s="15"/>
      <c r="W1285" s="14"/>
      <c r="X1285" s="18"/>
      <c r="Y1285" s="16"/>
      <c r="Z1285" s="18">
        <f t="shared" si="431"/>
        <v>73021.829999999973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2"/>
        <v>0</v>
      </c>
      <c r="AP1285" s="15"/>
      <c r="AR1285" s="14"/>
      <c r="AS1285" s="18"/>
      <c r="AT1285" s="16"/>
      <c r="AU1285" s="18">
        <f t="shared" si="433"/>
        <v>0</v>
      </c>
      <c r="AV1285" s="15"/>
      <c r="AX1285" s="14"/>
      <c r="AY1285" s="18"/>
      <c r="AZ1285" s="16"/>
      <c r="BA1285" s="18">
        <f t="shared" si="434"/>
        <v>0</v>
      </c>
      <c r="BB1285" s="15"/>
      <c r="BD1285" s="14"/>
      <c r="BE1285" s="18"/>
      <c r="BF1285" s="16"/>
      <c r="BG1285" s="18">
        <f t="shared" si="435"/>
        <v>0</v>
      </c>
      <c r="BH1285" s="15"/>
      <c r="BJ1285" s="86">
        <v>0</v>
      </c>
      <c r="BK1285" s="90"/>
      <c r="BL1285" s="24">
        <v>0</v>
      </c>
      <c r="BM1285" s="91"/>
      <c r="BN1285" s="24">
        <v>0</v>
      </c>
      <c r="BO1285" s="24">
        <v>0</v>
      </c>
      <c r="BP1285" s="91"/>
      <c r="BQ1285" s="124"/>
    </row>
    <row r="1286" spans="1:69" ht="16.8" customHeight="1" x14ac:dyDescent="0.35">
      <c r="A1286" s="15"/>
      <c r="B1286" s="15">
        <v>0</v>
      </c>
      <c r="C1286" s="15" t="s">
        <v>172</v>
      </c>
      <c r="D1286" s="16">
        <v>564.14</v>
      </c>
      <c r="E1286" s="16"/>
      <c r="F1286" s="16"/>
      <c r="G1286" s="16"/>
      <c r="H1286" s="103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 t="shared" ref="O1286:O1305" si="436">O1225+M1286-N1286</f>
        <v>25959.939000000009</v>
      </c>
      <c r="P1286" s="18">
        <f t="shared" ref="P1286:P1305" si="437">P1225+M1286</f>
        <v>7091.0389999999998</v>
      </c>
      <c r="Q1286" s="14"/>
      <c r="R1286" s="18"/>
      <c r="S1286" s="16"/>
      <c r="T1286" s="18">
        <f t="shared" si="430"/>
        <v>62456.949999999983</v>
      </c>
      <c r="U1286" s="15"/>
      <c r="W1286" s="14"/>
      <c r="X1286" s="18"/>
      <c r="Y1286" s="16"/>
      <c r="Z1286" s="18">
        <f t="shared" si="431"/>
        <v>73021.829999999973</v>
      </c>
      <c r="AA1286" s="15"/>
      <c r="AB1286" s="24"/>
      <c r="AC1286" s="24"/>
      <c r="AD1286" s="25"/>
      <c r="AE1286" s="25"/>
      <c r="AF1286" s="25"/>
      <c r="AG1286" s="25"/>
      <c r="AH1286" s="17"/>
      <c r="AI1286" s="16">
        <v>0</v>
      </c>
      <c r="AJ1286" s="25"/>
      <c r="AL1286" s="14"/>
      <c r="AM1286" s="18"/>
      <c r="AN1286" s="16"/>
      <c r="AO1286" s="18">
        <f t="shared" si="432"/>
        <v>0</v>
      </c>
      <c r="AP1286" s="15"/>
      <c r="AR1286" s="14"/>
      <c r="AS1286" s="18"/>
      <c r="AT1286" s="16"/>
      <c r="AU1286" s="18">
        <f t="shared" si="433"/>
        <v>0</v>
      </c>
      <c r="AV1286" s="15"/>
      <c r="AX1286" s="14"/>
      <c r="AY1286" s="18"/>
      <c r="AZ1286" s="16"/>
      <c r="BA1286" s="18">
        <f t="shared" si="434"/>
        <v>0</v>
      </c>
      <c r="BB1286" s="15"/>
      <c r="BD1286" s="14"/>
      <c r="BE1286" s="18"/>
      <c r="BF1286" s="16"/>
      <c r="BG1286" s="18">
        <f t="shared" si="435"/>
        <v>0</v>
      </c>
      <c r="BH1286" s="15"/>
      <c r="BJ1286" s="86">
        <v>0</v>
      </c>
      <c r="BK1286" s="90"/>
      <c r="BL1286" s="24">
        <v>0</v>
      </c>
      <c r="BM1286" s="91"/>
      <c r="BN1286" s="24">
        <v>0</v>
      </c>
      <c r="BO1286" s="24">
        <v>0</v>
      </c>
      <c r="BP1286" s="91"/>
      <c r="BQ1286" s="124"/>
    </row>
    <row r="1287" spans="1:69" ht="16.8" customHeight="1" x14ac:dyDescent="0.35">
      <c r="A1287" s="15"/>
      <c r="B1287" s="16">
        <f>B1286+B1226</f>
        <v>3321.27</v>
      </c>
      <c r="C1287" s="15" t="s">
        <v>173</v>
      </c>
      <c r="D1287" s="16">
        <v>1736.22</v>
      </c>
      <c r="E1287" s="16">
        <v>0</v>
      </c>
      <c r="F1287" s="16"/>
      <c r="G1287" s="16"/>
      <c r="H1287" s="103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si="436"/>
        <v>-28046.630357000005</v>
      </c>
      <c r="P1287" s="18">
        <f t="shared" si="437"/>
        <v>5935.199642999999</v>
      </c>
      <c r="Q1287" s="14"/>
      <c r="R1287" s="18"/>
      <c r="S1287" s="16"/>
      <c r="T1287" s="18">
        <f t="shared" si="430"/>
        <v>62456.949999999983</v>
      </c>
      <c r="U1287" s="15"/>
      <c r="W1287" s="14"/>
      <c r="X1287" s="18"/>
      <c r="Y1287" s="16"/>
      <c r="Z1287" s="18">
        <f t="shared" si="431"/>
        <v>73021.829999999973</v>
      </c>
      <c r="AA1287" s="15"/>
      <c r="AB1287" s="24"/>
      <c r="AC1287" s="17"/>
      <c r="AD1287" s="25"/>
      <c r="AE1287" s="25"/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2"/>
        <v>0</v>
      </c>
      <c r="AP1287" s="15"/>
      <c r="AR1287" s="14"/>
      <c r="AS1287" s="18"/>
      <c r="AT1287" s="16"/>
      <c r="AU1287" s="18">
        <f t="shared" si="433"/>
        <v>0</v>
      </c>
      <c r="AV1287" s="15"/>
      <c r="AX1287" s="14"/>
      <c r="AY1287" s="18"/>
      <c r="AZ1287" s="16"/>
      <c r="BA1287" s="18">
        <f t="shared" si="434"/>
        <v>0</v>
      </c>
      <c r="BB1287" s="15"/>
      <c r="BD1287" s="14"/>
      <c r="BE1287" s="18"/>
      <c r="BF1287" s="16"/>
      <c r="BG1287" s="18">
        <f t="shared" si="435"/>
        <v>0</v>
      </c>
      <c r="BH1287" s="15"/>
      <c r="BJ1287" s="86">
        <v>0</v>
      </c>
      <c r="BK1287" s="90"/>
      <c r="BL1287" s="24">
        <v>0</v>
      </c>
      <c r="BM1287" s="91"/>
      <c r="BN1287" s="24">
        <v>0</v>
      </c>
      <c r="BO1287" s="24"/>
      <c r="BP1287" s="24"/>
      <c r="BQ1287" s="124"/>
    </row>
    <row r="1288" spans="1:69" ht="16.8" customHeight="1" x14ac:dyDescent="0.35">
      <c r="A1288" s="15"/>
      <c r="B1288" s="15"/>
      <c r="C1288" s="15" t="s">
        <v>174</v>
      </c>
      <c r="D1288" s="16">
        <v>511</v>
      </c>
      <c r="E1288" s="16">
        <v>0</v>
      </c>
      <c r="F1288" s="16"/>
      <c r="G1288" s="16"/>
      <c r="H1288" s="103" t="s">
        <v>44</v>
      </c>
      <c r="I1288" s="77" t="s">
        <v>175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436"/>
        <v>-9297.955135000002</v>
      </c>
      <c r="P1288" s="18">
        <f t="shared" si="437"/>
        <v>10884.744864999999</v>
      </c>
      <c r="Q1288" s="14"/>
      <c r="R1288" s="18"/>
      <c r="S1288" s="16"/>
      <c r="T1288" s="18">
        <f t="shared" si="430"/>
        <v>62456.949999999983</v>
      </c>
      <c r="U1288" s="15"/>
      <c r="W1288" s="14"/>
      <c r="X1288" s="18"/>
      <c r="Y1288" s="16"/>
      <c r="Z1288" s="18">
        <f t="shared" si="431"/>
        <v>73021.829999999973</v>
      </c>
      <c r="AA1288" s="15"/>
      <c r="AB1288" s="24"/>
      <c r="AC1288" s="17"/>
      <c r="AD1288" s="25"/>
      <c r="AE1288" s="25"/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2"/>
        <v>0</v>
      </c>
      <c r="AP1288" s="15"/>
      <c r="AR1288" s="14"/>
      <c r="AS1288" s="18"/>
      <c r="AT1288" s="16"/>
      <c r="AU1288" s="18">
        <f t="shared" si="433"/>
        <v>0</v>
      </c>
      <c r="AV1288" s="15"/>
      <c r="AX1288" s="14"/>
      <c r="AY1288" s="18"/>
      <c r="AZ1288" s="16"/>
      <c r="BA1288" s="18">
        <f t="shared" si="434"/>
        <v>0</v>
      </c>
      <c r="BB1288" s="15"/>
      <c r="BD1288" s="14"/>
      <c r="BE1288" s="18"/>
      <c r="BF1288" s="16"/>
      <c r="BG1288" s="18">
        <f t="shared" si="435"/>
        <v>0</v>
      </c>
      <c r="BH1288" s="15"/>
      <c r="BJ1288" s="86">
        <v>0</v>
      </c>
      <c r="BK1288" s="90"/>
      <c r="BL1288" s="24">
        <v>0</v>
      </c>
      <c r="BM1288" s="91"/>
      <c r="BN1288" s="24">
        <v>0</v>
      </c>
      <c r="BO1288" s="24"/>
      <c r="BP1288" s="24"/>
      <c r="BQ1288" s="124"/>
    </row>
    <row r="1289" spans="1:69" ht="16.8" customHeight="1" x14ac:dyDescent="0.35">
      <c r="A1289" s="15"/>
      <c r="B1289" s="15" t="s">
        <v>42</v>
      </c>
      <c r="C1289" s="15" t="s">
        <v>176</v>
      </c>
      <c r="D1289" s="16">
        <v>0</v>
      </c>
      <c r="E1289" s="16"/>
      <c r="F1289" s="16"/>
      <c r="G1289" s="16"/>
      <c r="H1289" s="103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436"/>
        <v>6834.87014</v>
      </c>
      <c r="P1289" s="18">
        <f t="shared" si="437"/>
        <v>1843.6701400000004</v>
      </c>
      <c r="Q1289" s="14"/>
      <c r="R1289" s="18"/>
      <c r="S1289" s="16"/>
      <c r="T1289" s="18">
        <f t="shared" si="430"/>
        <v>62456.949999999983</v>
      </c>
      <c r="U1289" s="15"/>
      <c r="W1289" s="14"/>
      <c r="X1289" s="18"/>
      <c r="Y1289" s="16"/>
      <c r="Z1289" s="18">
        <f t="shared" si="431"/>
        <v>73021.829999999973</v>
      </c>
      <c r="AA1289" s="15"/>
      <c r="AB1289" s="24"/>
      <c r="AC1289" s="17"/>
      <c r="AD1289" s="25"/>
      <c r="AE1289" s="25"/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2"/>
        <v>0</v>
      </c>
      <c r="AP1289" s="15"/>
      <c r="AR1289" s="14"/>
      <c r="AS1289" s="18"/>
      <c r="AT1289" s="16"/>
      <c r="AU1289" s="18">
        <f t="shared" si="433"/>
        <v>0</v>
      </c>
      <c r="AV1289" s="15"/>
      <c r="AX1289" s="14"/>
      <c r="AY1289" s="18"/>
      <c r="AZ1289" s="16"/>
      <c r="BA1289" s="18">
        <f t="shared" si="434"/>
        <v>0</v>
      </c>
      <c r="BB1289" s="15"/>
      <c r="BD1289" s="14"/>
      <c r="BE1289" s="18"/>
      <c r="BF1289" s="16"/>
      <c r="BG1289" s="18">
        <f t="shared" si="435"/>
        <v>0</v>
      </c>
      <c r="BH1289" s="15"/>
      <c r="BJ1289" s="86">
        <v>0</v>
      </c>
      <c r="BK1289" s="90"/>
      <c r="BL1289" s="24">
        <v>0</v>
      </c>
      <c r="BM1289" s="91"/>
      <c r="BN1289" s="24">
        <v>0</v>
      </c>
      <c r="BO1289" s="24"/>
      <c r="BP1289" s="24"/>
      <c r="BQ1289" s="124"/>
    </row>
    <row r="1290" spans="1:69" ht="16.8" customHeight="1" x14ac:dyDescent="0.35">
      <c r="A1290" s="15"/>
      <c r="B1290" s="15"/>
      <c r="C1290" s="15" t="s">
        <v>177</v>
      </c>
      <c r="D1290" s="16">
        <v>132.47</v>
      </c>
      <c r="E1290" s="16"/>
      <c r="F1290" s="16"/>
      <c r="G1290" s="16">
        <v>0</v>
      </c>
      <c r="H1290" s="103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436"/>
        <v>6573.9101400000009</v>
      </c>
      <c r="P1290" s="18">
        <f t="shared" si="437"/>
        <v>1843.6701400000004</v>
      </c>
      <c r="Q1290" s="14"/>
      <c r="R1290" s="18"/>
      <c r="S1290" s="16">
        <f>G1290</f>
        <v>0</v>
      </c>
      <c r="T1290" s="18">
        <f t="shared" si="43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431"/>
        <v>73021.829999999973</v>
      </c>
      <c r="AA1290" s="15"/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/>
      <c r="AI1290" s="16">
        <v>0</v>
      </c>
      <c r="AJ1290" s="25"/>
      <c r="AL1290" s="14"/>
      <c r="AM1290" s="18"/>
      <c r="AN1290" s="16">
        <v>0</v>
      </c>
      <c r="AO1290" s="18">
        <f t="shared" si="432"/>
        <v>0</v>
      </c>
      <c r="AP1290" s="15"/>
      <c r="AR1290" s="14"/>
      <c r="AS1290" s="18"/>
      <c r="AT1290" s="16">
        <v>0</v>
      </c>
      <c r="AU1290" s="18">
        <f t="shared" si="433"/>
        <v>0</v>
      </c>
      <c r="AV1290" s="15"/>
      <c r="AX1290" s="14"/>
      <c r="AY1290" s="18"/>
      <c r="AZ1290" s="16">
        <v>0</v>
      </c>
      <c r="BA1290" s="18">
        <f t="shared" si="434"/>
        <v>0</v>
      </c>
      <c r="BB1290" s="15"/>
      <c r="BD1290" s="14"/>
      <c r="BE1290" s="18"/>
      <c r="BF1290" s="16">
        <v>0</v>
      </c>
      <c r="BG1290" s="18">
        <f t="shared" si="435"/>
        <v>0</v>
      </c>
      <c r="BH1290" s="15"/>
      <c r="BJ1290" s="86">
        <v>0</v>
      </c>
      <c r="BK1290" s="90"/>
      <c r="BL1290" s="24">
        <v>0</v>
      </c>
      <c r="BM1290" s="91"/>
      <c r="BN1290" s="24">
        <v>0</v>
      </c>
      <c r="BO1290" s="24"/>
      <c r="BP1290" s="24"/>
      <c r="BQ1290" s="124"/>
    </row>
    <row r="1291" spans="1:69" ht="16.8" customHeight="1" x14ac:dyDescent="0.35">
      <c r="A1291" s="15"/>
      <c r="B1291" s="15"/>
      <c r="C1291" s="15" t="s">
        <v>178</v>
      </c>
      <c r="D1291" s="16"/>
      <c r="E1291" s="16"/>
      <c r="F1291" s="16"/>
      <c r="G1291" s="16">
        <v>0</v>
      </c>
      <c r="H1291" s="103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436"/>
        <v>1209.2477940000001</v>
      </c>
      <c r="P1291" s="18">
        <f t="shared" si="437"/>
        <v>326.187794</v>
      </c>
      <c r="Q1291" s="14"/>
      <c r="R1291" s="18"/>
      <c r="S1291" s="16">
        <f>G1291</f>
        <v>0</v>
      </c>
      <c r="T1291" s="18">
        <f t="shared" si="43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1"/>
        <v>73021.829999999973</v>
      </c>
      <c r="AA1291" s="15"/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/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2"/>
        <v>0</v>
      </c>
      <c r="AP1291" s="15"/>
      <c r="AR1291" s="14"/>
      <c r="AS1291" s="18">
        <v>0</v>
      </c>
      <c r="AT1291" s="16">
        <v>0</v>
      </c>
      <c r="AU1291" s="18">
        <f t="shared" si="433"/>
        <v>0</v>
      </c>
      <c r="AV1291" s="15"/>
      <c r="AX1291" s="14"/>
      <c r="AY1291" s="18">
        <v>0</v>
      </c>
      <c r="AZ1291" s="16">
        <v>0</v>
      </c>
      <c r="BA1291" s="18">
        <f t="shared" si="434"/>
        <v>0</v>
      </c>
      <c r="BB1291" s="15"/>
      <c r="BD1291" s="14"/>
      <c r="BE1291" s="18">
        <v>0</v>
      </c>
      <c r="BF1291" s="16">
        <v>0</v>
      </c>
      <c r="BG1291" s="18">
        <f t="shared" si="435"/>
        <v>0</v>
      </c>
      <c r="BH1291" s="15"/>
      <c r="BJ1291" s="86">
        <v>0</v>
      </c>
      <c r="BK1291" s="90"/>
      <c r="BL1291" s="24">
        <v>0</v>
      </c>
      <c r="BM1291" s="91"/>
      <c r="BN1291" s="24">
        <v>0</v>
      </c>
      <c r="BO1291" s="24"/>
      <c r="BP1291" s="24"/>
      <c r="BQ1291" s="124"/>
    </row>
    <row r="1292" spans="1:69" ht="16.8" customHeight="1" x14ac:dyDescent="0.35">
      <c r="A1292" s="15"/>
      <c r="B1292" s="15"/>
      <c r="C1292" s="15" t="s">
        <v>179</v>
      </c>
      <c r="D1292" s="16"/>
      <c r="E1292" s="16"/>
      <c r="F1292" s="16"/>
      <c r="G1292" s="16">
        <v>0</v>
      </c>
      <c r="H1292" s="103"/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436"/>
        <v>736.05909200000008</v>
      </c>
      <c r="P1292" s="18">
        <f t="shared" si="437"/>
        <v>198.54909200000003</v>
      </c>
      <c r="Q1292" s="14"/>
      <c r="R1292" s="18"/>
      <c r="S1292" s="16">
        <f>G1292</f>
        <v>0</v>
      </c>
      <c r="T1292" s="18">
        <f t="shared" si="43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1"/>
        <v>73021.829999999973</v>
      </c>
      <c r="AA1292" s="15"/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2"/>
        <v>0</v>
      </c>
      <c r="AP1292" s="15"/>
      <c r="AR1292" s="14"/>
      <c r="AS1292" s="18"/>
      <c r="AT1292" s="16">
        <v>0</v>
      </c>
      <c r="AU1292" s="18">
        <f t="shared" si="433"/>
        <v>0</v>
      </c>
      <c r="AV1292" s="15"/>
      <c r="AX1292" s="14"/>
      <c r="AY1292" s="18"/>
      <c r="AZ1292" s="16">
        <v>0</v>
      </c>
      <c r="BA1292" s="18">
        <f t="shared" si="434"/>
        <v>0</v>
      </c>
      <c r="BB1292" s="15"/>
      <c r="BD1292" s="14"/>
      <c r="BE1292" s="18"/>
      <c r="BF1292" s="16">
        <v>0</v>
      </c>
      <c r="BG1292" s="18">
        <f t="shared" si="435"/>
        <v>0</v>
      </c>
      <c r="BH1292" s="15"/>
      <c r="BJ1292" s="86">
        <v>0</v>
      </c>
      <c r="BK1292" s="90"/>
      <c r="BL1292" s="24">
        <v>0</v>
      </c>
      <c r="BM1292" s="24"/>
      <c r="BN1292" s="24"/>
      <c r="BO1292" s="24"/>
      <c r="BP1292" s="24"/>
      <c r="BQ1292" s="124"/>
    </row>
    <row r="1293" spans="1:69" ht="16.8" customHeight="1" x14ac:dyDescent="0.35">
      <c r="A1293" s="15"/>
      <c r="B1293" s="15"/>
      <c r="C1293" s="15" t="s">
        <v>180</v>
      </c>
      <c r="D1293" s="16"/>
      <c r="E1293" s="16"/>
      <c r="F1293" s="16"/>
      <c r="G1293" s="16">
        <v>0</v>
      </c>
      <c r="H1293" s="103"/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436"/>
        <v>736.05909200000008</v>
      </c>
      <c r="P1293" s="18">
        <f t="shared" si="437"/>
        <v>198.54909200000003</v>
      </c>
      <c r="Q1293" s="14"/>
      <c r="R1293" s="18"/>
      <c r="S1293" s="16">
        <f>G1293</f>
        <v>0</v>
      </c>
      <c r="T1293" s="18">
        <f t="shared" si="43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1"/>
        <v>73021.829999999973</v>
      </c>
      <c r="AA1293" s="15"/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2"/>
        <v>0</v>
      </c>
      <c r="AP1293" s="15"/>
      <c r="AR1293" s="14"/>
      <c r="AS1293" s="18"/>
      <c r="AT1293" s="16">
        <v>0</v>
      </c>
      <c r="AU1293" s="18">
        <f t="shared" si="433"/>
        <v>0</v>
      </c>
      <c r="AV1293" s="15"/>
      <c r="AX1293" s="14"/>
      <c r="AY1293" s="18"/>
      <c r="AZ1293" s="16">
        <v>0</v>
      </c>
      <c r="BA1293" s="18">
        <f t="shared" si="434"/>
        <v>0</v>
      </c>
      <c r="BB1293" s="15"/>
      <c r="BD1293" s="14"/>
      <c r="BE1293" s="18"/>
      <c r="BF1293" s="16">
        <v>0</v>
      </c>
      <c r="BG1293" s="18">
        <f t="shared" si="435"/>
        <v>0</v>
      </c>
      <c r="BH1293" s="15"/>
      <c r="BJ1293" s="86">
        <v>0</v>
      </c>
      <c r="BK1293" s="90"/>
      <c r="BL1293" s="24"/>
      <c r="BM1293" s="24"/>
      <c r="BN1293" s="24"/>
      <c r="BO1293" s="24"/>
      <c r="BP1293" s="24"/>
      <c r="BQ1293" s="124"/>
    </row>
    <row r="1294" spans="1:69" ht="16.8" customHeight="1" x14ac:dyDescent="0.35">
      <c r="A1294" s="15"/>
      <c r="B1294" s="15"/>
      <c r="C1294" s="15" t="s">
        <v>181</v>
      </c>
      <c r="D1294" s="16"/>
      <c r="E1294" s="16"/>
      <c r="F1294" s="16"/>
      <c r="G1294" s="16">
        <v>0</v>
      </c>
      <c r="H1294" s="16"/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436"/>
        <v>736.05909200000008</v>
      </c>
      <c r="P1294" s="18">
        <f t="shared" si="437"/>
        <v>198.54909200000003</v>
      </c>
      <c r="Q1294" s="14"/>
      <c r="R1294" s="18"/>
      <c r="S1294" s="16">
        <f>G1294</f>
        <v>0</v>
      </c>
      <c r="T1294" s="18">
        <f t="shared" si="43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1"/>
        <v>73021.829999999973</v>
      </c>
      <c r="AA1294" s="15"/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2"/>
        <v>0</v>
      </c>
      <c r="AP1294" s="15"/>
      <c r="AR1294" s="14"/>
      <c r="AS1294" s="18"/>
      <c r="AT1294" s="16">
        <v>0</v>
      </c>
      <c r="AU1294" s="18">
        <f t="shared" si="433"/>
        <v>0</v>
      </c>
      <c r="AV1294" s="15"/>
      <c r="AX1294" s="14"/>
      <c r="AY1294" s="18"/>
      <c r="AZ1294" s="16">
        <v>0</v>
      </c>
      <c r="BA1294" s="18">
        <f t="shared" si="434"/>
        <v>0</v>
      </c>
      <c r="BB1294" s="15"/>
      <c r="BD1294" s="14"/>
      <c r="BE1294" s="18"/>
      <c r="BF1294" s="16">
        <v>0</v>
      </c>
      <c r="BG1294" s="18">
        <f t="shared" si="435"/>
        <v>0</v>
      </c>
      <c r="BH1294" s="15"/>
      <c r="BJ1294" s="86">
        <v>0</v>
      </c>
      <c r="BK1294" s="90"/>
      <c r="BL1294" s="24"/>
      <c r="BM1294" s="24"/>
      <c r="BN1294" s="24"/>
      <c r="BO1294" s="24"/>
      <c r="BP1294" s="24"/>
      <c r="BQ1294" s="124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/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436"/>
        <v>1209.2477940000001</v>
      </c>
      <c r="P1295" s="18">
        <f t="shared" si="437"/>
        <v>326.187794</v>
      </c>
      <c r="Q1295" s="14"/>
      <c r="R1295" s="18"/>
      <c r="S1295" s="16">
        <v>0</v>
      </c>
      <c r="T1295" s="18">
        <f t="shared" si="430"/>
        <v>62456.949999999983</v>
      </c>
      <c r="U1295" s="15"/>
      <c r="W1295" s="14"/>
      <c r="X1295" s="18"/>
      <c r="Y1295" s="16">
        <v>0</v>
      </c>
      <c r="Z1295" s="18">
        <f t="shared" si="431"/>
        <v>73021.829999999973</v>
      </c>
      <c r="AA1295" s="15"/>
      <c r="AB1295" s="24"/>
      <c r="AC1295" s="15"/>
      <c r="AD1295" s="25"/>
      <c r="AE1295" s="62"/>
      <c r="AF1295" s="63"/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2"/>
        <v>0</v>
      </c>
      <c r="AP1295" s="15"/>
      <c r="AR1295" s="14"/>
      <c r="AS1295" s="18"/>
      <c r="AT1295" s="16">
        <v>0</v>
      </c>
      <c r="AU1295" s="18">
        <f t="shared" si="433"/>
        <v>0</v>
      </c>
      <c r="AV1295" s="15"/>
      <c r="AX1295" s="14"/>
      <c r="AY1295" s="18"/>
      <c r="AZ1295" s="16">
        <v>0</v>
      </c>
      <c r="BA1295" s="18">
        <f t="shared" si="434"/>
        <v>0</v>
      </c>
      <c r="BB1295" s="15"/>
      <c r="BD1295" s="14"/>
      <c r="BE1295" s="18"/>
      <c r="BF1295" s="16">
        <v>0</v>
      </c>
      <c r="BG1295" s="18">
        <f t="shared" si="435"/>
        <v>0</v>
      </c>
      <c r="BH1295" s="15"/>
      <c r="BJ1295" s="86">
        <v>0</v>
      </c>
      <c r="BK1295" s="90"/>
      <c r="BL1295" s="24"/>
      <c r="BM1295" s="24"/>
      <c r="BN1295" s="24"/>
      <c r="BO1295" s="24"/>
      <c r="BP1295" s="24"/>
      <c r="BQ1295" s="124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182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436"/>
        <v>9375.2461600000006</v>
      </c>
      <c r="P1296" s="18">
        <f t="shared" si="437"/>
        <v>10211.096160000001</v>
      </c>
      <c r="Q1296" s="14"/>
      <c r="R1296" s="18"/>
      <c r="S1296" s="16">
        <v>0</v>
      </c>
      <c r="T1296" s="18">
        <f t="shared" si="430"/>
        <v>62456.949999999983</v>
      </c>
      <c r="U1296" s="15"/>
      <c r="W1296" s="14"/>
      <c r="X1296" s="18"/>
      <c r="Y1296" s="16">
        <v>0</v>
      </c>
      <c r="Z1296" s="18">
        <f t="shared" si="431"/>
        <v>73021.829999999973</v>
      </c>
      <c r="AA1296" s="15" t="str">
        <f>C1296</f>
        <v>Sinistro</v>
      </c>
      <c r="AB1296" s="24"/>
      <c r="AC1296" s="15"/>
      <c r="AD1296" s="25"/>
      <c r="AE1296" s="62"/>
      <c r="AF1296" s="63"/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2"/>
        <v>0</v>
      </c>
      <c r="AP1296" s="15"/>
      <c r="AR1296" s="14"/>
      <c r="AS1296" s="18"/>
      <c r="AT1296" s="16">
        <v>0</v>
      </c>
      <c r="AU1296" s="18">
        <f t="shared" si="433"/>
        <v>0</v>
      </c>
      <c r="AV1296" s="15"/>
      <c r="AX1296" s="14"/>
      <c r="AY1296" s="18"/>
      <c r="AZ1296" s="16">
        <v>0</v>
      </c>
      <c r="BA1296" s="18">
        <f t="shared" si="434"/>
        <v>0</v>
      </c>
      <c r="BB1296" s="15"/>
      <c r="BD1296" s="14"/>
      <c r="BE1296" s="18"/>
      <c r="BF1296" s="16">
        <v>0</v>
      </c>
      <c r="BG1296" s="18">
        <f t="shared" si="435"/>
        <v>0</v>
      </c>
      <c r="BH1296" s="15"/>
      <c r="BJ1296" s="86">
        <v>0</v>
      </c>
      <c r="BK1296" s="90"/>
      <c r="BL1296" s="24"/>
      <c r="BM1296" s="24"/>
      <c r="BN1296" s="24"/>
      <c r="BO1296" s="24"/>
      <c r="BP1296" s="24"/>
      <c r="BQ1296" s="124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/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436"/>
        <v>3108.1354600000004</v>
      </c>
      <c r="P1297" s="18">
        <f t="shared" si="437"/>
        <v>992.74545999999964</v>
      </c>
      <c r="Q1297" s="14"/>
      <c r="R1297" s="18"/>
      <c r="S1297" s="16">
        <v>0</v>
      </c>
      <c r="T1297" s="18">
        <f t="shared" si="430"/>
        <v>62456.949999999983</v>
      </c>
      <c r="U1297" s="15"/>
      <c r="W1297" s="14"/>
      <c r="X1297" s="18"/>
      <c r="Y1297" s="16">
        <v>0</v>
      </c>
      <c r="Z1297" s="18">
        <f t="shared" si="431"/>
        <v>73021.829999999973</v>
      </c>
      <c r="AA1297" s="15"/>
      <c r="AB1297" s="24"/>
      <c r="AC1297" s="64" t="s">
        <v>134</v>
      </c>
      <c r="AD1297" s="65"/>
      <c r="AE1297" s="65">
        <f>H1301</f>
        <v>0</v>
      </c>
      <c r="AF1297" s="63">
        <f t="shared" ref="AF1297:AF1327" si="438">AE1297+AF1236</f>
        <v>0</v>
      </c>
      <c r="AG1297" s="25"/>
      <c r="AH1297" s="24"/>
      <c r="AI1297" s="26"/>
      <c r="AJ1297" s="25">
        <v>0</v>
      </c>
      <c r="AL1297" s="14"/>
      <c r="AM1297" s="18"/>
      <c r="AN1297" s="16">
        <v>0</v>
      </c>
      <c r="AO1297" s="18">
        <f t="shared" si="432"/>
        <v>0</v>
      </c>
      <c r="AP1297" s="15"/>
      <c r="AR1297" s="14"/>
      <c r="AS1297" s="18"/>
      <c r="AT1297" s="16">
        <v>0</v>
      </c>
      <c r="AU1297" s="18">
        <f t="shared" si="433"/>
        <v>0</v>
      </c>
      <c r="AV1297" s="15"/>
      <c r="AX1297" s="14"/>
      <c r="AY1297" s="18"/>
      <c r="AZ1297" s="16">
        <v>0</v>
      </c>
      <c r="BA1297" s="18">
        <f t="shared" si="434"/>
        <v>0</v>
      </c>
      <c r="BB1297" s="15"/>
      <c r="BD1297" s="14"/>
      <c r="BE1297" s="18"/>
      <c r="BF1297" s="16">
        <v>0</v>
      </c>
      <c r="BG1297" s="18">
        <f t="shared" si="435"/>
        <v>0</v>
      </c>
      <c r="BH1297" s="15"/>
      <c r="BJ1297" s="86"/>
      <c r="BK1297" s="86"/>
      <c r="BL1297" s="24"/>
      <c r="BM1297" s="24"/>
      <c r="BN1297" s="24"/>
      <c r="BO1297" s="24"/>
      <c r="BP1297" s="24"/>
      <c r="BQ1297" s="124"/>
    </row>
    <row r="1298" spans="1:69" ht="16.8" customHeight="1" x14ac:dyDescent="0.35">
      <c r="A1298" s="15"/>
      <c r="B1298" s="15"/>
      <c r="C1298" s="15" t="s">
        <v>58</v>
      </c>
      <c r="D1298" s="16"/>
      <c r="E1298" s="16"/>
      <c r="F1298" s="16"/>
      <c r="G1298" s="16">
        <v>0</v>
      </c>
      <c r="H1298" s="16"/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6"/>
        <v>0</v>
      </c>
      <c r="P1298" s="18">
        <f t="shared" si="437"/>
        <v>0</v>
      </c>
      <c r="Q1298" s="14"/>
      <c r="R1298" s="18"/>
      <c r="S1298" s="16">
        <f t="shared" ref="S1298:S1305" si="439">G1298</f>
        <v>0</v>
      </c>
      <c r="T1298" s="18">
        <f t="shared" si="430"/>
        <v>62456.949999999983</v>
      </c>
      <c r="U1298" s="15" t="str">
        <f t="shared" ref="U1298:U1308" si="440">C1298</f>
        <v xml:space="preserve">Francobolli    </v>
      </c>
      <c r="W1298" s="14"/>
      <c r="X1298" s="18"/>
      <c r="Y1298" s="16"/>
      <c r="Z1298" s="18">
        <f t="shared" si="431"/>
        <v>73021.829999999973</v>
      </c>
      <c r="AA1298" s="15"/>
      <c r="AB1298" s="24"/>
      <c r="AC1298" s="15" t="str">
        <f t="shared" ref="AC1298:AC1311" si="441">C1298</f>
        <v xml:space="preserve">Francobolli    </v>
      </c>
      <c r="AD1298" s="25"/>
      <c r="AE1298" s="62">
        <f>G1298</f>
        <v>0</v>
      </c>
      <c r="AF1298" s="63">
        <f t="shared" si="43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2"/>
        <v>0</v>
      </c>
      <c r="AP1298" s="15"/>
      <c r="AR1298" s="14"/>
      <c r="AS1298" s="18"/>
      <c r="AT1298" s="16"/>
      <c r="AU1298" s="18">
        <f t="shared" si="433"/>
        <v>0</v>
      </c>
      <c r="AV1298" s="15"/>
      <c r="AX1298" s="14"/>
      <c r="AY1298" s="18"/>
      <c r="AZ1298" s="16"/>
      <c r="BA1298" s="18">
        <f t="shared" si="434"/>
        <v>0</v>
      </c>
      <c r="BB1298" s="15"/>
      <c r="BD1298" s="14"/>
      <c r="BE1298" s="18"/>
      <c r="BF1298" s="16"/>
      <c r="BG1298" s="18">
        <f t="shared" si="435"/>
        <v>0</v>
      </c>
      <c r="BH1298" s="15"/>
      <c r="BJ1298" s="86"/>
      <c r="BK1298" s="86"/>
      <c r="BL1298" s="24"/>
      <c r="BM1298" s="24"/>
      <c r="BN1298" s="24"/>
      <c r="BO1298" s="24"/>
      <c r="BP1298" s="24"/>
      <c r="BQ1298" s="124"/>
    </row>
    <row r="1299" spans="1:69" ht="16.8" customHeight="1" x14ac:dyDescent="0.35">
      <c r="A1299" s="15"/>
      <c r="B1299" s="15"/>
      <c r="C1299" s="15" t="s">
        <v>135</v>
      </c>
      <c r="D1299" s="16"/>
      <c r="E1299" s="16"/>
      <c r="F1299" s="16"/>
      <c r="G1299" s="16">
        <v>0</v>
      </c>
      <c r="H1299" s="16"/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436"/>
        <v>1360.193254</v>
      </c>
      <c r="P1299" s="18">
        <f t="shared" si="437"/>
        <v>1318.9332540000003</v>
      </c>
      <c r="Q1299" s="14"/>
      <c r="R1299" s="18"/>
      <c r="S1299" s="16">
        <f t="shared" si="439"/>
        <v>0</v>
      </c>
      <c r="T1299" s="18">
        <f t="shared" si="430"/>
        <v>62456.949999999983</v>
      </c>
      <c r="U1299" s="15" t="str">
        <f t="shared" si="440"/>
        <v xml:space="preserve">PAG. FATT. SOMMESE PETROLI </v>
      </c>
      <c r="W1299" s="14"/>
      <c r="X1299" s="18"/>
      <c r="Y1299" s="16">
        <v>0</v>
      </c>
      <c r="Z1299" s="18">
        <f t="shared" si="431"/>
        <v>73021.829999999973</v>
      </c>
      <c r="AA1299" s="15"/>
      <c r="AB1299" s="24"/>
      <c r="AC1299" s="15" t="str">
        <f t="shared" si="441"/>
        <v xml:space="preserve">PAG. FATT. SOMMESE PETROLI </v>
      </c>
      <c r="AD1299" s="25"/>
      <c r="AE1299" s="62">
        <f>G1299</f>
        <v>0</v>
      </c>
      <c r="AF1299" s="63">
        <f t="shared" si="43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2"/>
        <v>0</v>
      </c>
      <c r="AP1299" s="15"/>
      <c r="AR1299" s="14"/>
      <c r="AS1299" s="18"/>
      <c r="AT1299" s="16">
        <v>0</v>
      </c>
      <c r="AU1299" s="18">
        <f t="shared" si="433"/>
        <v>0</v>
      </c>
      <c r="AV1299" s="15"/>
      <c r="AX1299" s="14"/>
      <c r="AY1299" s="18"/>
      <c r="AZ1299" s="16">
        <v>0</v>
      </c>
      <c r="BA1299" s="18">
        <f t="shared" si="434"/>
        <v>0</v>
      </c>
      <c r="BB1299" s="15"/>
      <c r="BD1299" s="14"/>
      <c r="BE1299" s="18"/>
      <c r="BF1299" s="16">
        <v>0</v>
      </c>
      <c r="BG1299" s="18">
        <f t="shared" si="435"/>
        <v>0</v>
      </c>
      <c r="BH1299" s="15"/>
      <c r="BJ1299" s="86"/>
      <c r="BK1299" s="86"/>
      <c r="BL1299" s="24"/>
      <c r="BM1299" s="24"/>
      <c r="BN1299" s="24"/>
      <c r="BO1299" s="24"/>
      <c r="BP1299" s="24"/>
      <c r="BQ1299" s="124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/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436"/>
        <v>1840.1527300000002</v>
      </c>
      <c r="P1300" s="18">
        <f t="shared" si="437"/>
        <v>496.37272999999982</v>
      </c>
      <c r="Q1300" s="14"/>
      <c r="R1300" s="18"/>
      <c r="S1300" s="16">
        <f t="shared" si="439"/>
        <v>0</v>
      </c>
      <c r="T1300" s="18">
        <f t="shared" si="430"/>
        <v>62456.949999999983</v>
      </c>
      <c r="U1300" s="15" t="str">
        <f t="shared" si="440"/>
        <v>Benzina auto papa'</v>
      </c>
      <c r="W1300" s="14"/>
      <c r="X1300" s="18"/>
      <c r="Y1300" s="16">
        <v>0</v>
      </c>
      <c r="Z1300" s="18">
        <f t="shared" si="431"/>
        <v>73021.829999999973</v>
      </c>
      <c r="AA1300" s="15"/>
      <c r="AB1300" s="24"/>
      <c r="AC1300" s="15" t="str">
        <f t="shared" si="441"/>
        <v>Benzina auto papa'</v>
      </c>
      <c r="AD1300" s="25"/>
      <c r="AE1300" s="62">
        <f>G1300</f>
        <v>0</v>
      </c>
      <c r="AF1300" s="63">
        <f t="shared" si="438"/>
        <v>0</v>
      </c>
      <c r="AG1300" s="25"/>
      <c r="AH1300" s="24"/>
      <c r="AI1300" s="26">
        <v>0</v>
      </c>
      <c r="AJ1300" s="25"/>
      <c r="AL1300" s="14"/>
      <c r="AM1300" s="18"/>
      <c r="AN1300" s="16">
        <v>0</v>
      </c>
      <c r="AO1300" s="18">
        <f t="shared" si="432"/>
        <v>0</v>
      </c>
      <c r="AP1300" s="15"/>
      <c r="AR1300" s="14"/>
      <c r="AS1300" s="18"/>
      <c r="AT1300" s="16">
        <v>0</v>
      </c>
      <c r="AU1300" s="18">
        <f t="shared" si="433"/>
        <v>0</v>
      </c>
      <c r="AV1300" s="15"/>
      <c r="AX1300" s="14"/>
      <c r="AY1300" s="18"/>
      <c r="AZ1300" s="16">
        <v>0</v>
      </c>
      <c r="BA1300" s="18">
        <f t="shared" si="434"/>
        <v>0</v>
      </c>
      <c r="BB1300" s="15"/>
      <c r="BD1300" s="14"/>
      <c r="BE1300" s="18"/>
      <c r="BF1300" s="16">
        <v>0</v>
      </c>
      <c r="BG1300" s="18">
        <f t="shared" si="435"/>
        <v>0</v>
      </c>
      <c r="BH1300" s="15"/>
      <c r="BJ1300" s="86"/>
      <c r="BK1300" s="86"/>
      <c r="BL1300" s="24"/>
      <c r="BM1300" s="24"/>
      <c r="BN1300" s="24"/>
      <c r="BO1300" s="24"/>
      <c r="BP1300" s="24"/>
      <c r="BQ1300" s="124"/>
    </row>
    <row r="1301" spans="1:69" ht="16.8" customHeight="1" x14ac:dyDescent="0.35">
      <c r="A1301" s="15"/>
      <c r="B1301" s="15"/>
      <c r="C1301" s="28" t="s">
        <v>136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436"/>
        <v>20307.885398000006</v>
      </c>
      <c r="P1301" s="18">
        <f t="shared" si="437"/>
        <v>13345.335398000001</v>
      </c>
      <c r="Q1301" s="14"/>
      <c r="R1301" s="18"/>
      <c r="S1301" s="16">
        <f t="shared" si="439"/>
        <v>0</v>
      </c>
      <c r="T1301" s="18">
        <f t="shared" si="430"/>
        <v>62456.949999999983</v>
      </c>
      <c r="U1301" s="15" t="str">
        <f t="shared" si="440"/>
        <v>Spese bancarie</v>
      </c>
      <c r="W1301" s="14"/>
      <c r="X1301" s="18"/>
      <c r="Y1301" s="16">
        <v>0</v>
      </c>
      <c r="Z1301" s="18">
        <f t="shared" si="431"/>
        <v>73021.829999999973</v>
      </c>
      <c r="AA1301" s="15" t="str">
        <f>C1301</f>
        <v>Spese bancarie</v>
      </c>
      <c r="AB1301" s="24"/>
      <c r="AC1301" s="15" t="str">
        <f t="shared" si="441"/>
        <v>Spese bancarie</v>
      </c>
      <c r="AD1301" s="25"/>
      <c r="AE1301" s="62">
        <v>0</v>
      </c>
      <c r="AF1301" s="63">
        <f t="shared" si="43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2"/>
        <v>0</v>
      </c>
      <c r="AP1301" s="15"/>
      <c r="AR1301" s="14"/>
      <c r="AS1301" s="18"/>
      <c r="AT1301" s="16">
        <v>0</v>
      </c>
      <c r="AU1301" s="18">
        <f t="shared" si="433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4"/>
        <v>0</v>
      </c>
      <c r="BB1301" s="15"/>
      <c r="BD1301" s="14"/>
      <c r="BE1301" s="18"/>
      <c r="BF1301" s="16">
        <v>0</v>
      </c>
      <c r="BG1301" s="18">
        <f t="shared" si="435"/>
        <v>0</v>
      </c>
      <c r="BH1301" s="15"/>
      <c r="BJ1301" s="86"/>
      <c r="BK1301" s="86"/>
      <c r="BL1301" s="24"/>
      <c r="BM1301" s="24"/>
      <c r="BN1301" s="24"/>
      <c r="BO1301" s="24"/>
      <c r="BP1301" s="24"/>
      <c r="BQ1301" s="124"/>
    </row>
    <row r="1302" spans="1:69" ht="16.8" customHeight="1" x14ac:dyDescent="0.35">
      <c r="A1302" s="15"/>
      <c r="B1302" s="15"/>
      <c r="C1302" s="15"/>
      <c r="D1302" s="16"/>
      <c r="E1302" s="16"/>
      <c r="F1302" s="16"/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436"/>
        <v>34013.855398</v>
      </c>
      <c r="P1302" s="18">
        <f t="shared" si="437"/>
        <v>13345.335398000001</v>
      </c>
      <c r="Q1302" s="14"/>
      <c r="R1302" s="18"/>
      <c r="S1302" s="16">
        <f t="shared" si="439"/>
        <v>0</v>
      </c>
      <c r="T1302" s="18">
        <f t="shared" si="430"/>
        <v>62456.949999999983</v>
      </c>
      <c r="U1302" s="15">
        <f t="shared" si="440"/>
        <v>0</v>
      </c>
      <c r="W1302" s="14"/>
      <c r="X1302" s="18"/>
      <c r="Y1302" s="16">
        <v>0</v>
      </c>
      <c r="Z1302" s="18">
        <f t="shared" si="431"/>
        <v>73021.829999999973</v>
      </c>
      <c r="AA1302" s="15"/>
      <c r="AB1302" s="24"/>
      <c r="AC1302" s="15">
        <f t="shared" si="441"/>
        <v>0</v>
      </c>
      <c r="AD1302" s="25"/>
      <c r="AE1302" s="62">
        <f t="shared" ref="AE1302:AE1327" si="442">G1302</f>
        <v>0</v>
      </c>
      <c r="AF1302" s="63">
        <f t="shared" si="43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2"/>
        <v>0</v>
      </c>
      <c r="AP1302" s="15"/>
      <c r="AR1302" s="14"/>
      <c r="AS1302" s="18"/>
      <c r="AT1302" s="16">
        <v>0</v>
      </c>
      <c r="AU1302" s="18">
        <f t="shared" si="433"/>
        <v>0</v>
      </c>
      <c r="AV1302" s="15"/>
      <c r="AX1302" s="14"/>
      <c r="AY1302" s="18"/>
      <c r="AZ1302" s="16">
        <v>0</v>
      </c>
      <c r="BA1302" s="18">
        <f t="shared" si="434"/>
        <v>0</v>
      </c>
      <c r="BB1302" s="15"/>
      <c r="BD1302" s="14"/>
      <c r="BE1302" s="18"/>
      <c r="BF1302" s="16">
        <v>0</v>
      </c>
      <c r="BG1302" s="18">
        <f t="shared" si="435"/>
        <v>0</v>
      </c>
      <c r="BH1302" s="15"/>
      <c r="BJ1302" s="86"/>
      <c r="BK1302" s="86"/>
      <c r="BL1302" s="24"/>
      <c r="BM1302" s="24"/>
      <c r="BN1302" s="24"/>
      <c r="BO1302" s="24"/>
      <c r="BP1302" s="24"/>
      <c r="BQ1302" s="124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436"/>
        <v>1314.4019500000002</v>
      </c>
      <c r="P1303" s="18">
        <f t="shared" si="437"/>
        <v>354.55195000000003</v>
      </c>
      <c r="Q1303" s="14"/>
      <c r="R1303" s="18"/>
      <c r="S1303" s="16">
        <f t="shared" si="439"/>
        <v>0</v>
      </c>
      <c r="T1303" s="18">
        <f t="shared" si="430"/>
        <v>62456.949999999983</v>
      </c>
      <c r="U1303" s="15" t="str">
        <f t="shared" si="440"/>
        <v>Materiale pulizia</v>
      </c>
      <c r="W1303" s="14"/>
      <c r="X1303" s="18"/>
      <c r="Y1303" s="16">
        <v>0</v>
      </c>
      <c r="Z1303" s="18">
        <f t="shared" si="431"/>
        <v>73021.829999999973</v>
      </c>
      <c r="AA1303" s="15"/>
      <c r="AB1303" s="24"/>
      <c r="AC1303" s="15" t="str">
        <f t="shared" si="441"/>
        <v>Materiale pulizia</v>
      </c>
      <c r="AD1303" s="25"/>
      <c r="AE1303" s="62">
        <f t="shared" si="442"/>
        <v>0</v>
      </c>
      <c r="AF1303" s="63">
        <f t="shared" si="43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2"/>
        <v>0</v>
      </c>
      <c r="AP1303" s="15"/>
      <c r="AR1303" s="14"/>
      <c r="AS1303" s="18"/>
      <c r="AT1303" s="16">
        <v>0</v>
      </c>
      <c r="AU1303" s="18">
        <f t="shared" si="433"/>
        <v>0</v>
      </c>
      <c r="AV1303" s="15"/>
      <c r="AX1303" s="14"/>
      <c r="AY1303" s="18"/>
      <c r="AZ1303" s="16">
        <v>0</v>
      </c>
      <c r="BA1303" s="18">
        <f t="shared" si="434"/>
        <v>0</v>
      </c>
      <c r="BB1303" s="15"/>
      <c r="BD1303" s="14"/>
      <c r="BE1303" s="18"/>
      <c r="BF1303" s="16">
        <v>0</v>
      </c>
      <c r="BG1303" s="18">
        <f t="shared" si="435"/>
        <v>0</v>
      </c>
      <c r="BH1303" s="15"/>
      <c r="BJ1303" s="86"/>
      <c r="BK1303" s="86"/>
      <c r="BL1303" s="24"/>
      <c r="BM1303" s="24"/>
      <c r="BN1303" s="24"/>
      <c r="BO1303" s="24"/>
      <c r="BP1303" s="24"/>
      <c r="BQ1303" s="124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436"/>
        <v>-527.87804999999992</v>
      </c>
      <c r="P1304" s="18">
        <f t="shared" si="437"/>
        <v>354.55195000000003</v>
      </c>
      <c r="Q1304" s="14"/>
      <c r="R1304" s="18"/>
      <c r="S1304" s="16">
        <f t="shared" si="439"/>
        <v>0</v>
      </c>
      <c r="T1304" s="18">
        <f t="shared" si="430"/>
        <v>62456.949999999983</v>
      </c>
      <c r="U1304" s="15" t="str">
        <f t="shared" si="440"/>
        <v xml:space="preserve">Assicurazioni </v>
      </c>
      <c r="W1304" s="14"/>
      <c r="X1304" s="18"/>
      <c r="Y1304" s="16">
        <v>0</v>
      </c>
      <c r="Z1304" s="18">
        <f t="shared" si="431"/>
        <v>73021.829999999973</v>
      </c>
      <c r="AA1304" s="15"/>
      <c r="AB1304" s="24"/>
      <c r="AC1304" s="15" t="str">
        <f t="shared" si="441"/>
        <v xml:space="preserve">Assicurazioni </v>
      </c>
      <c r="AD1304" s="25"/>
      <c r="AE1304" s="62">
        <f t="shared" si="442"/>
        <v>0</v>
      </c>
      <c r="AF1304" s="63">
        <f t="shared" si="43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2"/>
        <v>0</v>
      </c>
      <c r="AP1304" s="15"/>
      <c r="AR1304" s="14"/>
      <c r="AS1304" s="18"/>
      <c r="AT1304" s="16">
        <v>0</v>
      </c>
      <c r="AU1304" s="18">
        <f t="shared" si="433"/>
        <v>0</v>
      </c>
      <c r="AV1304" s="15"/>
      <c r="AX1304" s="14"/>
      <c r="AY1304" s="18"/>
      <c r="AZ1304" s="16">
        <v>0</v>
      </c>
      <c r="BA1304" s="18">
        <f t="shared" si="434"/>
        <v>0</v>
      </c>
      <c r="BB1304" s="15"/>
      <c r="BD1304" s="14"/>
      <c r="BE1304" s="18"/>
      <c r="BF1304" s="16">
        <v>0</v>
      </c>
      <c r="BG1304" s="18">
        <f t="shared" si="435"/>
        <v>0</v>
      </c>
      <c r="BH1304" s="15"/>
      <c r="BJ1304" s="86"/>
      <c r="BK1304" s="86"/>
      <c r="BL1304" s="24"/>
      <c r="BM1304" s="24"/>
      <c r="BN1304" s="24"/>
      <c r="BO1304" s="24"/>
      <c r="BP1304" s="24"/>
      <c r="BQ1304" s="124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436"/>
        <v>682.13104799999985</v>
      </c>
      <c r="P1305" s="18">
        <f t="shared" si="437"/>
        <v>1645.1210479999997</v>
      </c>
      <c r="Q1305" s="14"/>
      <c r="R1305" s="18"/>
      <c r="S1305" s="16">
        <f t="shared" si="439"/>
        <v>0</v>
      </c>
      <c r="T1305" s="18">
        <f t="shared" si="430"/>
        <v>62456.949999999983</v>
      </c>
      <c r="U1305" s="15" t="str">
        <f t="shared" si="440"/>
        <v>Telepass</v>
      </c>
      <c r="W1305" s="14"/>
      <c r="X1305" s="18"/>
      <c r="Y1305" s="16">
        <v>0</v>
      </c>
      <c r="Z1305" s="18">
        <f t="shared" si="431"/>
        <v>73021.829999999973</v>
      </c>
      <c r="AA1305" s="15"/>
      <c r="AB1305" s="24"/>
      <c r="AC1305" s="15" t="str">
        <f t="shared" si="441"/>
        <v>Telepass</v>
      </c>
      <c r="AD1305" s="25"/>
      <c r="AE1305" s="62">
        <f t="shared" si="442"/>
        <v>0</v>
      </c>
      <c r="AF1305" s="63">
        <f t="shared" si="43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2"/>
        <v>0</v>
      </c>
      <c r="AP1305" s="15"/>
      <c r="AR1305" s="14"/>
      <c r="AS1305" s="18"/>
      <c r="AT1305" s="16">
        <v>0</v>
      </c>
      <c r="AU1305" s="18">
        <f t="shared" si="433"/>
        <v>0</v>
      </c>
      <c r="AV1305" s="15"/>
      <c r="AX1305" s="14"/>
      <c r="AY1305" s="18"/>
      <c r="AZ1305" s="16">
        <v>0</v>
      </c>
      <c r="BA1305" s="18">
        <f t="shared" si="434"/>
        <v>0</v>
      </c>
      <c r="BB1305" s="15"/>
      <c r="BD1305" s="14"/>
      <c r="BE1305" s="18"/>
      <c r="BF1305" s="16">
        <v>0</v>
      </c>
      <c r="BG1305" s="18">
        <f t="shared" si="435"/>
        <v>0</v>
      </c>
      <c r="BH1305" s="15"/>
      <c r="BJ1305" s="86"/>
      <c r="BK1305" s="86"/>
      <c r="BL1305" s="24"/>
      <c r="BM1305" s="24"/>
      <c r="BN1305" s="24"/>
      <c r="BO1305" s="24"/>
      <c r="BP1305" s="24"/>
      <c r="BQ1305" s="124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/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430"/>
        <v>62456.949999999983</v>
      </c>
      <c r="U1306" s="15" t="str">
        <f t="shared" si="440"/>
        <v>Pubblicità</v>
      </c>
      <c r="W1306" s="14"/>
      <c r="X1306" s="18"/>
      <c r="Y1306" s="16">
        <v>0</v>
      </c>
      <c r="Z1306" s="18">
        <f t="shared" si="431"/>
        <v>73021.829999999973</v>
      </c>
      <c r="AA1306" s="15"/>
      <c r="AB1306" s="24"/>
      <c r="AC1306" s="15" t="str">
        <f t="shared" si="441"/>
        <v>Pubblicità</v>
      </c>
      <c r="AD1306" s="25"/>
      <c r="AE1306" s="62">
        <f t="shared" si="442"/>
        <v>0</v>
      </c>
      <c r="AF1306" s="63">
        <f t="shared" si="43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2"/>
        <v>0</v>
      </c>
      <c r="AP1306" s="15"/>
      <c r="AR1306" s="14"/>
      <c r="AS1306" s="18"/>
      <c r="AT1306" s="16"/>
      <c r="AU1306" s="18">
        <f t="shared" si="433"/>
        <v>0</v>
      </c>
      <c r="AV1306" s="15"/>
      <c r="AX1306" s="14"/>
      <c r="AY1306" s="18"/>
      <c r="AZ1306" s="16"/>
      <c r="BA1306" s="18">
        <f t="shared" si="434"/>
        <v>0</v>
      </c>
      <c r="BB1306" s="15"/>
      <c r="BD1306" s="14"/>
      <c r="BE1306" s="18"/>
      <c r="BF1306" s="16"/>
      <c r="BG1306" s="18">
        <f t="shared" si="435"/>
        <v>0</v>
      </c>
      <c r="BH1306" s="15"/>
      <c r="BJ1306" s="86"/>
      <c r="BK1306" s="86"/>
      <c r="BL1306" s="24"/>
      <c r="BM1306" s="24"/>
      <c r="BN1306" s="24"/>
      <c r="BO1306" s="24"/>
      <c r="BP1306" s="24"/>
      <c r="BQ1306" s="124"/>
    </row>
    <row r="1307" spans="1:69" ht="16.8" customHeight="1" x14ac:dyDescent="0.35">
      <c r="A1307" s="15"/>
      <c r="B1307" s="66"/>
      <c r="C1307" s="15" t="s">
        <v>137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/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430"/>
        <v>62456.949999999983</v>
      </c>
      <c r="U1307" s="15" t="str">
        <f t="shared" si="440"/>
        <v xml:space="preserve">PAG. STIP.           MARZIA </v>
      </c>
      <c r="W1307" s="14"/>
      <c r="X1307" s="18"/>
      <c r="Y1307" s="16">
        <v>0</v>
      </c>
      <c r="Z1307" s="18">
        <f t="shared" si="431"/>
        <v>73021.829999999973</v>
      </c>
      <c r="AA1307" s="15"/>
      <c r="AB1307" s="24"/>
      <c r="AC1307" s="15" t="str">
        <f t="shared" si="441"/>
        <v xml:space="preserve">PAG. STIP.           MARZIA </v>
      </c>
      <c r="AD1307" s="25"/>
      <c r="AE1307" s="62">
        <f t="shared" si="442"/>
        <v>0</v>
      </c>
      <c r="AF1307" s="63">
        <f t="shared" si="43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2"/>
        <v>0</v>
      </c>
      <c r="AP1307" s="15"/>
      <c r="AR1307" s="14"/>
      <c r="AS1307" s="18"/>
      <c r="AT1307" s="16">
        <v>0</v>
      </c>
      <c r="AU1307" s="18">
        <f t="shared" si="433"/>
        <v>0</v>
      </c>
      <c r="AV1307" s="15"/>
      <c r="AX1307" s="14"/>
      <c r="AY1307" s="18"/>
      <c r="AZ1307" s="16">
        <v>0</v>
      </c>
      <c r="BA1307" s="18">
        <f t="shared" si="434"/>
        <v>0</v>
      </c>
      <c r="BB1307" s="15"/>
      <c r="BD1307" s="14"/>
      <c r="BE1307" s="18"/>
      <c r="BF1307" s="16">
        <v>0</v>
      </c>
      <c r="BG1307" s="18">
        <f t="shared" si="435"/>
        <v>0</v>
      </c>
      <c r="BH1307" s="15"/>
      <c r="BJ1307" s="86"/>
      <c r="BK1307" s="86"/>
      <c r="BL1307" s="24"/>
      <c r="BM1307" s="24"/>
      <c r="BN1307" s="24"/>
      <c r="BO1307" s="24"/>
      <c r="BP1307" s="24"/>
      <c r="BQ1307" s="124"/>
    </row>
    <row r="1308" spans="1:69" ht="16.8" customHeight="1" x14ac:dyDescent="0.35">
      <c r="A1308" s="15"/>
      <c r="B1308" s="15"/>
      <c r="C1308" s="15" t="s">
        <v>139</v>
      </c>
      <c r="D1308" s="16"/>
      <c r="E1308" s="16">
        <v>0</v>
      </c>
      <c r="F1308" s="16"/>
      <c r="G1308" s="16">
        <v>0</v>
      </c>
      <c r="H1308" s="16"/>
      <c r="I1308" s="4"/>
      <c r="J1308" s="14"/>
      <c r="K1308" s="17"/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430"/>
        <v>62456.949999999983</v>
      </c>
      <c r="U1308" s="15" t="str">
        <f t="shared" si="440"/>
        <v xml:space="preserve">PAG. STIP.           DEBORAH </v>
      </c>
      <c r="W1308" s="14"/>
      <c r="X1308" s="18"/>
      <c r="Y1308" s="16">
        <v>0</v>
      </c>
      <c r="Z1308" s="18">
        <f t="shared" si="431"/>
        <v>73021.829999999973</v>
      </c>
      <c r="AA1308" s="15"/>
      <c r="AB1308" s="24"/>
      <c r="AC1308" s="15" t="str">
        <f t="shared" si="441"/>
        <v xml:space="preserve">PAG. STIP.           DEBORAH </v>
      </c>
      <c r="AD1308" s="25"/>
      <c r="AE1308" s="62">
        <f t="shared" si="442"/>
        <v>0</v>
      </c>
      <c r="AF1308" s="63">
        <f t="shared" si="43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2"/>
        <v>0</v>
      </c>
      <c r="AP1308" s="15"/>
      <c r="AR1308" s="14"/>
      <c r="AS1308" s="18"/>
      <c r="AT1308" s="16">
        <v>0</v>
      </c>
      <c r="AU1308" s="18">
        <f t="shared" si="433"/>
        <v>0</v>
      </c>
      <c r="AV1308" s="15"/>
      <c r="AX1308" s="14"/>
      <c r="AY1308" s="18"/>
      <c r="AZ1308" s="16">
        <v>0</v>
      </c>
      <c r="BA1308" s="18">
        <f t="shared" si="434"/>
        <v>0</v>
      </c>
      <c r="BB1308" s="15"/>
      <c r="BD1308" s="14"/>
      <c r="BE1308" s="18"/>
      <c r="BF1308" s="16">
        <v>0</v>
      </c>
      <c r="BG1308" s="18">
        <f t="shared" si="435"/>
        <v>0</v>
      </c>
      <c r="BH1308" s="15"/>
      <c r="BJ1308" s="86"/>
      <c r="BK1308" s="86"/>
      <c r="BL1308" s="24"/>
      <c r="BM1308" s="24"/>
      <c r="BN1308" s="24"/>
      <c r="BO1308" s="24"/>
      <c r="BP1308" s="24"/>
      <c r="BQ1308" s="124"/>
    </row>
    <row r="1309" spans="1:69" ht="16.8" customHeight="1" x14ac:dyDescent="0.35">
      <c r="A1309" s="15"/>
      <c r="B1309" s="15"/>
      <c r="C1309" s="15" t="s">
        <v>141</v>
      </c>
      <c r="D1309" s="16"/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430"/>
        <v>62456.949999999983</v>
      </c>
      <c r="U1309" s="15"/>
      <c r="W1309" s="14"/>
      <c r="X1309" s="18"/>
      <c r="Y1309" s="16"/>
      <c r="Z1309" s="18">
        <f t="shared" si="431"/>
        <v>73021.829999999973</v>
      </c>
      <c r="AA1309" s="15"/>
      <c r="AB1309" s="24"/>
      <c r="AC1309" s="15" t="str">
        <f t="shared" si="441"/>
        <v xml:space="preserve">PAG. STIP.           DORIANA BONIFICO </v>
      </c>
      <c r="AD1309" s="25"/>
      <c r="AE1309" s="62">
        <f t="shared" si="442"/>
        <v>0</v>
      </c>
      <c r="AF1309" s="63">
        <f t="shared" si="43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2"/>
        <v>0</v>
      </c>
      <c r="AP1309" s="15"/>
      <c r="AR1309" s="14"/>
      <c r="AS1309" s="18"/>
      <c r="AT1309" s="16"/>
      <c r="AU1309" s="18">
        <f t="shared" si="433"/>
        <v>0</v>
      </c>
      <c r="AV1309" s="15"/>
      <c r="AX1309" s="14"/>
      <c r="AY1309" s="18"/>
      <c r="AZ1309" s="16"/>
      <c r="BA1309" s="18">
        <f t="shared" si="434"/>
        <v>0</v>
      </c>
      <c r="BB1309" s="15"/>
      <c r="BD1309" s="14"/>
      <c r="BE1309" s="18"/>
      <c r="BF1309" s="16"/>
      <c r="BG1309" s="18">
        <f t="shared" si="435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4"/>
    </row>
    <row r="1310" spans="1:69" ht="16.8" customHeight="1" x14ac:dyDescent="0.35">
      <c r="A1310" s="15"/>
      <c r="B1310" s="15"/>
      <c r="C1310" s="15" t="s">
        <v>142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43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1"/>
        <v>73021.829999999973</v>
      </c>
      <c r="AA1310" s="15"/>
      <c r="AB1310" s="24"/>
      <c r="AC1310" s="15" t="str">
        <f t="shared" si="441"/>
        <v xml:space="preserve">PAG. STIP.           STEFANIA  BONIFICO </v>
      </c>
      <c r="AD1310" s="25"/>
      <c r="AE1310" s="62">
        <f t="shared" si="442"/>
        <v>0</v>
      </c>
      <c r="AF1310" s="63">
        <f t="shared" si="43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2"/>
        <v>0</v>
      </c>
      <c r="AP1310" s="15"/>
      <c r="AR1310" s="14"/>
      <c r="AS1310" s="18"/>
      <c r="AT1310" s="16">
        <v>0</v>
      </c>
      <c r="AU1310" s="18">
        <f t="shared" si="433"/>
        <v>0</v>
      </c>
      <c r="AV1310" s="15"/>
      <c r="AX1310" s="14"/>
      <c r="AY1310" s="18"/>
      <c r="AZ1310" s="16">
        <v>0</v>
      </c>
      <c r="BA1310" s="18">
        <f t="shared" si="434"/>
        <v>0</v>
      </c>
      <c r="BB1310" s="15"/>
      <c r="BD1310" s="14"/>
      <c r="BE1310" s="18"/>
      <c r="BF1310" s="16">
        <v>0</v>
      </c>
      <c r="BG1310" s="18">
        <f t="shared" si="435"/>
        <v>0</v>
      </c>
      <c r="BH1310" s="15"/>
      <c r="BJ1310" s="86"/>
      <c r="BK1310" s="86"/>
      <c r="BL1310" s="24"/>
      <c r="BM1310" s="24"/>
      <c r="BN1310" s="24"/>
      <c r="BO1310" s="24"/>
      <c r="BP1310" s="24"/>
      <c r="BQ1310" s="124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43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1"/>
        <v>73021.829999999973</v>
      </c>
      <c r="AA1311" s="15"/>
      <c r="AB1311" s="24"/>
      <c r="AC1311" s="15" t="str">
        <f t="shared" si="441"/>
        <v>Pagamento contributi impiegate</v>
      </c>
      <c r="AD1311" s="25"/>
      <c r="AE1311" s="62">
        <f t="shared" si="442"/>
        <v>0</v>
      </c>
      <c r="AF1311" s="63">
        <f t="shared" si="43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2"/>
        <v>0</v>
      </c>
      <c r="AP1311" s="15"/>
      <c r="AR1311" s="14"/>
      <c r="AS1311" s="18"/>
      <c r="AT1311" s="16">
        <v>0</v>
      </c>
      <c r="AU1311" s="18">
        <f t="shared" si="433"/>
        <v>0</v>
      </c>
      <c r="AV1311" s="15"/>
      <c r="AX1311" s="14"/>
      <c r="AY1311" s="18"/>
      <c r="AZ1311" s="16">
        <v>0</v>
      </c>
      <c r="BA1311" s="18">
        <f t="shared" si="434"/>
        <v>0</v>
      </c>
      <c r="BB1311" s="15"/>
      <c r="BD1311" s="14"/>
      <c r="BE1311" s="18"/>
      <c r="BF1311" s="16">
        <v>0</v>
      </c>
      <c r="BG1311" s="18">
        <f t="shared" si="435"/>
        <v>0</v>
      </c>
      <c r="BH1311" s="15"/>
      <c r="BJ1311" s="86"/>
      <c r="BK1311" s="86"/>
      <c r="BL1311" s="24"/>
      <c r="BM1311" s="24"/>
      <c r="BN1311" s="24"/>
      <c r="BO1311" s="24"/>
      <c r="BP1311" s="24"/>
      <c r="BQ1311" s="124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430"/>
        <v>62456.949999999983</v>
      </c>
      <c r="U1312" s="15"/>
      <c r="W1312" s="14"/>
      <c r="X1312" s="18"/>
      <c r="Y1312" s="16"/>
      <c r="Z1312" s="18">
        <f t="shared" si="431"/>
        <v>73021.829999999973</v>
      </c>
      <c r="AA1312" s="15"/>
      <c r="AB1312" s="24"/>
      <c r="AC1312" s="15"/>
      <c r="AD1312" s="25"/>
      <c r="AE1312" s="62">
        <f t="shared" si="442"/>
        <v>0</v>
      </c>
      <c r="AF1312" s="63">
        <f t="shared" si="43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2"/>
        <v>0</v>
      </c>
      <c r="AP1312" s="15"/>
      <c r="AR1312" s="14"/>
      <c r="AS1312" s="18"/>
      <c r="AT1312" s="16"/>
      <c r="AU1312" s="18">
        <f t="shared" si="433"/>
        <v>0</v>
      </c>
      <c r="AV1312" s="15"/>
      <c r="AX1312" s="14"/>
      <c r="AY1312" s="18"/>
      <c r="AZ1312" s="16"/>
      <c r="BA1312" s="18">
        <f t="shared" si="434"/>
        <v>0</v>
      </c>
      <c r="BB1312" s="15"/>
      <c r="BD1312" s="14"/>
      <c r="BE1312" s="18"/>
      <c r="BF1312" s="16"/>
      <c r="BG1312" s="18">
        <f t="shared" si="435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4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43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1"/>
        <v>73021.829999999973</v>
      </c>
      <c r="AA1313" s="15"/>
      <c r="AB1313" s="24"/>
      <c r="AC1313" s="15" t="str">
        <f t="shared" ref="AC1313:AC1323" si="443">C1313</f>
        <v>Pag. Bolletta Telecom  780820</v>
      </c>
      <c r="AD1313" s="25"/>
      <c r="AE1313" s="62">
        <f t="shared" si="442"/>
        <v>0</v>
      </c>
      <c r="AF1313" s="63">
        <f t="shared" si="43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2"/>
        <v>0</v>
      </c>
      <c r="AP1313" s="15"/>
      <c r="AR1313" s="14"/>
      <c r="AS1313" s="18"/>
      <c r="AT1313" s="16">
        <v>0</v>
      </c>
      <c r="AU1313" s="18">
        <f t="shared" si="433"/>
        <v>0</v>
      </c>
      <c r="AV1313" s="15"/>
      <c r="AX1313" s="14"/>
      <c r="AY1313" s="18"/>
      <c r="AZ1313" s="16">
        <v>0</v>
      </c>
      <c r="BA1313" s="18">
        <f t="shared" si="434"/>
        <v>0</v>
      </c>
      <c r="BB1313" s="15"/>
      <c r="BD1313" s="14"/>
      <c r="BE1313" s="18"/>
      <c r="BF1313" s="16">
        <v>0</v>
      </c>
      <c r="BG1313" s="18">
        <f t="shared" si="435"/>
        <v>0</v>
      </c>
      <c r="BH1313" s="15"/>
      <c r="BJ1313" s="86"/>
      <c r="BK1313" s="86"/>
      <c r="BL1313" s="24"/>
      <c r="BM1313" s="24"/>
      <c r="BN1313" s="24"/>
      <c r="BO1313" s="24"/>
      <c r="BP1313" s="24"/>
      <c r="BQ1313" s="124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43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1"/>
        <v>73021.829999999973</v>
      </c>
      <c r="AA1314" s="15"/>
      <c r="AB1314" s="24"/>
      <c r="AC1314" s="15" t="str">
        <f t="shared" si="443"/>
        <v>Pag. Bolletta Telecom 780344</v>
      </c>
      <c r="AD1314" s="25"/>
      <c r="AE1314" s="62">
        <f t="shared" si="442"/>
        <v>0</v>
      </c>
      <c r="AF1314" s="63">
        <f t="shared" si="43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2"/>
        <v>0</v>
      </c>
      <c r="AP1314" s="15"/>
      <c r="AR1314" s="14"/>
      <c r="AS1314" s="18"/>
      <c r="AT1314" s="16">
        <v>0</v>
      </c>
      <c r="AU1314" s="18">
        <f t="shared" si="433"/>
        <v>0</v>
      </c>
      <c r="AV1314" s="15"/>
      <c r="AX1314" s="14"/>
      <c r="AY1314" s="18"/>
      <c r="AZ1314" s="16">
        <v>0</v>
      </c>
      <c r="BA1314" s="18">
        <f t="shared" si="434"/>
        <v>0</v>
      </c>
      <c r="BB1314" s="15"/>
      <c r="BD1314" s="14"/>
      <c r="BE1314" s="18"/>
      <c r="BF1314" s="16">
        <v>0</v>
      </c>
      <c r="BG1314" s="18">
        <f t="shared" si="435"/>
        <v>0</v>
      </c>
      <c r="BH1314" s="15"/>
      <c r="BJ1314" s="86"/>
      <c r="BK1314" s="86"/>
      <c r="BL1314" s="24"/>
      <c r="BM1314" s="24"/>
      <c r="BN1314" s="24"/>
      <c r="BO1314" s="24"/>
      <c r="BP1314" s="24"/>
      <c r="BQ1314" s="124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1"/>
        <v>73021.829999999973</v>
      </c>
      <c r="AA1315" s="15"/>
      <c r="AB1315" s="24"/>
      <c r="AC1315" s="15" t="str">
        <f t="shared" si="443"/>
        <v>Pag. Bolletta Telecom</v>
      </c>
      <c r="AD1315" s="25"/>
      <c r="AE1315" s="62">
        <f t="shared" si="442"/>
        <v>0</v>
      </c>
      <c r="AF1315" s="63">
        <f t="shared" si="43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2"/>
        <v>0</v>
      </c>
      <c r="AP1315" s="15"/>
      <c r="AR1315" s="14"/>
      <c r="AS1315" s="18"/>
      <c r="AT1315" s="16">
        <v>0</v>
      </c>
      <c r="AU1315" s="18">
        <f t="shared" si="433"/>
        <v>0</v>
      </c>
      <c r="AV1315" s="15"/>
      <c r="AX1315" s="14"/>
      <c r="AY1315" s="18"/>
      <c r="AZ1315" s="16">
        <v>0</v>
      </c>
      <c r="BA1315" s="18">
        <f t="shared" si="434"/>
        <v>0</v>
      </c>
      <c r="BB1315" s="15"/>
      <c r="BD1315" s="14"/>
      <c r="BE1315" s="18"/>
      <c r="BF1315" s="16">
        <v>0</v>
      </c>
      <c r="BG1315" s="18">
        <f t="shared" si="435"/>
        <v>0</v>
      </c>
      <c r="BH1315" s="15"/>
      <c r="BJ1315" s="86"/>
      <c r="BK1315" s="86"/>
      <c r="BL1315" s="24"/>
      <c r="BM1315" s="24"/>
      <c r="BN1315" s="24"/>
      <c r="BO1315" s="24"/>
      <c r="BP1315" s="24"/>
      <c r="BQ1315" s="124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7" si="444">(R1316-S1316)+T1315</f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7" si="445">(X1316-Y1316)+Z1315</f>
        <v>73021.829999999973</v>
      </c>
      <c r="AA1316" s="15"/>
      <c r="AB1316" s="24"/>
      <c r="AC1316" s="15" t="str">
        <f t="shared" si="443"/>
        <v xml:space="preserve">PAG. BOLLETTA ENEL  </v>
      </c>
      <c r="AD1316" s="25"/>
      <c r="AE1316" s="62">
        <f t="shared" si="442"/>
        <v>0</v>
      </c>
      <c r="AF1316" s="63">
        <f t="shared" si="43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7" si="446">(AM1316-AN1316)+AO1315</f>
        <v>0</v>
      </c>
      <c r="AP1316" s="15"/>
      <c r="AR1316" s="14"/>
      <c r="AS1316" s="18"/>
      <c r="AT1316" s="16">
        <v>0</v>
      </c>
      <c r="AU1316" s="18">
        <f t="shared" ref="AU1316:AU1347" si="447">(AS1316-AT1316)+AU1315</f>
        <v>0</v>
      </c>
      <c r="AV1316" s="15"/>
      <c r="AX1316" s="14"/>
      <c r="AY1316" s="18"/>
      <c r="AZ1316" s="16">
        <v>0</v>
      </c>
      <c r="BA1316" s="18">
        <f t="shared" ref="BA1316:BA1347" si="448">(AY1316-AZ1316)+BA1315</f>
        <v>0</v>
      </c>
      <c r="BB1316" s="15"/>
      <c r="BD1316" s="14"/>
      <c r="BE1316" s="18"/>
      <c r="BF1316" s="16">
        <v>0</v>
      </c>
      <c r="BG1316" s="18">
        <f t="shared" ref="BG1316:BG1347" si="449">(BE1316-BF1316)+BG1315</f>
        <v>0</v>
      </c>
      <c r="BH1316" s="15"/>
      <c r="BJ1316" s="86"/>
      <c r="BK1316" s="86"/>
      <c r="BL1316" s="24"/>
      <c r="BM1316" s="24"/>
      <c r="BN1316" s="24"/>
      <c r="BO1316" s="24"/>
      <c r="BP1316" s="24"/>
      <c r="BQ1316" s="124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>
        <f>T1340+Z1340+AO1340+AU1340</f>
        <v>157908.27999999997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4"/>
        <v>62456.949999999983</v>
      </c>
      <c r="U1317" s="15"/>
      <c r="W1317" s="14"/>
      <c r="X1317" s="18"/>
      <c r="Y1317" s="16">
        <v>0</v>
      </c>
      <c r="Z1317" s="18">
        <f t="shared" si="445"/>
        <v>73021.829999999973</v>
      </c>
      <c r="AA1317" s="15"/>
      <c r="AB1317" s="24"/>
      <c r="AC1317" s="15" t="str">
        <f t="shared" si="443"/>
        <v>Locazione immobili</v>
      </c>
      <c r="AD1317" s="25"/>
      <c r="AE1317" s="62">
        <f t="shared" si="442"/>
        <v>0</v>
      </c>
      <c r="AF1317" s="63">
        <f t="shared" si="438"/>
        <v>9547.4</v>
      </c>
      <c r="AG1317" s="25"/>
      <c r="AH1317" s="24"/>
      <c r="AI1317" s="26">
        <v>0</v>
      </c>
      <c r="AJ1317" s="25"/>
      <c r="AL1317" s="14"/>
      <c r="AM1317" s="18"/>
      <c r="AN1317" s="16">
        <v>0</v>
      </c>
      <c r="AO1317" s="18">
        <f t="shared" si="446"/>
        <v>0</v>
      </c>
      <c r="AP1317" s="15"/>
      <c r="AR1317" s="14"/>
      <c r="AS1317" s="18"/>
      <c r="AT1317" s="16">
        <v>0</v>
      </c>
      <c r="AU1317" s="18">
        <f t="shared" si="447"/>
        <v>0</v>
      </c>
      <c r="AV1317" s="15"/>
      <c r="AX1317" s="14"/>
      <c r="AY1317" s="18"/>
      <c r="AZ1317" s="16">
        <v>0</v>
      </c>
      <c r="BA1317" s="18">
        <f t="shared" si="448"/>
        <v>0</v>
      </c>
      <c r="BB1317" s="15"/>
      <c r="BD1317" s="14"/>
      <c r="BE1317" s="18"/>
      <c r="BF1317" s="16">
        <v>0</v>
      </c>
      <c r="BG1317" s="18">
        <f t="shared" si="449"/>
        <v>0</v>
      </c>
      <c r="BH1317" s="15"/>
      <c r="BJ1317" s="86"/>
      <c r="BK1317" s="86"/>
      <c r="BL1317" s="24"/>
      <c r="BM1317" s="24"/>
      <c r="BN1317" s="24"/>
      <c r="BO1317" s="24"/>
      <c r="BP1317" s="24"/>
      <c r="BQ1317" s="124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4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5"/>
        <v>73021.829999999973</v>
      </c>
      <c r="AA1318" s="15"/>
      <c r="AB1318" s="24"/>
      <c r="AC1318" s="15" t="str">
        <f t="shared" si="443"/>
        <v>Spese condominiali</v>
      </c>
      <c r="AD1318" s="25"/>
      <c r="AE1318" s="62">
        <f t="shared" si="442"/>
        <v>0</v>
      </c>
      <c r="AF1318" s="63">
        <f t="shared" si="43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6"/>
        <v>0</v>
      </c>
      <c r="AP1318" s="15"/>
      <c r="AR1318" s="14"/>
      <c r="AS1318" s="18"/>
      <c r="AT1318" s="16">
        <v>0</v>
      </c>
      <c r="AU1318" s="18">
        <f t="shared" si="447"/>
        <v>0</v>
      </c>
      <c r="AV1318" s="15"/>
      <c r="AX1318" s="14"/>
      <c r="AY1318" s="18"/>
      <c r="AZ1318" s="16">
        <v>0</v>
      </c>
      <c r="BA1318" s="18">
        <f t="shared" si="448"/>
        <v>0</v>
      </c>
      <c r="BB1318" s="15"/>
      <c r="BD1318" s="14"/>
      <c r="BE1318" s="18"/>
      <c r="BF1318" s="16">
        <v>0</v>
      </c>
      <c r="BG1318" s="18">
        <f t="shared" si="449"/>
        <v>0</v>
      </c>
      <c r="BH1318" s="15"/>
      <c r="BJ1318" s="86"/>
      <c r="BK1318" s="86"/>
      <c r="BL1318" s="24"/>
      <c r="BM1318" s="24"/>
      <c r="BN1318" s="24"/>
      <c r="BO1318" s="24"/>
      <c r="BP1318" s="24"/>
      <c r="BQ1318" s="124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144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4"/>
        <v>62456.949999999983</v>
      </c>
      <c r="U1319" s="15"/>
      <c r="W1319" s="14"/>
      <c r="X1319" s="18"/>
      <c r="Y1319" s="16"/>
      <c r="Z1319" s="18">
        <f t="shared" si="445"/>
        <v>73021.829999999973</v>
      </c>
      <c r="AA1319" s="15"/>
      <c r="AB1319" s="24"/>
      <c r="AC1319" s="15" t="str">
        <f t="shared" si="443"/>
        <v>TOT. SPESE AFFITTO  TEL. LUCE</v>
      </c>
      <c r="AD1319" s="25"/>
      <c r="AE1319" s="62">
        <f t="shared" si="442"/>
        <v>0</v>
      </c>
      <c r="AF1319" s="63">
        <f t="shared" si="43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6"/>
        <v>0</v>
      </c>
      <c r="AP1319" s="15"/>
      <c r="AR1319" s="14"/>
      <c r="AS1319" s="18"/>
      <c r="AT1319" s="16"/>
      <c r="AU1319" s="18">
        <f t="shared" si="447"/>
        <v>0</v>
      </c>
      <c r="AV1319" s="15"/>
      <c r="AX1319" s="14"/>
      <c r="AY1319" s="18"/>
      <c r="AZ1319" s="16"/>
      <c r="BA1319" s="18">
        <f t="shared" si="448"/>
        <v>0</v>
      </c>
      <c r="BB1319" s="15"/>
      <c r="BD1319" s="14"/>
      <c r="BE1319" s="18"/>
      <c r="BF1319" s="16"/>
      <c r="BG1319" s="18">
        <f t="shared" si="449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4"/>
    </row>
    <row r="1320" spans="1:69" ht="16.8" customHeight="1" x14ac:dyDescent="0.35">
      <c r="A1320" s="15"/>
      <c r="B1320" s="15"/>
      <c r="C1320" s="15" t="s">
        <v>95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366</v>
      </c>
      <c r="L1320" s="73">
        <v>193</v>
      </c>
      <c r="M1320" s="16" t="s">
        <v>382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444"/>
        <v>62456.949999999983</v>
      </c>
      <c r="U1320" s="15"/>
      <c r="W1320" s="14"/>
      <c r="X1320" s="18">
        <v>0</v>
      </c>
      <c r="Y1320" s="16">
        <v>0</v>
      </c>
      <c r="Z1320" s="18">
        <f t="shared" si="445"/>
        <v>73021.829999999973</v>
      </c>
      <c r="AA1320" s="15"/>
      <c r="AB1320" s="24"/>
      <c r="AC1320" s="15" t="str">
        <f t="shared" si="443"/>
        <v xml:space="preserve">RIVALSA </v>
      </c>
      <c r="AD1320" s="25"/>
      <c r="AE1320" s="62">
        <f t="shared" si="442"/>
        <v>0</v>
      </c>
      <c r="AF1320" s="63">
        <f t="shared" si="43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6"/>
        <v>0</v>
      </c>
      <c r="AP1320" s="15"/>
      <c r="AR1320" s="14"/>
      <c r="AS1320" s="18"/>
      <c r="AT1320" s="16"/>
      <c r="AU1320" s="18">
        <f t="shared" si="447"/>
        <v>0</v>
      </c>
      <c r="AV1320" s="15"/>
      <c r="AX1320" s="14"/>
      <c r="AY1320" s="18"/>
      <c r="AZ1320" s="16"/>
      <c r="BA1320" s="18">
        <f t="shared" si="448"/>
        <v>0</v>
      </c>
      <c r="BB1320" s="15"/>
      <c r="BD1320" s="14"/>
      <c r="BE1320" s="18"/>
      <c r="BF1320" s="16"/>
      <c r="BG1320" s="18">
        <f t="shared" si="449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4"/>
    </row>
    <row r="1321" spans="1:69" ht="16.8" customHeight="1" x14ac:dyDescent="0.35">
      <c r="A1321" s="15"/>
      <c r="B1321" s="15"/>
      <c r="C1321" s="15" t="s">
        <v>384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361</v>
      </c>
      <c r="L1321" s="50">
        <v>337</v>
      </c>
      <c r="M1321" s="16" t="s">
        <v>379</v>
      </c>
      <c r="N1321" s="16">
        <v>795</v>
      </c>
      <c r="O1321" s="16"/>
      <c r="P1321" s="18"/>
      <c r="Q1321" s="14"/>
      <c r="R1321" s="18"/>
      <c r="S1321" s="16">
        <f>G1321</f>
        <v>1129.5899999999999</v>
      </c>
      <c r="T1321" s="18">
        <f t="shared" si="444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5"/>
        <v>73021.829999999973</v>
      </c>
      <c r="AA1321" s="15"/>
      <c r="AB1321" s="24"/>
      <c r="AC1321" s="15" t="str">
        <f t="shared" si="443"/>
        <v>PAG. FATT. ASCOM</v>
      </c>
      <c r="AD1321" s="25"/>
      <c r="AE1321" s="62">
        <f t="shared" si="442"/>
        <v>1129.5899999999999</v>
      </c>
      <c r="AF1321" s="63">
        <f t="shared" si="43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6"/>
        <v>0</v>
      </c>
      <c r="AP1321" s="15"/>
      <c r="AR1321" s="14"/>
      <c r="AS1321" s="18"/>
      <c r="AT1321" s="16">
        <v>0</v>
      </c>
      <c r="AU1321" s="18">
        <f t="shared" si="447"/>
        <v>0</v>
      </c>
      <c r="AV1321" s="15"/>
      <c r="AX1321" s="14"/>
      <c r="AY1321" s="18"/>
      <c r="AZ1321" s="16">
        <v>0</v>
      </c>
      <c r="BA1321" s="18">
        <f t="shared" si="448"/>
        <v>0</v>
      </c>
      <c r="BB1321" s="15"/>
      <c r="BD1321" s="14"/>
      <c r="BE1321" s="18"/>
      <c r="BF1321" s="16">
        <v>0</v>
      </c>
      <c r="BG1321" s="18">
        <f t="shared" si="449"/>
        <v>0</v>
      </c>
      <c r="BH1321" s="15"/>
      <c r="BJ1321" s="86"/>
      <c r="BK1321" s="86"/>
      <c r="BL1321" s="24"/>
      <c r="BM1321" s="24"/>
      <c r="BN1321" s="24"/>
      <c r="BO1321" s="24"/>
      <c r="BP1321" s="24"/>
      <c r="BQ1321" s="124"/>
    </row>
    <row r="1322" spans="1:69" ht="16.8" customHeight="1" x14ac:dyDescent="0.35">
      <c r="A1322" s="15"/>
      <c r="B1322" s="15"/>
      <c r="C1322" s="64" t="s">
        <v>147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344</v>
      </c>
      <c r="L1322" s="16">
        <v>1045</v>
      </c>
      <c r="M1322" s="16" t="s">
        <v>383</v>
      </c>
      <c r="N1322" s="67">
        <v>40</v>
      </c>
      <c r="O1322" s="16"/>
      <c r="P1322" s="18"/>
      <c r="Q1322" s="14"/>
      <c r="R1322" s="18"/>
      <c r="S1322" s="16">
        <f>G1322</f>
        <v>0</v>
      </c>
      <c r="T1322" s="18">
        <f t="shared" si="444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5"/>
        <v>73021.829999999973</v>
      </c>
      <c r="AA1322" s="15"/>
      <c r="AB1322" s="24"/>
      <c r="AC1322" s="15" t="str">
        <f t="shared" si="443"/>
        <v>CASSA PREVIDENZA  AGENTI  + QUOTA GAA</v>
      </c>
      <c r="AD1322" s="25"/>
      <c r="AE1322" s="62">
        <f t="shared" si="442"/>
        <v>0</v>
      </c>
      <c r="AF1322" s="63">
        <f t="shared" si="43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6"/>
        <v>0</v>
      </c>
      <c r="AP1322" s="15"/>
      <c r="AR1322" s="14"/>
      <c r="AS1322" s="18"/>
      <c r="AT1322" s="16">
        <v>0</v>
      </c>
      <c r="AU1322" s="18">
        <f t="shared" si="447"/>
        <v>0</v>
      </c>
      <c r="AV1322" s="15"/>
      <c r="AX1322" s="14"/>
      <c r="AY1322" s="18"/>
      <c r="AZ1322" s="16">
        <v>0</v>
      </c>
      <c r="BA1322" s="18">
        <f t="shared" si="448"/>
        <v>0</v>
      </c>
      <c r="BB1322" s="15"/>
      <c r="BD1322" s="14"/>
      <c r="BE1322" s="18"/>
      <c r="BF1322" s="16">
        <v>0</v>
      </c>
      <c r="BG1322" s="18">
        <f t="shared" si="449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4"/>
    </row>
    <row r="1323" spans="1:69" ht="16.8" customHeight="1" x14ac:dyDescent="0.35">
      <c r="A1323" s="15"/>
      <c r="B1323" s="15"/>
      <c r="C1323" s="15" t="s">
        <v>198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367</v>
      </c>
      <c r="L1323" s="30">
        <v>294.5</v>
      </c>
      <c r="M1323" s="30" t="s">
        <v>385</v>
      </c>
      <c r="N1323">
        <v>0.5</v>
      </c>
      <c r="O1323" s="16"/>
      <c r="P1323" s="18"/>
      <c r="Q1323" s="14"/>
      <c r="R1323" s="18">
        <f>F1323</f>
        <v>1956.3</v>
      </c>
      <c r="S1323" s="16">
        <v>0</v>
      </c>
      <c r="T1323" s="18">
        <f t="shared" si="444"/>
        <v>63283.659999999989</v>
      </c>
      <c r="U1323" s="15"/>
      <c r="W1323" s="14" t="s">
        <v>186</v>
      </c>
      <c r="X1323" s="18">
        <v>0</v>
      </c>
      <c r="Y1323" s="16"/>
      <c r="Z1323" s="18">
        <f t="shared" si="445"/>
        <v>73021.829999999973</v>
      </c>
      <c r="AA1323" s="15"/>
      <c r="AB1323" s="24"/>
      <c r="AC1323" s="15" t="str">
        <f t="shared" si="443"/>
        <v>GIROCONTO PROVV. TUTELA LEGALE</v>
      </c>
      <c r="AD1323" s="25"/>
      <c r="AE1323" s="62">
        <f t="shared" si="442"/>
        <v>0</v>
      </c>
      <c r="AF1323" s="63">
        <f t="shared" si="43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6"/>
        <v>0</v>
      </c>
      <c r="AP1323" s="15"/>
      <c r="AR1323" s="14"/>
      <c r="AS1323" s="18"/>
      <c r="AT1323" s="16"/>
      <c r="AU1323" s="18">
        <f t="shared" si="447"/>
        <v>0</v>
      </c>
      <c r="AV1323" s="15"/>
      <c r="AX1323" s="14"/>
      <c r="AY1323" s="18"/>
      <c r="AZ1323" s="16"/>
      <c r="BA1323" s="18">
        <f t="shared" si="448"/>
        <v>0</v>
      </c>
      <c r="BB1323" s="15"/>
      <c r="BD1323" s="14"/>
      <c r="BE1323" s="18">
        <f>H1323</f>
        <v>0</v>
      </c>
      <c r="BF1323" s="16"/>
      <c r="BG1323" s="18">
        <f t="shared" si="449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4"/>
    </row>
    <row r="1324" spans="1:69" ht="16.8" customHeight="1" x14ac:dyDescent="0.35">
      <c r="A1324" s="15"/>
      <c r="B1324" s="15"/>
      <c r="C1324" s="47" t="s">
        <v>386</v>
      </c>
      <c r="D1324" s="16"/>
      <c r="E1324" s="16"/>
      <c r="F1324" s="1">
        <v>143.86000000000001</v>
      </c>
      <c r="G1324" s="16">
        <v>0</v>
      </c>
      <c r="H1324" s="16"/>
      <c r="I1324" s="4"/>
      <c r="J1324" s="14"/>
      <c r="K1324" s="141" t="s">
        <v>378</v>
      </c>
      <c r="L1324" s="67">
        <v>936</v>
      </c>
      <c r="M1324" s="16"/>
      <c r="N1324" s="16">
        <v>0</v>
      </c>
      <c r="O1324" s="16"/>
      <c r="P1324" s="18"/>
      <c r="Q1324" s="14"/>
      <c r="R1324" s="49">
        <f>F1324</f>
        <v>143.86000000000001</v>
      </c>
      <c r="S1324" s="16">
        <v>0</v>
      </c>
      <c r="T1324" s="18">
        <f t="shared" si="444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5"/>
        <v>73021.829999999973</v>
      </c>
      <c r="AA1324" s="15"/>
      <c r="AB1324" s="24"/>
      <c r="AC1324" s="64" t="s">
        <v>150</v>
      </c>
      <c r="AD1324" s="65"/>
      <c r="AE1324" s="65">
        <f t="shared" si="442"/>
        <v>0</v>
      </c>
      <c r="AF1324" s="63">
        <f t="shared" si="43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6"/>
        <v>0</v>
      </c>
      <c r="AP1324" s="15"/>
      <c r="AR1324" s="14"/>
      <c r="AS1324" s="18"/>
      <c r="AT1324" s="16">
        <v>0</v>
      </c>
      <c r="AU1324" s="18">
        <f t="shared" si="447"/>
        <v>0</v>
      </c>
      <c r="AV1324" s="15"/>
      <c r="AX1324" s="14"/>
      <c r="AY1324" s="18"/>
      <c r="AZ1324" s="16">
        <v>0</v>
      </c>
      <c r="BA1324" s="18">
        <f t="shared" si="448"/>
        <v>0</v>
      </c>
      <c r="BB1324" s="15"/>
      <c r="BD1324" s="14"/>
      <c r="BE1324" s="18"/>
      <c r="BF1324" s="16">
        <v>0</v>
      </c>
      <c r="BG1324" s="18">
        <f t="shared" si="449"/>
        <v>0</v>
      </c>
      <c r="BH1324" s="15"/>
      <c r="BJ1324" s="86"/>
      <c r="BK1324" s="86"/>
      <c r="BL1324" s="24"/>
      <c r="BM1324" s="24"/>
      <c r="BN1324" s="24"/>
      <c r="BO1324" s="24"/>
      <c r="BP1324" s="24"/>
      <c r="BQ1324" s="124"/>
    </row>
    <row r="1325" spans="1:69" ht="16.8" customHeight="1" x14ac:dyDescent="0.35">
      <c r="A1325" s="15"/>
      <c r="B1325" s="15"/>
      <c r="C1325" s="15" t="s">
        <v>100</v>
      </c>
      <c r="D1325" s="16"/>
      <c r="E1325" s="16"/>
      <c r="F1325" s="16"/>
      <c r="G1325" s="16">
        <v>0</v>
      </c>
      <c r="H1325" s="16"/>
      <c r="I1325" s="4"/>
      <c r="J1325" s="14"/>
      <c r="K1325" s="16" t="s">
        <v>387</v>
      </c>
      <c r="L1325" s="16">
        <v>54</v>
      </c>
      <c r="M1325" s="25"/>
      <c r="N1325" s="83">
        <v>0</v>
      </c>
      <c r="O1325" s="16"/>
      <c r="P1325" s="18"/>
      <c r="Q1325" s="14"/>
      <c r="R1325" s="18"/>
      <c r="S1325" s="16">
        <f>G1325</f>
        <v>0</v>
      </c>
      <c r="T1325" s="18">
        <f t="shared" si="444"/>
        <v>63427.51999999999</v>
      </c>
      <c r="U1325" s="15" t="s">
        <v>102</v>
      </c>
      <c r="W1325" s="14"/>
      <c r="X1325" s="18"/>
      <c r="Y1325" s="16">
        <v>0</v>
      </c>
      <c r="Z1325" s="18">
        <f t="shared" si="445"/>
        <v>73021.829999999973</v>
      </c>
      <c r="AA1325" s="15"/>
      <c r="AB1325" s="24"/>
      <c r="AC1325" s="15" t="str">
        <f>C1325</f>
        <v>TASSE</v>
      </c>
      <c r="AD1325" s="25"/>
      <c r="AE1325" s="62">
        <f t="shared" si="442"/>
        <v>0</v>
      </c>
      <c r="AF1325" s="63">
        <f t="shared" si="43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6"/>
        <v>0</v>
      </c>
      <c r="AP1325" s="15"/>
      <c r="AR1325" s="14"/>
      <c r="AS1325" s="18">
        <v>0</v>
      </c>
      <c r="AT1325" s="16">
        <v>0</v>
      </c>
      <c r="AU1325" s="18">
        <f t="shared" si="447"/>
        <v>0</v>
      </c>
      <c r="AV1325" s="15"/>
      <c r="AX1325" s="14"/>
      <c r="AY1325" s="18">
        <v>0</v>
      </c>
      <c r="AZ1325" s="16">
        <v>0</v>
      </c>
      <c r="BA1325" s="18">
        <f t="shared" si="448"/>
        <v>0</v>
      </c>
      <c r="BB1325" s="15"/>
      <c r="BD1325" s="14"/>
      <c r="BE1325" s="18">
        <v>0</v>
      </c>
      <c r="BF1325" s="16">
        <v>0</v>
      </c>
      <c r="BG1325" s="18">
        <f t="shared" si="449"/>
        <v>0</v>
      </c>
      <c r="BH1325" s="15"/>
      <c r="BJ1325" s="86"/>
      <c r="BK1325" s="86"/>
      <c r="BL1325" s="24"/>
      <c r="BM1325" s="24"/>
      <c r="BN1325" s="24"/>
      <c r="BO1325" s="24"/>
      <c r="BP1325" s="24"/>
      <c r="BQ1325" s="124"/>
    </row>
    <row r="1326" spans="1:69" ht="16.8" customHeight="1" x14ac:dyDescent="0.35">
      <c r="A1326" s="15"/>
      <c r="B1326" s="15"/>
      <c r="C1326" s="15" t="s">
        <v>103</v>
      </c>
      <c r="D1326" s="16"/>
      <c r="E1326" s="16"/>
      <c r="F1326" s="16">
        <v>0</v>
      </c>
      <c r="G1326" s="16">
        <v>0</v>
      </c>
      <c r="H1326" s="16"/>
      <c r="I1326" s="4"/>
      <c r="J1326" s="14"/>
      <c r="K1326" s="50" t="s">
        <v>379</v>
      </c>
      <c r="L1326" s="25">
        <v>725</v>
      </c>
      <c r="M1326" s="16"/>
      <c r="N1326" s="93">
        <v>0</v>
      </c>
      <c r="O1326" s="16"/>
      <c r="P1326" s="18"/>
      <c r="Q1326" s="14"/>
      <c r="R1326" s="18"/>
      <c r="S1326" s="16">
        <f>G1326</f>
        <v>0</v>
      </c>
      <c r="T1326" s="18">
        <f t="shared" si="444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5"/>
        <v>73021.829999999973</v>
      </c>
      <c r="AA1326" s="15"/>
      <c r="AB1326" s="24"/>
      <c r="AC1326" s="15" t="str">
        <f>C1326</f>
        <v>PREL.  ACC. PER AMM-  GIGI</v>
      </c>
      <c r="AD1326" s="25"/>
      <c r="AE1326" s="62">
        <f t="shared" si="442"/>
        <v>0</v>
      </c>
      <c r="AF1326" s="63">
        <f t="shared" si="43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6"/>
        <v>0</v>
      </c>
      <c r="AP1326" s="15"/>
      <c r="AR1326" s="14"/>
      <c r="AS1326" s="18">
        <v>0</v>
      </c>
      <c r="AT1326" s="16">
        <v>0</v>
      </c>
      <c r="AU1326" s="18">
        <f t="shared" si="447"/>
        <v>0</v>
      </c>
      <c r="AV1326" s="15"/>
      <c r="AX1326" s="14"/>
      <c r="AY1326" s="18">
        <v>0</v>
      </c>
      <c r="AZ1326" s="16">
        <v>0</v>
      </c>
      <c r="BA1326" s="18">
        <f t="shared" si="448"/>
        <v>0</v>
      </c>
      <c r="BB1326" s="15"/>
      <c r="BD1326" s="14"/>
      <c r="BE1326" s="18">
        <v>0</v>
      </c>
      <c r="BF1326" s="16">
        <v>0</v>
      </c>
      <c r="BG1326" s="18">
        <f t="shared" si="449"/>
        <v>0</v>
      </c>
      <c r="BH1326" s="15"/>
      <c r="BJ1326" s="86"/>
      <c r="BK1326" s="86"/>
      <c r="BL1326" s="24"/>
      <c r="BM1326" s="24"/>
      <c r="BN1326" s="24"/>
      <c r="BO1326" s="24"/>
      <c r="BP1326" s="24"/>
      <c r="BQ1326" s="124"/>
    </row>
    <row r="1327" spans="1:69" ht="16.8" customHeight="1" x14ac:dyDescent="0.35">
      <c r="A1327" s="15"/>
      <c r="B1327" s="15"/>
      <c r="C1327" s="15" t="s">
        <v>105</v>
      </c>
      <c r="D1327" s="16"/>
      <c r="E1327" s="16"/>
      <c r="F1327" s="16">
        <v>0</v>
      </c>
      <c r="G1327" s="16">
        <v>0</v>
      </c>
      <c r="H1327" s="16"/>
      <c r="I1327" s="4"/>
      <c r="J1327" s="14"/>
      <c r="K1327" s="16" t="s">
        <v>380</v>
      </c>
      <c r="L1327" s="16">
        <v>636.5</v>
      </c>
      <c r="M1327" s="16"/>
      <c r="N1327" s="16">
        <v>0</v>
      </c>
      <c r="O1327" s="16"/>
      <c r="P1327" s="18"/>
      <c r="Q1327" s="14"/>
      <c r="R1327" s="18">
        <v>0</v>
      </c>
      <c r="S1327" s="16">
        <f>G1327</f>
        <v>0</v>
      </c>
      <c r="T1327" s="18">
        <f t="shared" si="444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5"/>
        <v>73021.829999999973</v>
      </c>
      <c r="AA1327" s="15"/>
      <c r="AB1327" s="24"/>
      <c r="AC1327" s="15" t="str">
        <f>C1327</f>
        <v>PREL.  ACC. PER AMM-. RENZO</v>
      </c>
      <c r="AD1327" s="25"/>
      <c r="AE1327" s="62">
        <f t="shared" si="442"/>
        <v>0</v>
      </c>
      <c r="AF1327" s="63">
        <f t="shared" si="43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6"/>
        <v>0</v>
      </c>
      <c r="AP1327" s="15"/>
      <c r="AR1327" s="14"/>
      <c r="AS1327" s="18">
        <v>0</v>
      </c>
      <c r="AT1327" s="16"/>
      <c r="AU1327" s="18">
        <f t="shared" si="447"/>
        <v>0</v>
      </c>
      <c r="AV1327" s="15"/>
      <c r="AX1327" s="14"/>
      <c r="AY1327" s="18">
        <v>0</v>
      </c>
      <c r="AZ1327" s="16"/>
      <c r="BA1327" s="18">
        <f t="shared" si="448"/>
        <v>0</v>
      </c>
      <c r="BB1327" s="15"/>
      <c r="BD1327" s="14"/>
      <c r="BE1327" s="18">
        <v>0</v>
      </c>
      <c r="BF1327" s="16"/>
      <c r="BG1327" s="18">
        <f t="shared" si="449"/>
        <v>0</v>
      </c>
      <c r="BH1327" s="15"/>
      <c r="BJ1327" s="86"/>
      <c r="BK1327" s="86"/>
      <c r="BL1327" s="24"/>
      <c r="BM1327" s="24"/>
      <c r="BN1327" s="24"/>
      <c r="BO1327" s="24"/>
      <c r="BP1327" s="24"/>
      <c r="BQ1327" s="124"/>
    </row>
    <row r="1328" spans="1:69" ht="16.8" customHeight="1" x14ac:dyDescent="0.35">
      <c r="A1328" s="15"/>
      <c r="B1328" s="15"/>
      <c r="C1328" s="15" t="s">
        <v>107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370</v>
      </c>
      <c r="L1328" s="16">
        <v>100</v>
      </c>
      <c r="M1328" s="16"/>
      <c r="N1328" s="16">
        <v>0</v>
      </c>
      <c r="O1328" s="16"/>
      <c r="P1328" s="18"/>
      <c r="Q1328" s="14"/>
      <c r="R1328" s="18">
        <v>0</v>
      </c>
      <c r="S1328" s="16">
        <v>0</v>
      </c>
      <c r="T1328" s="18">
        <f t="shared" si="444"/>
        <v>63427.51999999999</v>
      </c>
      <c r="U1328" s="15"/>
      <c r="W1328" s="14"/>
      <c r="X1328" s="18">
        <f>F1328</f>
        <v>0</v>
      </c>
      <c r="Y1328" s="16">
        <v>0</v>
      </c>
      <c r="Z1328" s="18">
        <f t="shared" si="445"/>
        <v>73021.829999999973</v>
      </c>
      <c r="AA1328" s="15" t="str">
        <f>C1328</f>
        <v>VERSAMENTO</v>
      </c>
      <c r="AB1328" s="24"/>
      <c r="AC1328" s="15"/>
      <c r="AD1328" s="25"/>
      <c r="AE1328" s="62"/>
      <c r="AF1328" s="63"/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6"/>
        <v>0</v>
      </c>
      <c r="AP1328" s="15"/>
      <c r="AR1328" s="14"/>
      <c r="AS1328" s="18">
        <v>0</v>
      </c>
      <c r="AT1328" s="16"/>
      <c r="AU1328" s="18">
        <f t="shared" si="447"/>
        <v>0</v>
      </c>
      <c r="AV1328" s="15"/>
      <c r="AX1328" s="14"/>
      <c r="AY1328" s="18">
        <v>0</v>
      </c>
      <c r="AZ1328" s="16"/>
      <c r="BA1328" s="18">
        <f t="shared" si="448"/>
        <v>0</v>
      </c>
      <c r="BB1328" s="15"/>
      <c r="BD1328" s="14"/>
      <c r="BE1328" s="18">
        <v>0</v>
      </c>
      <c r="BF1328" s="16"/>
      <c r="BG1328" s="18">
        <f t="shared" si="449"/>
        <v>0</v>
      </c>
      <c r="BH1328" s="15"/>
      <c r="BJ1328" s="86"/>
      <c r="BK1328" s="86"/>
      <c r="BL1328" s="24"/>
      <c r="BM1328" s="24"/>
      <c r="BN1328" s="24"/>
      <c r="BO1328" s="24"/>
      <c r="BP1328" s="24"/>
      <c r="BQ1328" s="124"/>
    </row>
    <row r="1329" spans="1:69" ht="16.8" customHeight="1" x14ac:dyDescent="0.35">
      <c r="A1329" s="15"/>
      <c r="B1329" s="15"/>
      <c r="C1329" s="15" t="s">
        <v>107</v>
      </c>
      <c r="D1329" s="16"/>
      <c r="E1329" s="16"/>
      <c r="F1329" s="16">
        <v>0</v>
      </c>
      <c r="G1329" s="16"/>
      <c r="H1329" s="16">
        <v>0</v>
      </c>
      <c r="I1329" s="4"/>
      <c r="J1329" s="14"/>
      <c r="K1329" s="16" t="s">
        <v>388</v>
      </c>
      <c r="L1329" s="16">
        <v>1045</v>
      </c>
      <c r="M1329" s="16"/>
      <c r="N1329" s="16">
        <v>0</v>
      </c>
      <c r="O1329" s="16"/>
      <c r="P1329" s="18"/>
      <c r="Q1329" s="14"/>
      <c r="R1329" s="18">
        <v>0</v>
      </c>
      <c r="S1329" s="16">
        <v>0</v>
      </c>
      <c r="T1329" s="18">
        <f t="shared" si="444"/>
        <v>63427.51999999999</v>
      </c>
      <c r="U1329" s="15"/>
      <c r="W1329" s="14"/>
      <c r="X1329" s="18">
        <f>F1329</f>
        <v>0</v>
      </c>
      <c r="Y1329" s="16"/>
      <c r="Z1329" s="18">
        <f t="shared" si="445"/>
        <v>73021.829999999973</v>
      </c>
      <c r="AA1329" s="15"/>
      <c r="AB1329" s="24"/>
      <c r="AC1329" s="15"/>
      <c r="AD1329" s="25"/>
      <c r="AE1329" s="62"/>
      <c r="AF1329" s="63"/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6"/>
        <v>0</v>
      </c>
      <c r="AP1329" s="15"/>
      <c r="AR1329" s="14"/>
      <c r="AS1329" s="18">
        <v>0</v>
      </c>
      <c r="AT1329" s="16"/>
      <c r="AU1329" s="18">
        <f t="shared" si="447"/>
        <v>0</v>
      </c>
      <c r="AV1329" s="15"/>
      <c r="AX1329" s="14"/>
      <c r="AY1329" s="18">
        <v>0</v>
      </c>
      <c r="AZ1329" s="16"/>
      <c r="BA1329" s="18">
        <f t="shared" si="448"/>
        <v>0</v>
      </c>
      <c r="BB1329" s="15"/>
      <c r="BD1329" s="14"/>
      <c r="BE1329" s="18">
        <v>0</v>
      </c>
      <c r="BF1329" s="16"/>
      <c r="BG1329" s="18">
        <f t="shared" si="449"/>
        <v>0</v>
      </c>
      <c r="BH1329" s="15"/>
      <c r="BJ1329" s="86"/>
      <c r="BK1329" s="86"/>
      <c r="BL1329" s="24"/>
      <c r="BM1329" s="24"/>
      <c r="BN1329" s="24"/>
      <c r="BO1329" s="24"/>
      <c r="BP1329" s="24"/>
      <c r="BQ1329" s="124"/>
    </row>
    <row r="1330" spans="1:69" ht="16.8" customHeight="1" x14ac:dyDescent="0.35">
      <c r="A1330" s="15"/>
      <c r="B1330" s="15"/>
      <c r="C1330" s="15" t="s">
        <v>107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389</v>
      </c>
      <c r="L1330" s="67">
        <v>-1</v>
      </c>
      <c r="M1330" s="44"/>
      <c r="N1330" s="16">
        <v>0</v>
      </c>
      <c r="O1330" s="16"/>
      <c r="P1330" s="18"/>
      <c r="Q1330" s="14"/>
      <c r="R1330" s="18">
        <v>0</v>
      </c>
      <c r="S1330" s="16">
        <v>0</v>
      </c>
      <c r="T1330" s="18">
        <f t="shared" si="444"/>
        <v>63427.51999999999</v>
      </c>
      <c r="U1330" s="15"/>
      <c r="W1330" s="14"/>
      <c r="X1330" s="18">
        <f>F1330</f>
        <v>0</v>
      </c>
      <c r="Y1330" s="16"/>
      <c r="Z1330" s="18">
        <f t="shared" si="445"/>
        <v>73021.829999999973</v>
      </c>
      <c r="AA1330" s="15"/>
      <c r="AB1330" s="24"/>
      <c r="AC1330" s="15"/>
      <c r="AD1330" s="25"/>
      <c r="AE1330" s="62"/>
      <c r="AF1330" s="63"/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6"/>
        <v>0</v>
      </c>
      <c r="AP1330" s="15"/>
      <c r="AR1330" s="14"/>
      <c r="AS1330" s="18">
        <v>0</v>
      </c>
      <c r="AT1330" s="16"/>
      <c r="AU1330" s="18">
        <f t="shared" si="447"/>
        <v>0</v>
      </c>
      <c r="AV1330" s="15"/>
      <c r="AX1330" s="14"/>
      <c r="AY1330" s="18">
        <v>0</v>
      </c>
      <c r="AZ1330" s="16"/>
      <c r="BA1330" s="18">
        <f t="shared" si="448"/>
        <v>0</v>
      </c>
      <c r="BB1330" s="15"/>
      <c r="BD1330" s="14"/>
      <c r="BE1330" s="18">
        <v>0</v>
      </c>
      <c r="BF1330" s="16"/>
      <c r="BG1330" s="18">
        <f t="shared" si="449"/>
        <v>0</v>
      </c>
      <c r="BH1330" s="15"/>
      <c r="BJ1330" s="86"/>
      <c r="BK1330" s="86"/>
      <c r="BL1330" s="24"/>
      <c r="BM1330" s="24"/>
      <c r="BN1330" s="24"/>
      <c r="BO1330" s="24"/>
      <c r="BP1330" s="24"/>
      <c r="BQ1330" s="124"/>
    </row>
    <row r="1331" spans="1:69" ht="16.8" customHeight="1" x14ac:dyDescent="0.35">
      <c r="A1331" s="15"/>
      <c r="B1331" s="15"/>
      <c r="C1331" s="15" t="s">
        <v>107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/>
      <c r="N1331" s="16">
        <v>0</v>
      </c>
      <c r="O1331" s="16"/>
      <c r="P1331" s="18"/>
      <c r="Q1331" s="14"/>
      <c r="R1331" s="18">
        <v>0</v>
      </c>
      <c r="S1331" s="16">
        <v>0</v>
      </c>
      <c r="T1331" s="18">
        <f t="shared" si="444"/>
        <v>63427.51999999999</v>
      </c>
      <c r="U1331" s="15"/>
      <c r="W1331" s="14"/>
      <c r="X1331" s="18">
        <f>F1331</f>
        <v>0</v>
      </c>
      <c r="Y1331" s="16">
        <v>0</v>
      </c>
      <c r="Z1331" s="18">
        <f t="shared" si="445"/>
        <v>73021.829999999973</v>
      </c>
      <c r="AA1331" s="15" t="str">
        <f>C1331</f>
        <v>VERSAMENTO</v>
      </c>
      <c r="AB1331" s="24"/>
      <c r="AC1331" s="15"/>
      <c r="AD1331" s="25"/>
      <c r="AE1331" s="62"/>
      <c r="AF1331" s="63"/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6"/>
        <v>0</v>
      </c>
      <c r="AP1331" s="15"/>
      <c r="AR1331" s="14"/>
      <c r="AS1331" s="18">
        <v>0</v>
      </c>
      <c r="AT1331" s="16"/>
      <c r="AU1331" s="18">
        <f t="shared" si="447"/>
        <v>0</v>
      </c>
      <c r="AV1331" s="15"/>
      <c r="AX1331" s="14"/>
      <c r="AY1331" s="18">
        <v>0</v>
      </c>
      <c r="AZ1331" s="16"/>
      <c r="BA1331" s="18">
        <f t="shared" si="448"/>
        <v>0</v>
      </c>
      <c r="BB1331" s="15"/>
      <c r="BD1331" s="14"/>
      <c r="BE1331" s="18">
        <v>0</v>
      </c>
      <c r="BF1331" s="16"/>
      <c r="BG1331" s="18">
        <f t="shared" si="449"/>
        <v>0</v>
      </c>
      <c r="BH1331" s="15"/>
      <c r="BJ1331" s="86"/>
      <c r="BK1331" s="86" t="s">
        <v>390</v>
      </c>
      <c r="BL1331" s="24">
        <v>328</v>
      </c>
      <c r="BM1331" s="24"/>
      <c r="BN1331" s="24"/>
      <c r="BO1331" s="24"/>
      <c r="BP1331" s="24"/>
      <c r="BQ1331" s="124"/>
    </row>
    <row r="1332" spans="1:69" ht="16.8" customHeight="1" x14ac:dyDescent="0.35">
      <c r="A1332" s="15"/>
      <c r="B1332" s="15"/>
      <c r="C1332" s="68" t="s">
        <v>107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111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4"/>
        <v>63427.51999999999</v>
      </c>
      <c r="U1332" s="15"/>
      <c r="W1332" s="14"/>
      <c r="X1332" s="18">
        <v>0</v>
      </c>
      <c r="Y1332" s="16"/>
      <c r="Z1332" s="18">
        <f t="shared" si="445"/>
        <v>73021.829999999973</v>
      </c>
      <c r="AA1332" s="15" t="str">
        <f>C1332</f>
        <v>VERSAMENTO</v>
      </c>
      <c r="AB1332" s="24"/>
      <c r="AC1332" s="15"/>
      <c r="AD1332" s="25"/>
      <c r="AE1332" s="62"/>
      <c r="AF1332" s="63"/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6"/>
        <v>0</v>
      </c>
      <c r="AP1332" s="15"/>
      <c r="AR1332" s="14"/>
      <c r="AS1332" s="18">
        <v>0</v>
      </c>
      <c r="AT1332" s="16"/>
      <c r="AU1332" s="18">
        <f t="shared" si="447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448"/>
        <v>0</v>
      </c>
      <c r="BB1332" s="15"/>
      <c r="BD1332" s="14"/>
      <c r="BE1332" s="18">
        <v>0</v>
      </c>
      <c r="BF1332" s="16"/>
      <c r="BG1332" s="18">
        <f t="shared" si="449"/>
        <v>0</v>
      </c>
      <c r="BH1332" s="15"/>
      <c r="BJ1332" s="86"/>
      <c r="BK1332" s="86" t="s">
        <v>391</v>
      </c>
      <c r="BL1332" s="24"/>
      <c r="BM1332" s="24"/>
      <c r="BN1332" s="24"/>
      <c r="BO1332" s="24"/>
      <c r="BP1332" s="24"/>
      <c r="BQ1332" s="124"/>
    </row>
    <row r="1333" spans="1:69" ht="16.8" customHeight="1" x14ac:dyDescent="0.35">
      <c r="A1333" s="15"/>
      <c r="B1333" s="15"/>
      <c r="C1333" s="15" t="s">
        <v>169</v>
      </c>
      <c r="D1333" s="16"/>
      <c r="E1333" s="16"/>
      <c r="F1333" s="16">
        <v>23559.09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4"/>
        <v>63427.51999999999</v>
      </c>
      <c r="U1333" s="15"/>
      <c r="W1333" s="14"/>
      <c r="X1333" s="18">
        <f>F1333</f>
        <v>23559.09</v>
      </c>
      <c r="Y1333" s="16">
        <f>G1333</f>
        <v>1956.3</v>
      </c>
      <c r="Z1333" s="18">
        <f t="shared" si="445"/>
        <v>94624.619999999966</v>
      </c>
      <c r="AA1333" s="15" t="str">
        <f>C1333</f>
        <v>BONIFICI</v>
      </c>
      <c r="AB1333" s="24"/>
      <c r="AC1333" s="15"/>
      <c r="AD1333" s="25"/>
      <c r="AE1333" s="62"/>
      <c r="AF1333" s="63"/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6"/>
        <v>0</v>
      </c>
      <c r="AP1333" s="15"/>
      <c r="AR1333" s="14"/>
      <c r="AS1333" s="18">
        <v>0</v>
      </c>
      <c r="AT1333" s="16"/>
      <c r="AU1333" s="18">
        <f t="shared" si="447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8"/>
        <v>0</v>
      </c>
      <c r="BB1333" s="15"/>
      <c r="BD1333" s="14"/>
      <c r="BE1333" s="18">
        <v>0</v>
      </c>
      <c r="BF1333" s="16"/>
      <c r="BG1333" s="18">
        <f t="shared" si="449"/>
        <v>0</v>
      </c>
      <c r="BH1333" s="15"/>
      <c r="BJ1333" s="86"/>
      <c r="BK1333" s="86"/>
      <c r="BL1333" s="24"/>
      <c r="BM1333" s="24"/>
      <c r="BN1333" s="24"/>
      <c r="BO1333" s="24"/>
      <c r="BP1333" s="24"/>
      <c r="BQ1333" s="124"/>
    </row>
    <row r="1334" spans="1:69" ht="16.8" customHeight="1" x14ac:dyDescent="0.35">
      <c r="A1334" s="15"/>
      <c r="B1334" s="15"/>
      <c r="C1334" s="47" t="s">
        <v>112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/>
      <c r="N1334" s="3"/>
      <c r="O1334" s="16"/>
      <c r="P1334" s="18"/>
      <c r="Q1334" s="14"/>
      <c r="R1334" s="18"/>
      <c r="S1334" s="16"/>
      <c r="T1334" s="18">
        <f t="shared" si="444"/>
        <v>63427.51999999999</v>
      </c>
      <c r="U1334" s="15"/>
      <c r="W1334" s="14"/>
      <c r="X1334" s="18"/>
      <c r="Y1334" s="1">
        <f>G1334</f>
        <v>143.86000000000001</v>
      </c>
      <c r="Z1334" s="18">
        <f t="shared" si="445"/>
        <v>94480.759999999966</v>
      </c>
      <c r="AA1334" s="15" t="str">
        <f>C1334</f>
        <v>PREL .PROVVIGIONI MATURATE</v>
      </c>
      <c r="AB1334" s="24"/>
      <c r="AC1334" s="15" t="s">
        <v>157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6"/>
        <v>0</v>
      </c>
      <c r="AP1334" s="15"/>
      <c r="AR1334" s="14"/>
      <c r="AS1334" s="18"/>
      <c r="AT1334" s="25">
        <v>0</v>
      </c>
      <c r="AU1334" s="18">
        <f t="shared" si="447"/>
        <v>0</v>
      </c>
      <c r="AV1334" s="15"/>
      <c r="AX1334" s="14"/>
      <c r="AY1334" s="18"/>
      <c r="AZ1334" s="25">
        <v>0</v>
      </c>
      <c r="BA1334" s="18">
        <f t="shared" si="448"/>
        <v>0</v>
      </c>
      <c r="BB1334" s="15"/>
      <c r="BD1334" s="14"/>
      <c r="BE1334" s="18"/>
      <c r="BF1334" s="25">
        <v>0</v>
      </c>
      <c r="BG1334" s="18">
        <f t="shared" si="449"/>
        <v>0</v>
      </c>
      <c r="BH1334" s="15"/>
      <c r="BJ1334" s="86"/>
      <c r="BK1334" s="86"/>
      <c r="BL1334" s="24"/>
      <c r="BM1334" s="24"/>
      <c r="BN1334" s="24"/>
      <c r="BO1334" s="24"/>
      <c r="BP1334" s="24"/>
      <c r="BQ1334" s="124"/>
    </row>
    <row r="1335" spans="1:69" ht="16.8" customHeight="1" x14ac:dyDescent="0.35">
      <c r="A1335" s="15"/>
      <c r="B1335" s="15"/>
      <c r="C1335" s="15" t="s">
        <v>113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/>
      <c r="N1335" s="16"/>
      <c r="O1335" s="16"/>
      <c r="P1335" s="18"/>
      <c r="Q1335" s="14"/>
      <c r="R1335" s="18"/>
      <c r="S1335" s="16">
        <f>G1335</f>
        <v>0</v>
      </c>
      <c r="T1335" s="18">
        <f t="shared" si="444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5"/>
        <v>94480.759999999966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6"/>
        <v>0</v>
      </c>
      <c r="AP1335" s="15"/>
      <c r="AR1335" s="14"/>
      <c r="AS1335" s="18"/>
      <c r="AT1335" s="16"/>
      <c r="AU1335" s="18">
        <f t="shared" si="447"/>
        <v>0</v>
      </c>
      <c r="AV1335" s="15"/>
      <c r="AX1335" s="14"/>
      <c r="AY1335" s="18"/>
      <c r="AZ1335" s="16"/>
      <c r="BA1335" s="18">
        <f t="shared" si="448"/>
        <v>0</v>
      </c>
      <c r="BB1335" s="15"/>
      <c r="BD1335" s="14"/>
      <c r="BE1335" s="18"/>
      <c r="BF1335" s="16"/>
      <c r="BG1335" s="18">
        <f t="shared" si="449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4"/>
    </row>
    <row r="1336" spans="1:69" ht="16.8" customHeight="1" x14ac:dyDescent="0.35">
      <c r="A1336" s="15"/>
      <c r="B1336" s="15"/>
      <c r="C1336" s="15" t="s">
        <v>114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4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5"/>
        <v>94480.759999999966</v>
      </c>
      <c r="AA1336" s="15"/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6"/>
        <v>0</v>
      </c>
      <c r="AP1336" s="15"/>
      <c r="AR1336" s="14"/>
      <c r="AS1336" s="18"/>
      <c r="AT1336" s="16">
        <v>0</v>
      </c>
      <c r="AU1336" s="18">
        <f t="shared" si="447"/>
        <v>0</v>
      </c>
      <c r="AV1336" s="15"/>
      <c r="AX1336" s="14"/>
      <c r="AY1336" s="18"/>
      <c r="AZ1336" s="16">
        <v>0</v>
      </c>
      <c r="BA1336" s="18">
        <f t="shared" si="448"/>
        <v>0</v>
      </c>
      <c r="BB1336" s="15"/>
      <c r="BD1336" s="14"/>
      <c r="BE1336" s="18"/>
      <c r="BF1336" s="16">
        <v>0</v>
      </c>
      <c r="BG1336" s="18">
        <f t="shared" si="449"/>
        <v>0</v>
      </c>
      <c r="BH1336" s="15"/>
      <c r="BJ1336" s="86"/>
      <c r="BK1336" s="86"/>
      <c r="BL1336" s="24"/>
      <c r="BM1336" s="24"/>
      <c r="BN1336" s="24"/>
      <c r="BO1336" s="24"/>
      <c r="BP1336" s="24"/>
      <c r="BQ1336" s="124"/>
    </row>
    <row r="1337" spans="1:69" ht="16.8" customHeight="1" x14ac:dyDescent="0.35">
      <c r="A1337" s="15"/>
      <c r="B1337" s="15"/>
      <c r="C1337" s="15"/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115</v>
      </c>
      <c r="L1337" s="3">
        <f>SUM(L1317:L1331)+N1316+L1333+L1334</f>
        <v>178634.31999999998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444"/>
        <v>63427.51999999999</v>
      </c>
      <c r="U1337" s="15"/>
      <c r="W1337" s="14"/>
      <c r="X1337" s="18">
        <v>0</v>
      </c>
      <c r="Y1337" s="16">
        <v>0</v>
      </c>
      <c r="Z1337" s="18">
        <f t="shared" si="445"/>
        <v>94480.759999999966</v>
      </c>
      <c r="AA1337" s="15"/>
      <c r="AB1337" s="24"/>
      <c r="AC1337" s="15">
        <f>C1337</f>
        <v>0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111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6"/>
        <v>0</v>
      </c>
      <c r="AP1337" s="15"/>
      <c r="AR1337" s="14"/>
      <c r="AS1337" s="18"/>
      <c r="AT1337" s="16">
        <v>0</v>
      </c>
      <c r="AU1337" s="18">
        <f t="shared" si="447"/>
        <v>0</v>
      </c>
      <c r="AV1337" s="16"/>
      <c r="AX1337" s="14"/>
      <c r="AY1337" s="18"/>
      <c r="AZ1337" s="16">
        <v>0</v>
      </c>
      <c r="BA1337" s="18">
        <f t="shared" si="448"/>
        <v>0</v>
      </c>
      <c r="BB1337" s="15"/>
      <c r="BD1337" s="14"/>
      <c r="BE1337" s="18"/>
      <c r="BF1337" s="16">
        <v>0</v>
      </c>
      <c r="BG1337" s="18">
        <f t="shared" si="449"/>
        <v>0</v>
      </c>
      <c r="BH1337" s="15"/>
      <c r="BJ1337" s="86"/>
      <c r="BK1337" s="86"/>
      <c r="BL1337" s="24"/>
      <c r="BM1337" s="24"/>
      <c r="BN1337" s="24"/>
      <c r="BO1337" s="24"/>
      <c r="BP1337" s="24"/>
      <c r="BQ1337" s="124"/>
    </row>
    <row r="1338" spans="1:69" ht="16.8" customHeight="1" x14ac:dyDescent="0.35">
      <c r="A1338" s="15"/>
      <c r="B1338" s="15"/>
      <c r="C1338" s="64" t="s">
        <v>138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/>
      <c r="K1338" s="6" t="s">
        <v>116</v>
      </c>
      <c r="L1338" s="3">
        <f>L1337-M1337</f>
        <v>99231.939999999973</v>
      </c>
      <c r="M1338" s="16"/>
      <c r="N1338" s="16"/>
      <c r="O1338" s="16"/>
      <c r="P1338" s="18"/>
      <c r="Q1338" s="14"/>
      <c r="R1338" s="18"/>
      <c r="S1338" s="16">
        <v>0</v>
      </c>
      <c r="T1338" s="18">
        <f t="shared" si="444"/>
        <v>63427.51999999999</v>
      </c>
      <c r="U1338" s="15"/>
      <c r="W1338" s="14"/>
      <c r="X1338" s="18"/>
      <c r="Y1338" s="16">
        <v>0</v>
      </c>
      <c r="Z1338" s="18">
        <f t="shared" si="445"/>
        <v>94480.759999999966</v>
      </c>
      <c r="AA1338" s="15"/>
      <c r="AB1338" s="24"/>
      <c r="AC1338" s="71" t="s">
        <v>190</v>
      </c>
      <c r="AD1338" s="65"/>
      <c r="AE1338" s="65">
        <v>0</v>
      </c>
      <c r="AF1338" s="63">
        <f>SUM(AF1290:AF1337)</f>
        <v>57401.06</v>
      </c>
      <c r="AG1338" s="25"/>
      <c r="AH1338" s="24" t="s">
        <v>117</v>
      </c>
      <c r="AI1338" s="26"/>
      <c r="AJ1338" s="25">
        <f>SUM(AJ1284:AJ1337)</f>
        <v>0</v>
      </c>
      <c r="AL1338" s="14"/>
      <c r="AM1338" s="18"/>
      <c r="AN1338" s="16"/>
      <c r="AO1338" s="18">
        <f t="shared" si="446"/>
        <v>0</v>
      </c>
      <c r="AP1338" s="15"/>
      <c r="AR1338" s="14"/>
      <c r="AS1338" s="18"/>
      <c r="AT1338" s="16">
        <v>0</v>
      </c>
      <c r="AU1338" s="18">
        <f t="shared" si="447"/>
        <v>0</v>
      </c>
      <c r="AV1338" s="15"/>
      <c r="AX1338" s="14"/>
      <c r="AY1338" s="18"/>
      <c r="AZ1338" s="16"/>
      <c r="BA1338" s="18">
        <f t="shared" si="448"/>
        <v>0</v>
      </c>
      <c r="BB1338" s="15"/>
      <c r="BD1338" s="14"/>
      <c r="BE1338" s="18"/>
      <c r="BF1338" s="16"/>
      <c r="BG1338" s="18">
        <f t="shared" si="449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4"/>
    </row>
    <row r="1339" spans="1:69" ht="16.8" customHeight="1" x14ac:dyDescent="0.35">
      <c r="A1339" s="15"/>
      <c r="B1339" s="15"/>
      <c r="C1339" s="64" t="s">
        <v>140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/>
      <c r="P1339" s="18"/>
      <c r="Q1339" s="14"/>
      <c r="R1339" s="18"/>
      <c r="S1339" s="16">
        <v>0</v>
      </c>
      <c r="T1339" s="18">
        <f t="shared" si="444"/>
        <v>63427.51999999999</v>
      </c>
      <c r="U1339" s="15"/>
      <c r="W1339" s="14"/>
      <c r="X1339" s="18"/>
      <c r="Y1339" s="16">
        <v>0</v>
      </c>
      <c r="Z1339" s="18">
        <f t="shared" si="445"/>
        <v>94480.759999999966</v>
      </c>
      <c r="AA1339" s="15"/>
      <c r="AB1339" s="24"/>
      <c r="AC1339" s="71" t="s">
        <v>161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446"/>
        <v>0</v>
      </c>
      <c r="AP1339" s="15"/>
      <c r="AR1339" s="14"/>
      <c r="AS1339" s="18"/>
      <c r="AT1339" s="16"/>
      <c r="AU1339" s="18">
        <f t="shared" si="447"/>
        <v>0</v>
      </c>
      <c r="AV1339" s="15"/>
      <c r="AX1339" s="14"/>
      <c r="AY1339" s="18"/>
      <c r="AZ1339" s="16"/>
      <c r="BA1339" s="18">
        <f t="shared" si="448"/>
        <v>0</v>
      </c>
      <c r="BB1339" s="15"/>
      <c r="BD1339" s="14"/>
      <c r="BE1339" s="18"/>
      <c r="BF1339" s="16"/>
      <c r="BG1339" s="18">
        <f t="shared" si="449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4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119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120</v>
      </c>
      <c r="L1340" s="3">
        <f>L1338-L1339</f>
        <v>0</v>
      </c>
      <c r="M1340" s="27" t="s">
        <v>162</v>
      </c>
      <c r="N1340" s="27">
        <f>O1340-L1339</f>
        <v>4603.2399999999616</v>
      </c>
      <c r="O1340" s="44">
        <f>Z1340+AU1340+N1316+SUM(L1319:L1330)+SUM(N1320:N1330)+L1334-D1286-D1289-D1285+E1287</f>
        <v>103835.17999999996</v>
      </c>
      <c r="P1340" s="18"/>
      <c r="Q1340" s="58"/>
      <c r="R1340" s="59"/>
      <c r="S1340" s="44"/>
      <c r="T1340" s="59">
        <f t="shared" si="444"/>
        <v>63427.51999999999</v>
      </c>
      <c r="U1340" s="57"/>
      <c r="W1340" s="58"/>
      <c r="X1340" s="59"/>
      <c r="Y1340" s="44"/>
      <c r="Z1340" s="59">
        <f t="shared" si="445"/>
        <v>94480.759999999966</v>
      </c>
      <c r="AA1340" s="57"/>
      <c r="AB1340" s="60"/>
      <c r="AC1340" s="60" t="s">
        <v>121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163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6"/>
        <v>0</v>
      </c>
      <c r="AP1340" s="57"/>
      <c r="AR1340" s="58"/>
      <c r="AS1340" s="59"/>
      <c r="AT1340" s="44"/>
      <c r="AU1340" s="59">
        <f t="shared" si="447"/>
        <v>0</v>
      </c>
      <c r="AV1340" s="57"/>
      <c r="AX1340" s="58"/>
      <c r="AY1340" s="59"/>
      <c r="AZ1340" s="44"/>
      <c r="BA1340" s="59">
        <f t="shared" si="448"/>
        <v>0</v>
      </c>
      <c r="BB1340" s="57"/>
      <c r="BD1340" s="58"/>
      <c r="BE1340" s="59"/>
      <c r="BF1340" s="44"/>
      <c r="BG1340" s="59">
        <f t="shared" si="449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191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 t="s">
        <v>0</v>
      </c>
      <c r="B1343" s="2"/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122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164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165</v>
      </c>
      <c r="BP1343" s="8" t="s">
        <v>0</v>
      </c>
      <c r="BQ1343" s="9" t="s">
        <v>166</v>
      </c>
    </row>
    <row r="1344" spans="1:69" ht="16.8" customHeight="1" x14ac:dyDescent="0.35">
      <c r="A1344" s="14">
        <v>45322</v>
      </c>
      <c r="B1344" s="15" t="s">
        <v>167</v>
      </c>
      <c r="C1344" s="15" t="s">
        <v>168</v>
      </c>
      <c r="D1344" s="16">
        <v>2887.8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>
        <f>D1347+D1350+D1348-E1348-E1347+O1283</f>
        <v>71920.110000000015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94480.759999999966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169</v>
      </c>
      <c r="BM1344" s="88">
        <f>BK1344</f>
        <v>45322</v>
      </c>
      <c r="BN1344" s="24" t="s">
        <v>169</v>
      </c>
      <c r="BO1344" s="24"/>
      <c r="BP1344" s="88">
        <f>BK1344</f>
        <v>45322</v>
      </c>
      <c r="BQ1344" s="124"/>
    </row>
    <row r="1345" spans="1:69" ht="16.8" customHeight="1" x14ac:dyDescent="0.35">
      <c r="A1345" s="15"/>
      <c r="B1345" s="15"/>
      <c r="C1345" s="15" t="s">
        <v>170</v>
      </c>
      <c r="D1345" s="16">
        <v>0</v>
      </c>
      <c r="E1345" s="16"/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0">(R1345-S1345)+T1344</f>
        <v>63427.51999999999</v>
      </c>
      <c r="U1345" s="15"/>
      <c r="W1345" s="14"/>
      <c r="X1345" s="18"/>
      <c r="Y1345" s="16"/>
      <c r="Z1345" s="18">
        <f t="shared" ref="Z1345:Z1376" si="451">(X1345-Y1345)+Z1344</f>
        <v>94480.759999999966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2">(AM1345-AN1345)+AO1344</f>
        <v>0</v>
      </c>
      <c r="AP1345" s="15"/>
      <c r="AR1345" s="14"/>
      <c r="AS1345" s="18"/>
      <c r="AT1345" s="16"/>
      <c r="AU1345" s="18">
        <f t="shared" ref="AU1345:AU1376" si="453">(AS1345-AT1345)+AU1344</f>
        <v>0</v>
      </c>
      <c r="AV1345" s="15"/>
      <c r="AX1345" s="14"/>
      <c r="AY1345" s="18"/>
      <c r="AZ1345" s="16"/>
      <c r="BA1345" s="18">
        <f t="shared" ref="BA1345:BA1376" si="454">(AY1345-AZ1345)+BA1344</f>
        <v>0</v>
      </c>
      <c r="BB1345" s="15"/>
      <c r="BD1345" s="14"/>
      <c r="BE1345" s="18"/>
      <c r="BF1345" s="16"/>
      <c r="BG1345" s="18">
        <f t="shared" ref="BG1345:BG1376" si="455">(BE1345-BF1345)+BG1344</f>
        <v>0</v>
      </c>
      <c r="BH1345" s="15"/>
      <c r="BJ1345" s="86">
        <v>0</v>
      </c>
      <c r="BK1345" s="90"/>
      <c r="BL1345" s="24">
        <v>0</v>
      </c>
      <c r="BM1345" s="91"/>
      <c r="BN1345" s="24">
        <v>0</v>
      </c>
      <c r="BO1345" s="24">
        <v>0</v>
      </c>
      <c r="BP1345" s="91"/>
      <c r="BQ1345" s="124"/>
    </row>
    <row r="1346" spans="1:69" ht="16.8" customHeight="1" x14ac:dyDescent="0.35">
      <c r="A1346" s="15"/>
      <c r="B1346" s="15"/>
      <c r="C1346" s="15" t="s">
        <v>171</v>
      </c>
      <c r="D1346" s="16">
        <v>9091.23</v>
      </c>
      <c r="E1346" s="16">
        <v>1945.98</v>
      </c>
      <c r="F1346" s="16"/>
      <c r="G1346" s="16"/>
      <c r="H1346" s="103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0"/>
        <v>63427.51999999999</v>
      </c>
      <c r="U1346" s="15"/>
      <c r="W1346" s="14"/>
      <c r="X1346" s="18"/>
      <c r="Y1346" s="16"/>
      <c r="Z1346" s="18">
        <f t="shared" si="451"/>
        <v>94480.759999999966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2"/>
        <v>0</v>
      </c>
      <c r="AP1346" s="15"/>
      <c r="AR1346" s="14"/>
      <c r="AS1346" s="18"/>
      <c r="AT1346" s="16"/>
      <c r="AU1346" s="18">
        <f t="shared" si="453"/>
        <v>0</v>
      </c>
      <c r="AV1346" s="15"/>
      <c r="AX1346" s="14"/>
      <c r="AY1346" s="18"/>
      <c r="AZ1346" s="16"/>
      <c r="BA1346" s="18">
        <f t="shared" si="454"/>
        <v>0</v>
      </c>
      <c r="BB1346" s="15"/>
      <c r="BD1346" s="14"/>
      <c r="BE1346" s="18"/>
      <c r="BF1346" s="16"/>
      <c r="BG1346" s="18">
        <f t="shared" si="455"/>
        <v>0</v>
      </c>
      <c r="BH1346" s="15"/>
      <c r="BJ1346" s="86">
        <v>0</v>
      </c>
      <c r="BK1346" s="90"/>
      <c r="BL1346" s="24">
        <v>0</v>
      </c>
      <c r="BM1346" s="91"/>
      <c r="BN1346" s="24">
        <v>0</v>
      </c>
      <c r="BO1346" s="24">
        <v>0</v>
      </c>
      <c r="BP1346" s="91"/>
      <c r="BQ1346" s="124"/>
    </row>
    <row r="1347" spans="1:69" ht="16.8" customHeight="1" x14ac:dyDescent="0.35">
      <c r="A1347" s="15"/>
      <c r="B1347" s="15">
        <v>0</v>
      </c>
      <c r="C1347" s="15" t="s">
        <v>172</v>
      </c>
      <c r="D1347" s="16">
        <v>290.39999999999998</v>
      </c>
      <c r="E1347" s="16"/>
      <c r="F1347" s="16"/>
      <c r="G1347" s="16"/>
      <c r="H1347" s="103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 t="shared" ref="O1347:O1366" si="456">O1286+M1347-N1347</f>
        <v>26337.71000000001</v>
      </c>
      <c r="P1347" s="18">
        <f t="shared" ref="P1347:P1366" si="457">P1286+M1347</f>
        <v>7468.8099999999995</v>
      </c>
      <c r="Q1347" s="14"/>
      <c r="R1347" s="18"/>
      <c r="S1347" s="16"/>
      <c r="T1347" s="18">
        <f t="shared" si="450"/>
        <v>63427.51999999999</v>
      </c>
      <c r="U1347" s="15"/>
      <c r="W1347" s="14"/>
      <c r="X1347" s="18"/>
      <c r="Y1347" s="16"/>
      <c r="Z1347" s="18">
        <f t="shared" si="451"/>
        <v>94480.759999999966</v>
      </c>
      <c r="AA1347" s="15"/>
      <c r="AB1347" s="24"/>
      <c r="AC1347" s="24"/>
      <c r="AD1347" s="25"/>
      <c r="AE1347" s="25"/>
      <c r="AF1347" s="25"/>
      <c r="AG1347" s="25"/>
      <c r="AH1347" s="17"/>
      <c r="AI1347" s="16">
        <v>0</v>
      </c>
      <c r="AJ1347" s="25"/>
      <c r="AL1347" s="14"/>
      <c r="AM1347" s="18"/>
      <c r="AN1347" s="16"/>
      <c r="AO1347" s="18">
        <f t="shared" si="452"/>
        <v>0</v>
      </c>
      <c r="AP1347" s="15"/>
      <c r="AR1347" s="14"/>
      <c r="AS1347" s="18"/>
      <c r="AT1347" s="16"/>
      <c r="AU1347" s="18">
        <f t="shared" si="453"/>
        <v>0</v>
      </c>
      <c r="AV1347" s="15"/>
      <c r="AX1347" s="14"/>
      <c r="AY1347" s="18"/>
      <c r="AZ1347" s="16"/>
      <c r="BA1347" s="18">
        <f t="shared" si="454"/>
        <v>0</v>
      </c>
      <c r="BB1347" s="15"/>
      <c r="BD1347" s="14"/>
      <c r="BE1347" s="18"/>
      <c r="BF1347" s="16"/>
      <c r="BG1347" s="18">
        <f t="shared" si="455"/>
        <v>0</v>
      </c>
      <c r="BH1347" s="15"/>
      <c r="BJ1347" s="86">
        <v>0</v>
      </c>
      <c r="BK1347" s="90"/>
      <c r="BL1347" s="24">
        <v>0</v>
      </c>
      <c r="BM1347" s="91"/>
      <c r="BN1347" s="24">
        <v>0</v>
      </c>
      <c r="BO1347" s="24">
        <v>0</v>
      </c>
      <c r="BP1347" s="91"/>
      <c r="BQ1347" s="124"/>
    </row>
    <row r="1348" spans="1:69" ht="16.8" customHeight="1" x14ac:dyDescent="0.35">
      <c r="A1348" s="15"/>
      <c r="B1348" s="16">
        <f>B1347+B1287</f>
        <v>3321.27</v>
      </c>
      <c r="C1348" s="15" t="s">
        <v>392</v>
      </c>
      <c r="D1348" s="16">
        <v>3441.61</v>
      </c>
      <c r="E1348" s="16">
        <v>0</v>
      </c>
      <c r="F1348" s="16"/>
      <c r="G1348" s="16"/>
      <c r="H1348" s="103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si="456"/>
        <v>-27730.436030000004</v>
      </c>
      <c r="P1348" s="18">
        <f t="shared" si="457"/>
        <v>6251.3939699999992</v>
      </c>
      <c r="Q1348" s="14"/>
      <c r="R1348" s="18"/>
      <c r="S1348" s="16"/>
      <c r="T1348" s="18">
        <f t="shared" si="450"/>
        <v>63427.51999999999</v>
      </c>
      <c r="U1348" s="15"/>
      <c r="W1348" s="14"/>
      <c r="X1348" s="18"/>
      <c r="Y1348" s="16"/>
      <c r="Z1348" s="18">
        <f t="shared" si="451"/>
        <v>94480.759999999966</v>
      </c>
      <c r="AA1348" s="15"/>
      <c r="AB1348" s="24"/>
      <c r="AC1348" s="17"/>
      <c r="AD1348" s="25"/>
      <c r="AE1348" s="25"/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2"/>
        <v>0</v>
      </c>
      <c r="AP1348" s="15"/>
      <c r="AR1348" s="14"/>
      <c r="AS1348" s="18"/>
      <c r="AT1348" s="16"/>
      <c r="AU1348" s="18">
        <f t="shared" si="453"/>
        <v>0</v>
      </c>
      <c r="AV1348" s="15"/>
      <c r="AX1348" s="14"/>
      <c r="AY1348" s="18"/>
      <c r="AZ1348" s="16"/>
      <c r="BA1348" s="18">
        <f t="shared" si="454"/>
        <v>0</v>
      </c>
      <c r="BB1348" s="15"/>
      <c r="BD1348" s="14"/>
      <c r="BE1348" s="18"/>
      <c r="BF1348" s="16"/>
      <c r="BG1348" s="18">
        <f t="shared" si="455"/>
        <v>0</v>
      </c>
      <c r="BH1348" s="15"/>
      <c r="BJ1348" s="86">
        <v>0</v>
      </c>
      <c r="BK1348" s="90"/>
      <c r="BL1348" s="24">
        <v>0</v>
      </c>
      <c r="BM1348" s="91"/>
      <c r="BN1348" s="24">
        <v>0</v>
      </c>
      <c r="BO1348" s="24"/>
      <c r="BP1348" s="24"/>
      <c r="BQ1348" s="124"/>
    </row>
    <row r="1349" spans="1:69" ht="16.8" customHeight="1" x14ac:dyDescent="0.35">
      <c r="A1349" s="15"/>
      <c r="B1349" s="15"/>
      <c r="C1349" s="15" t="s">
        <v>174</v>
      </c>
      <c r="D1349" s="16">
        <v>180</v>
      </c>
      <c r="E1349" s="16">
        <v>0</v>
      </c>
      <c r="F1349" s="16"/>
      <c r="G1349" s="16"/>
      <c r="H1349" s="103" t="s">
        <v>44</v>
      </c>
      <c r="I1349" s="77" t="s">
        <v>175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456"/>
        <v>-8718.0766500000027</v>
      </c>
      <c r="P1349" s="18">
        <f t="shared" si="457"/>
        <v>11464.623349999998</v>
      </c>
      <c r="Q1349" s="14"/>
      <c r="R1349" s="18"/>
      <c r="S1349" s="16"/>
      <c r="T1349" s="18">
        <f t="shared" si="450"/>
        <v>63427.51999999999</v>
      </c>
      <c r="U1349" s="15"/>
      <c r="W1349" s="14"/>
      <c r="X1349" s="18"/>
      <c r="Y1349" s="16"/>
      <c r="Z1349" s="18">
        <f t="shared" si="451"/>
        <v>94480.759999999966</v>
      </c>
      <c r="AA1349" s="15"/>
      <c r="AB1349" s="24"/>
      <c r="AC1349" s="17"/>
      <c r="AD1349" s="25"/>
      <c r="AE1349" s="25"/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2"/>
        <v>0</v>
      </c>
      <c r="AP1349" s="15"/>
      <c r="AR1349" s="14"/>
      <c r="AS1349" s="18"/>
      <c r="AT1349" s="16"/>
      <c r="AU1349" s="18">
        <f t="shared" si="453"/>
        <v>0</v>
      </c>
      <c r="AV1349" s="15"/>
      <c r="AX1349" s="14"/>
      <c r="AY1349" s="18"/>
      <c r="AZ1349" s="16"/>
      <c r="BA1349" s="18">
        <f t="shared" si="454"/>
        <v>0</v>
      </c>
      <c r="BB1349" s="15"/>
      <c r="BD1349" s="14"/>
      <c r="BE1349" s="18"/>
      <c r="BF1349" s="16"/>
      <c r="BG1349" s="18">
        <f t="shared" si="455"/>
        <v>0</v>
      </c>
      <c r="BH1349" s="15"/>
      <c r="BJ1349" s="86">
        <v>0</v>
      </c>
      <c r="BK1349" s="90"/>
      <c r="BL1349" s="24">
        <v>0</v>
      </c>
      <c r="BM1349" s="91"/>
      <c r="BN1349" s="24">
        <v>0</v>
      </c>
      <c r="BO1349" s="24"/>
      <c r="BP1349" s="24"/>
      <c r="BQ1349" s="124"/>
    </row>
    <row r="1350" spans="1:69" ht="16.8" customHeight="1" x14ac:dyDescent="0.35">
      <c r="A1350" s="15"/>
      <c r="B1350" s="15" t="s">
        <v>42</v>
      </c>
      <c r="C1350" s="15" t="s">
        <v>176</v>
      </c>
      <c r="D1350" s="16">
        <v>0</v>
      </c>
      <c r="E1350" s="16"/>
      <c r="F1350" s="16"/>
      <c r="G1350" s="16"/>
      <c r="H1350" s="103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456"/>
        <v>6933.0905999999995</v>
      </c>
      <c r="P1350" s="18">
        <f t="shared" si="457"/>
        <v>1941.8906000000004</v>
      </c>
      <c r="Q1350" s="14"/>
      <c r="R1350" s="18"/>
      <c r="S1350" s="16"/>
      <c r="T1350" s="18">
        <f t="shared" si="450"/>
        <v>63427.51999999999</v>
      </c>
      <c r="U1350" s="15"/>
      <c r="W1350" s="14"/>
      <c r="X1350" s="18"/>
      <c r="Y1350" s="16"/>
      <c r="Z1350" s="18">
        <f t="shared" si="451"/>
        <v>94480.759999999966</v>
      </c>
      <c r="AA1350" s="15"/>
      <c r="AB1350" s="24"/>
      <c r="AC1350" s="17"/>
      <c r="AD1350" s="25"/>
      <c r="AE1350" s="25"/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2"/>
        <v>0</v>
      </c>
      <c r="AP1350" s="15"/>
      <c r="AR1350" s="14"/>
      <c r="AS1350" s="18"/>
      <c r="AT1350" s="16"/>
      <c r="AU1350" s="18">
        <f t="shared" si="453"/>
        <v>0</v>
      </c>
      <c r="AV1350" s="15"/>
      <c r="AX1350" s="14"/>
      <c r="AY1350" s="18"/>
      <c r="AZ1350" s="16"/>
      <c r="BA1350" s="18">
        <f t="shared" si="454"/>
        <v>0</v>
      </c>
      <c r="BB1350" s="15"/>
      <c r="BD1350" s="14"/>
      <c r="BE1350" s="18"/>
      <c r="BF1350" s="16"/>
      <c r="BG1350" s="18">
        <f t="shared" si="455"/>
        <v>0</v>
      </c>
      <c r="BH1350" s="15"/>
      <c r="BJ1350" s="86">
        <v>0</v>
      </c>
      <c r="BK1350" s="90"/>
      <c r="BL1350" s="24">
        <v>0</v>
      </c>
      <c r="BM1350" s="91"/>
      <c r="BN1350" s="24">
        <v>0</v>
      </c>
      <c r="BO1350" s="24"/>
      <c r="BP1350" s="24"/>
      <c r="BQ1350" s="124"/>
    </row>
    <row r="1351" spans="1:69" ht="16.8" customHeight="1" x14ac:dyDescent="0.35">
      <c r="A1351" s="15"/>
      <c r="B1351" s="15"/>
      <c r="C1351" s="15" t="s">
        <v>177</v>
      </c>
      <c r="D1351" s="16">
        <v>45.7</v>
      </c>
      <c r="E1351" s="16"/>
      <c r="F1351" s="16"/>
      <c r="G1351" s="16">
        <v>0</v>
      </c>
      <c r="H1351" s="103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456"/>
        <v>6672.1306000000004</v>
      </c>
      <c r="P1351" s="18">
        <f t="shared" si="457"/>
        <v>1941.8906000000004</v>
      </c>
      <c r="Q1351" s="14"/>
      <c r="R1351" s="18"/>
      <c r="S1351" s="16">
        <f>G1351</f>
        <v>0</v>
      </c>
      <c r="T1351" s="18">
        <f t="shared" si="450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451"/>
        <v>94480.759999999966</v>
      </c>
      <c r="AA1351" s="15"/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/>
      <c r="AI1351" s="16">
        <v>0</v>
      </c>
      <c r="AJ1351" s="25"/>
      <c r="AL1351" s="14"/>
      <c r="AM1351" s="18"/>
      <c r="AN1351" s="16">
        <v>0</v>
      </c>
      <c r="AO1351" s="18">
        <f t="shared" si="452"/>
        <v>0</v>
      </c>
      <c r="AP1351" s="15"/>
      <c r="AR1351" s="14"/>
      <c r="AS1351" s="18"/>
      <c r="AT1351" s="16">
        <v>0</v>
      </c>
      <c r="AU1351" s="18">
        <f t="shared" si="453"/>
        <v>0</v>
      </c>
      <c r="AV1351" s="15"/>
      <c r="AX1351" s="14"/>
      <c r="AY1351" s="18"/>
      <c r="AZ1351" s="16">
        <v>0</v>
      </c>
      <c r="BA1351" s="18">
        <f t="shared" si="454"/>
        <v>0</v>
      </c>
      <c r="BB1351" s="15"/>
      <c r="BD1351" s="14"/>
      <c r="BE1351" s="18"/>
      <c r="BF1351" s="16">
        <v>0</v>
      </c>
      <c r="BG1351" s="18">
        <f t="shared" si="455"/>
        <v>0</v>
      </c>
      <c r="BH1351" s="15"/>
      <c r="BJ1351" s="86">
        <v>0</v>
      </c>
      <c r="BK1351" s="90"/>
      <c r="BL1351" s="24">
        <v>0</v>
      </c>
      <c r="BM1351" s="91"/>
      <c r="BN1351" s="24">
        <v>0</v>
      </c>
      <c r="BO1351" s="24"/>
      <c r="BP1351" s="24"/>
      <c r="BQ1351" s="124"/>
    </row>
    <row r="1352" spans="1:69" ht="16.8" customHeight="1" x14ac:dyDescent="0.35">
      <c r="A1352" s="15"/>
      <c r="B1352" s="15"/>
      <c r="C1352" s="15" t="s">
        <v>178</v>
      </c>
      <c r="D1352" s="16"/>
      <c r="E1352" s="16"/>
      <c r="F1352" s="16"/>
      <c r="G1352" s="16">
        <v>0</v>
      </c>
      <c r="H1352" s="103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456"/>
        <v>1226.62526</v>
      </c>
      <c r="P1352" s="18">
        <f t="shared" si="457"/>
        <v>343.56526000000002</v>
      </c>
      <c r="Q1352" s="14"/>
      <c r="R1352" s="18"/>
      <c r="S1352" s="16">
        <f>G1352</f>
        <v>0</v>
      </c>
      <c r="T1352" s="18">
        <f t="shared" si="450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1"/>
        <v>94480.759999999966</v>
      </c>
      <c r="AA1352" s="15"/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/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2"/>
        <v>0</v>
      </c>
      <c r="AP1352" s="15"/>
      <c r="AR1352" s="14"/>
      <c r="AS1352" s="18">
        <v>0</v>
      </c>
      <c r="AT1352" s="16">
        <v>0</v>
      </c>
      <c r="AU1352" s="18">
        <f t="shared" si="453"/>
        <v>0</v>
      </c>
      <c r="AV1352" s="15"/>
      <c r="AX1352" s="14"/>
      <c r="AY1352" s="18">
        <v>0</v>
      </c>
      <c r="AZ1352" s="16">
        <v>0</v>
      </c>
      <c r="BA1352" s="18">
        <f t="shared" si="454"/>
        <v>0</v>
      </c>
      <c r="BB1352" s="15"/>
      <c r="BD1352" s="14"/>
      <c r="BE1352" s="18">
        <v>0</v>
      </c>
      <c r="BF1352" s="16">
        <v>0</v>
      </c>
      <c r="BG1352" s="18">
        <f t="shared" si="455"/>
        <v>0</v>
      </c>
      <c r="BH1352" s="15"/>
      <c r="BJ1352" s="86">
        <v>0</v>
      </c>
      <c r="BK1352" s="90"/>
      <c r="BL1352" s="24">
        <v>0</v>
      </c>
      <c r="BM1352" s="91"/>
      <c r="BN1352" s="24">
        <v>0</v>
      </c>
      <c r="BO1352" s="24"/>
      <c r="BP1352" s="24"/>
      <c r="BQ1352" s="124"/>
    </row>
    <row r="1353" spans="1:69" ht="16.8" customHeight="1" x14ac:dyDescent="0.35">
      <c r="A1353" s="15"/>
      <c r="B1353" s="15"/>
      <c r="C1353" s="15" t="s">
        <v>179</v>
      </c>
      <c r="D1353" s="16"/>
      <c r="E1353" s="16"/>
      <c r="F1353" s="16"/>
      <c r="G1353" s="16">
        <v>0</v>
      </c>
      <c r="H1353" s="103"/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456"/>
        <v>746.63668000000007</v>
      </c>
      <c r="P1353" s="18">
        <f t="shared" si="457"/>
        <v>209.12668000000002</v>
      </c>
      <c r="Q1353" s="14"/>
      <c r="R1353" s="18"/>
      <c r="S1353" s="16">
        <f>G1353</f>
        <v>0</v>
      </c>
      <c r="T1353" s="18">
        <f t="shared" si="450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1"/>
        <v>94480.759999999966</v>
      </c>
      <c r="AA1353" s="15"/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2"/>
        <v>0</v>
      </c>
      <c r="AP1353" s="15"/>
      <c r="AR1353" s="14"/>
      <c r="AS1353" s="18"/>
      <c r="AT1353" s="16">
        <v>0</v>
      </c>
      <c r="AU1353" s="18">
        <f t="shared" si="453"/>
        <v>0</v>
      </c>
      <c r="AV1353" s="15"/>
      <c r="AX1353" s="14"/>
      <c r="AY1353" s="18"/>
      <c r="AZ1353" s="16">
        <v>0</v>
      </c>
      <c r="BA1353" s="18">
        <f t="shared" si="454"/>
        <v>0</v>
      </c>
      <c r="BB1353" s="15"/>
      <c r="BD1353" s="14"/>
      <c r="BE1353" s="18"/>
      <c r="BF1353" s="16">
        <v>0</v>
      </c>
      <c r="BG1353" s="18">
        <f t="shared" si="455"/>
        <v>0</v>
      </c>
      <c r="BH1353" s="15"/>
      <c r="BJ1353" s="86">
        <v>0</v>
      </c>
      <c r="BK1353" s="90"/>
      <c r="BL1353" s="24">
        <v>0</v>
      </c>
      <c r="BM1353" s="24"/>
      <c r="BN1353" s="24"/>
      <c r="BO1353" s="24"/>
      <c r="BP1353" s="24"/>
      <c r="BQ1353" s="124"/>
    </row>
    <row r="1354" spans="1:69" ht="16.8" customHeight="1" x14ac:dyDescent="0.35">
      <c r="A1354" s="15"/>
      <c r="B1354" s="15"/>
      <c r="C1354" s="15" t="s">
        <v>180</v>
      </c>
      <c r="D1354" s="16"/>
      <c r="E1354" s="16"/>
      <c r="F1354" s="16"/>
      <c r="G1354" s="16">
        <v>0</v>
      </c>
      <c r="H1354" s="103"/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456"/>
        <v>746.63668000000007</v>
      </c>
      <c r="P1354" s="18">
        <f t="shared" si="457"/>
        <v>209.12668000000002</v>
      </c>
      <c r="Q1354" s="14"/>
      <c r="R1354" s="18"/>
      <c r="S1354" s="16">
        <f>G1354</f>
        <v>0</v>
      </c>
      <c r="T1354" s="18">
        <f t="shared" si="450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1"/>
        <v>94480.759999999966</v>
      </c>
      <c r="AA1354" s="15"/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2"/>
        <v>0</v>
      </c>
      <c r="AP1354" s="15"/>
      <c r="AR1354" s="14"/>
      <c r="AS1354" s="18"/>
      <c r="AT1354" s="16">
        <v>0</v>
      </c>
      <c r="AU1354" s="18">
        <f t="shared" si="453"/>
        <v>0</v>
      </c>
      <c r="AV1354" s="15"/>
      <c r="AX1354" s="14"/>
      <c r="AY1354" s="18"/>
      <c r="AZ1354" s="16">
        <v>0</v>
      </c>
      <c r="BA1354" s="18">
        <f t="shared" si="454"/>
        <v>0</v>
      </c>
      <c r="BB1354" s="15"/>
      <c r="BD1354" s="14"/>
      <c r="BE1354" s="18"/>
      <c r="BF1354" s="16">
        <v>0</v>
      </c>
      <c r="BG1354" s="18">
        <f t="shared" si="455"/>
        <v>0</v>
      </c>
      <c r="BH1354" s="15"/>
      <c r="BJ1354" s="86">
        <v>0</v>
      </c>
      <c r="BK1354" s="90"/>
      <c r="BL1354" s="24"/>
      <c r="BM1354" s="24"/>
      <c r="BN1354" s="24"/>
      <c r="BO1354" s="24"/>
      <c r="BP1354" s="24"/>
      <c r="BQ1354" s="124"/>
    </row>
    <row r="1355" spans="1:69" ht="16.8" customHeight="1" x14ac:dyDescent="0.35">
      <c r="A1355" s="15"/>
      <c r="B1355" s="15"/>
      <c r="C1355" s="15" t="s">
        <v>181</v>
      </c>
      <c r="D1355" s="16"/>
      <c r="E1355" s="16"/>
      <c r="F1355" s="16"/>
      <c r="G1355" s="16">
        <v>0</v>
      </c>
      <c r="H1355" s="16"/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456"/>
        <v>746.63668000000007</v>
      </c>
      <c r="P1355" s="18">
        <f t="shared" si="457"/>
        <v>209.12668000000002</v>
      </c>
      <c r="Q1355" s="14"/>
      <c r="R1355" s="18"/>
      <c r="S1355" s="16">
        <f>G1355</f>
        <v>0</v>
      </c>
      <c r="T1355" s="18">
        <f t="shared" si="450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1"/>
        <v>94480.759999999966</v>
      </c>
      <c r="AA1355" s="15"/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2"/>
        <v>0</v>
      </c>
      <c r="AP1355" s="15"/>
      <c r="AR1355" s="14"/>
      <c r="AS1355" s="18"/>
      <c r="AT1355" s="16">
        <v>0</v>
      </c>
      <c r="AU1355" s="18">
        <f t="shared" si="453"/>
        <v>0</v>
      </c>
      <c r="AV1355" s="15"/>
      <c r="AX1355" s="14"/>
      <c r="AY1355" s="18"/>
      <c r="AZ1355" s="16">
        <v>0</v>
      </c>
      <c r="BA1355" s="18">
        <f t="shared" si="454"/>
        <v>0</v>
      </c>
      <c r="BB1355" s="15"/>
      <c r="BD1355" s="14"/>
      <c r="BE1355" s="18"/>
      <c r="BF1355" s="16">
        <v>0</v>
      </c>
      <c r="BG1355" s="18">
        <f t="shared" si="455"/>
        <v>0</v>
      </c>
      <c r="BH1355" s="15"/>
      <c r="BJ1355" s="86">
        <v>0</v>
      </c>
      <c r="BK1355" s="90"/>
      <c r="BL1355" s="24"/>
      <c r="BM1355" s="24"/>
      <c r="BN1355" s="24"/>
      <c r="BO1355" s="24"/>
      <c r="BP1355" s="24"/>
      <c r="BQ1355" s="124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/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456"/>
        <v>1226.62526</v>
      </c>
      <c r="P1356" s="18">
        <f t="shared" si="457"/>
        <v>343.56526000000002</v>
      </c>
      <c r="Q1356" s="14"/>
      <c r="R1356" s="18"/>
      <c r="S1356" s="16">
        <v>0</v>
      </c>
      <c r="T1356" s="18">
        <f t="shared" si="450"/>
        <v>63427.51999999999</v>
      </c>
      <c r="U1356" s="15"/>
      <c r="W1356" s="14"/>
      <c r="X1356" s="18"/>
      <c r="Y1356" s="16">
        <v>0</v>
      </c>
      <c r="Z1356" s="18">
        <f t="shared" si="451"/>
        <v>94480.759999999966</v>
      </c>
      <c r="AA1356" s="15"/>
      <c r="AB1356" s="24"/>
      <c r="AC1356" s="15"/>
      <c r="AD1356" s="25"/>
      <c r="AE1356" s="62"/>
      <c r="AF1356" s="63"/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2"/>
        <v>0</v>
      </c>
      <c r="AP1356" s="15"/>
      <c r="AR1356" s="14"/>
      <c r="AS1356" s="18"/>
      <c r="AT1356" s="16">
        <v>0</v>
      </c>
      <c r="AU1356" s="18">
        <f t="shared" si="453"/>
        <v>0</v>
      </c>
      <c r="AV1356" s="15"/>
      <c r="AX1356" s="14"/>
      <c r="AY1356" s="18"/>
      <c r="AZ1356" s="16">
        <v>0</v>
      </c>
      <c r="BA1356" s="18">
        <f t="shared" si="454"/>
        <v>0</v>
      </c>
      <c r="BB1356" s="15"/>
      <c r="BD1356" s="14"/>
      <c r="BE1356" s="18"/>
      <c r="BF1356" s="16">
        <v>0</v>
      </c>
      <c r="BG1356" s="18">
        <f t="shared" si="455"/>
        <v>0</v>
      </c>
      <c r="BH1356" s="15"/>
      <c r="BJ1356" s="86">
        <v>0</v>
      </c>
      <c r="BK1356" s="90"/>
      <c r="BL1356" s="24"/>
      <c r="BM1356" s="24"/>
      <c r="BN1356" s="24"/>
      <c r="BO1356" s="24"/>
      <c r="BP1356" s="24"/>
      <c r="BQ1356" s="124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182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456"/>
        <v>9919.2364000000016</v>
      </c>
      <c r="P1357" s="18">
        <f t="shared" si="457"/>
        <v>10755.0864</v>
      </c>
      <c r="Q1357" s="14"/>
      <c r="R1357" s="18"/>
      <c r="S1357" s="16">
        <v>0</v>
      </c>
      <c r="T1357" s="18">
        <f t="shared" si="450"/>
        <v>63427.51999999999</v>
      </c>
      <c r="U1357" s="15"/>
      <c r="W1357" s="14"/>
      <c r="X1357" s="18"/>
      <c r="Y1357" s="16">
        <v>0</v>
      </c>
      <c r="Z1357" s="18">
        <f t="shared" si="451"/>
        <v>94480.759999999966</v>
      </c>
      <c r="AA1357" s="15" t="str">
        <f>C1357</f>
        <v>Sinistro</v>
      </c>
      <c r="AB1357" s="24"/>
      <c r="AC1357" s="15"/>
      <c r="AD1357" s="25"/>
      <c r="AE1357" s="62"/>
      <c r="AF1357" s="63"/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2"/>
        <v>0</v>
      </c>
      <c r="AP1357" s="15"/>
      <c r="AR1357" s="14"/>
      <c r="AS1357" s="18"/>
      <c r="AT1357" s="16">
        <v>0</v>
      </c>
      <c r="AU1357" s="18">
        <f t="shared" si="453"/>
        <v>0</v>
      </c>
      <c r="AV1357" s="15"/>
      <c r="AX1357" s="14"/>
      <c r="AY1357" s="18"/>
      <c r="AZ1357" s="16">
        <v>0</v>
      </c>
      <c r="BA1357" s="18">
        <f t="shared" si="454"/>
        <v>0</v>
      </c>
      <c r="BB1357" s="15"/>
      <c r="BD1357" s="14"/>
      <c r="BE1357" s="18"/>
      <c r="BF1357" s="16">
        <v>0</v>
      </c>
      <c r="BG1357" s="18">
        <f t="shared" si="455"/>
        <v>0</v>
      </c>
      <c r="BH1357" s="15"/>
      <c r="BJ1357" s="86">
        <v>0</v>
      </c>
      <c r="BK1357" s="90"/>
      <c r="BL1357" s="24"/>
      <c r="BM1357" s="24"/>
      <c r="BN1357" s="24"/>
      <c r="BO1357" s="24"/>
      <c r="BP1357" s="24"/>
      <c r="BQ1357" s="124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/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456"/>
        <v>3161.0234000000005</v>
      </c>
      <c r="P1358" s="18">
        <f t="shared" si="457"/>
        <v>1045.6333999999997</v>
      </c>
      <c r="Q1358" s="14"/>
      <c r="R1358" s="18"/>
      <c r="S1358" s="16">
        <v>0</v>
      </c>
      <c r="T1358" s="18">
        <f t="shared" si="450"/>
        <v>63427.51999999999</v>
      </c>
      <c r="U1358" s="15"/>
      <c r="W1358" s="14"/>
      <c r="X1358" s="18"/>
      <c r="Y1358" s="16">
        <v>0</v>
      </c>
      <c r="Z1358" s="18">
        <f t="shared" si="451"/>
        <v>94480.759999999966</v>
      </c>
      <c r="AA1358" s="15"/>
      <c r="AB1358" s="24"/>
      <c r="AC1358" s="64" t="s">
        <v>134</v>
      </c>
      <c r="AD1358" s="65"/>
      <c r="AE1358" s="65">
        <f>H1362</f>
        <v>0</v>
      </c>
      <c r="AF1358" s="63">
        <f t="shared" ref="AF1358:AF1388" si="458">AE1358+AF1297</f>
        <v>0</v>
      </c>
      <c r="AG1358" s="25"/>
      <c r="AH1358" s="24"/>
      <c r="AI1358" s="26"/>
      <c r="AJ1358" s="25">
        <v>0</v>
      </c>
      <c r="AL1358" s="14"/>
      <c r="AM1358" s="18"/>
      <c r="AN1358" s="16">
        <v>0</v>
      </c>
      <c r="AO1358" s="18">
        <f t="shared" si="452"/>
        <v>0</v>
      </c>
      <c r="AP1358" s="15"/>
      <c r="AR1358" s="14"/>
      <c r="AS1358" s="18"/>
      <c r="AT1358" s="16">
        <v>0</v>
      </c>
      <c r="AU1358" s="18">
        <f t="shared" si="453"/>
        <v>0</v>
      </c>
      <c r="AV1358" s="15"/>
      <c r="AX1358" s="14"/>
      <c r="AY1358" s="18"/>
      <c r="AZ1358" s="16">
        <v>0</v>
      </c>
      <c r="BA1358" s="18">
        <f t="shared" si="454"/>
        <v>0</v>
      </c>
      <c r="BB1358" s="15"/>
      <c r="BD1358" s="14"/>
      <c r="BE1358" s="18"/>
      <c r="BF1358" s="16">
        <v>0</v>
      </c>
      <c r="BG1358" s="18">
        <f t="shared" si="455"/>
        <v>0</v>
      </c>
      <c r="BH1358" s="15"/>
      <c r="BJ1358" s="86"/>
      <c r="BK1358" s="86"/>
      <c r="BL1358" s="24"/>
      <c r="BM1358" s="24"/>
      <c r="BN1358" s="24"/>
      <c r="BO1358" s="24"/>
      <c r="BP1358" s="24"/>
      <c r="BQ1358" s="124"/>
    </row>
    <row r="1359" spans="1:69" ht="16.8" customHeight="1" x14ac:dyDescent="0.35">
      <c r="A1359" s="15"/>
      <c r="B1359" s="15"/>
      <c r="C1359" s="15" t="s">
        <v>58</v>
      </c>
      <c r="D1359" s="16"/>
      <c r="E1359" s="16"/>
      <c r="F1359" s="16"/>
      <c r="G1359" s="16">
        <v>0</v>
      </c>
      <c r="H1359" s="16"/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6"/>
        <v>0</v>
      </c>
      <c r="P1359" s="18">
        <f t="shared" si="457"/>
        <v>0</v>
      </c>
      <c r="Q1359" s="14"/>
      <c r="R1359" s="18"/>
      <c r="S1359" s="16">
        <f t="shared" ref="S1359:S1366" si="459">G1359</f>
        <v>0</v>
      </c>
      <c r="T1359" s="18">
        <f t="shared" si="450"/>
        <v>63427.51999999999</v>
      </c>
      <c r="U1359" s="15" t="str">
        <f t="shared" ref="U1359:U1369" si="460">C1359</f>
        <v xml:space="preserve">Francobolli    </v>
      </c>
      <c r="W1359" s="14"/>
      <c r="X1359" s="18"/>
      <c r="Y1359" s="16"/>
      <c r="Z1359" s="18">
        <f t="shared" si="451"/>
        <v>94480.759999999966</v>
      </c>
      <c r="AA1359" s="15"/>
      <c r="AB1359" s="24"/>
      <c r="AC1359" s="15" t="str">
        <f t="shared" ref="AC1359:AC1372" si="461">C1359</f>
        <v xml:space="preserve">Francobolli    </v>
      </c>
      <c r="AD1359" s="25"/>
      <c r="AE1359" s="62">
        <f>G1359</f>
        <v>0</v>
      </c>
      <c r="AF1359" s="63">
        <f t="shared" si="458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2"/>
        <v>0</v>
      </c>
      <c r="AP1359" s="15"/>
      <c r="AR1359" s="14"/>
      <c r="AS1359" s="18"/>
      <c r="AT1359" s="16"/>
      <c r="AU1359" s="18">
        <f t="shared" si="453"/>
        <v>0</v>
      </c>
      <c r="AV1359" s="15"/>
      <c r="AX1359" s="14"/>
      <c r="AY1359" s="18"/>
      <c r="AZ1359" s="16"/>
      <c r="BA1359" s="18">
        <f t="shared" si="454"/>
        <v>0</v>
      </c>
      <c r="BB1359" s="15"/>
      <c r="BD1359" s="14"/>
      <c r="BE1359" s="18"/>
      <c r="BF1359" s="16"/>
      <c r="BG1359" s="18">
        <f t="shared" si="455"/>
        <v>0</v>
      </c>
      <c r="BH1359" s="15"/>
      <c r="BJ1359" s="86"/>
      <c r="BK1359" s="86"/>
      <c r="BL1359" s="24"/>
      <c r="BM1359" s="24"/>
      <c r="BN1359" s="24"/>
      <c r="BO1359" s="24"/>
      <c r="BP1359" s="24"/>
      <c r="BQ1359" s="124"/>
    </row>
    <row r="1360" spans="1:69" ht="16.8" customHeight="1" x14ac:dyDescent="0.35">
      <c r="A1360" s="15"/>
      <c r="B1360" s="15"/>
      <c r="C1360" s="15" t="s">
        <v>135</v>
      </c>
      <c r="D1360" s="16"/>
      <c r="E1360" s="16"/>
      <c r="F1360" s="16"/>
      <c r="G1360" s="16">
        <v>0</v>
      </c>
      <c r="H1360" s="16"/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456"/>
        <v>1430.45866</v>
      </c>
      <c r="P1360" s="18">
        <f t="shared" si="457"/>
        <v>1389.1986600000002</v>
      </c>
      <c r="Q1360" s="14"/>
      <c r="R1360" s="18"/>
      <c r="S1360" s="16">
        <f t="shared" si="459"/>
        <v>0</v>
      </c>
      <c r="T1360" s="18">
        <f t="shared" si="450"/>
        <v>63427.51999999999</v>
      </c>
      <c r="U1360" s="15" t="str">
        <f t="shared" si="460"/>
        <v xml:space="preserve">PAG. FATT. SOMMESE PETROLI </v>
      </c>
      <c r="W1360" s="14"/>
      <c r="X1360" s="18"/>
      <c r="Y1360" s="16">
        <v>0</v>
      </c>
      <c r="Z1360" s="18">
        <f t="shared" si="451"/>
        <v>94480.759999999966</v>
      </c>
      <c r="AA1360" s="15"/>
      <c r="AB1360" s="24"/>
      <c r="AC1360" s="15" t="str">
        <f t="shared" si="461"/>
        <v xml:space="preserve">PAG. FATT. SOMMESE PETROLI </v>
      </c>
      <c r="AD1360" s="25"/>
      <c r="AE1360" s="62">
        <f>G1360</f>
        <v>0</v>
      </c>
      <c r="AF1360" s="63">
        <f t="shared" si="458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2"/>
        <v>0</v>
      </c>
      <c r="AP1360" s="15"/>
      <c r="AR1360" s="14"/>
      <c r="AS1360" s="18"/>
      <c r="AT1360" s="16">
        <v>0</v>
      </c>
      <c r="AU1360" s="18">
        <f t="shared" si="453"/>
        <v>0</v>
      </c>
      <c r="AV1360" s="15"/>
      <c r="AX1360" s="14"/>
      <c r="AY1360" s="18"/>
      <c r="AZ1360" s="16">
        <v>0</v>
      </c>
      <c r="BA1360" s="18">
        <f t="shared" si="454"/>
        <v>0</v>
      </c>
      <c r="BB1360" s="15"/>
      <c r="BD1360" s="14"/>
      <c r="BE1360" s="18"/>
      <c r="BF1360" s="16">
        <v>0</v>
      </c>
      <c r="BG1360" s="18">
        <f t="shared" si="455"/>
        <v>0</v>
      </c>
      <c r="BH1360" s="15"/>
      <c r="BJ1360" s="86"/>
      <c r="BK1360" s="86"/>
      <c r="BL1360" s="24"/>
      <c r="BM1360" s="24"/>
      <c r="BN1360" s="24"/>
      <c r="BO1360" s="24"/>
      <c r="BP1360" s="24"/>
      <c r="BQ1360" s="124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/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456"/>
        <v>1866.5967000000003</v>
      </c>
      <c r="P1361" s="18">
        <f t="shared" si="457"/>
        <v>522.81669999999986</v>
      </c>
      <c r="Q1361" s="14"/>
      <c r="R1361" s="18"/>
      <c r="S1361" s="16">
        <f t="shared" si="459"/>
        <v>0</v>
      </c>
      <c r="T1361" s="18">
        <f t="shared" si="450"/>
        <v>63427.51999999999</v>
      </c>
      <c r="U1361" s="15" t="str">
        <f t="shared" si="460"/>
        <v>Benzina auto papa'</v>
      </c>
      <c r="W1361" s="14"/>
      <c r="X1361" s="18"/>
      <c r="Y1361" s="16">
        <v>0</v>
      </c>
      <c r="Z1361" s="18">
        <f t="shared" si="451"/>
        <v>94480.759999999966</v>
      </c>
      <c r="AA1361" s="15"/>
      <c r="AB1361" s="24"/>
      <c r="AC1361" s="15" t="str">
        <f t="shared" si="461"/>
        <v>Benzina auto papa'</v>
      </c>
      <c r="AD1361" s="25"/>
      <c r="AE1361" s="62">
        <f>G1361</f>
        <v>0</v>
      </c>
      <c r="AF1361" s="63">
        <f t="shared" si="458"/>
        <v>0</v>
      </c>
      <c r="AG1361" s="25"/>
      <c r="AH1361" s="24"/>
      <c r="AI1361" s="26">
        <v>0</v>
      </c>
      <c r="AJ1361" s="25"/>
      <c r="AL1361" s="14"/>
      <c r="AM1361" s="18"/>
      <c r="AN1361" s="16">
        <v>0</v>
      </c>
      <c r="AO1361" s="18">
        <f t="shared" si="452"/>
        <v>0</v>
      </c>
      <c r="AP1361" s="15"/>
      <c r="AR1361" s="14"/>
      <c r="AS1361" s="18"/>
      <c r="AT1361" s="16">
        <v>0</v>
      </c>
      <c r="AU1361" s="18">
        <f t="shared" si="453"/>
        <v>0</v>
      </c>
      <c r="AV1361" s="15"/>
      <c r="AX1361" s="14"/>
      <c r="AY1361" s="18"/>
      <c r="AZ1361" s="16">
        <v>0</v>
      </c>
      <c r="BA1361" s="18">
        <f t="shared" si="454"/>
        <v>0</v>
      </c>
      <c r="BB1361" s="15"/>
      <c r="BD1361" s="14"/>
      <c r="BE1361" s="18"/>
      <c r="BF1361" s="16">
        <v>0</v>
      </c>
      <c r="BG1361" s="18">
        <f t="shared" si="455"/>
        <v>0</v>
      </c>
      <c r="BH1361" s="15"/>
      <c r="BJ1361" s="86"/>
      <c r="BK1361" s="86"/>
      <c r="BL1361" s="24"/>
      <c r="BM1361" s="24"/>
      <c r="BN1361" s="24"/>
      <c r="BO1361" s="24"/>
      <c r="BP1361" s="24"/>
      <c r="BQ1361" s="124"/>
    </row>
    <row r="1362" spans="1:69" ht="16.8" customHeight="1" x14ac:dyDescent="0.35">
      <c r="A1362" s="15"/>
      <c r="B1362" s="15"/>
      <c r="C1362" s="28" t="s">
        <v>136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456"/>
        <v>21018.850420000006</v>
      </c>
      <c r="P1362" s="18">
        <f t="shared" si="457"/>
        <v>14056.300420000001</v>
      </c>
      <c r="Q1362" s="14"/>
      <c r="R1362" s="18"/>
      <c r="S1362" s="16">
        <f t="shared" si="459"/>
        <v>0</v>
      </c>
      <c r="T1362" s="18">
        <f t="shared" si="450"/>
        <v>63427.51999999999</v>
      </c>
      <c r="U1362" s="15" t="str">
        <f t="shared" si="460"/>
        <v>Spese bancarie</v>
      </c>
      <c r="W1362" s="14"/>
      <c r="X1362" s="18"/>
      <c r="Y1362" s="16">
        <v>0</v>
      </c>
      <c r="Z1362" s="18">
        <f t="shared" si="451"/>
        <v>94480.759999999966</v>
      </c>
      <c r="AA1362" s="15" t="str">
        <f>C1362</f>
        <v>Spese bancarie</v>
      </c>
      <c r="AB1362" s="24"/>
      <c r="AC1362" s="15" t="str">
        <f t="shared" si="461"/>
        <v>Spese bancarie</v>
      </c>
      <c r="AD1362" s="25"/>
      <c r="AE1362" s="62">
        <v>0</v>
      </c>
      <c r="AF1362" s="63">
        <f t="shared" si="458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2"/>
        <v>0</v>
      </c>
      <c r="AP1362" s="15"/>
      <c r="AR1362" s="14"/>
      <c r="AS1362" s="18"/>
      <c r="AT1362" s="16">
        <v>0</v>
      </c>
      <c r="AU1362" s="18">
        <f t="shared" si="453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4"/>
        <v>0</v>
      </c>
      <c r="BB1362" s="15"/>
      <c r="BD1362" s="14"/>
      <c r="BE1362" s="18"/>
      <c r="BF1362" s="16">
        <v>0</v>
      </c>
      <c r="BG1362" s="18">
        <f t="shared" si="455"/>
        <v>0</v>
      </c>
      <c r="BH1362" s="15"/>
      <c r="BJ1362" s="86"/>
      <c r="BK1362" s="86"/>
      <c r="BL1362" s="24"/>
      <c r="BM1362" s="24"/>
      <c r="BN1362" s="24"/>
      <c r="BO1362" s="24"/>
      <c r="BP1362" s="24"/>
      <c r="BQ1362" s="124"/>
    </row>
    <row r="1363" spans="1:69" ht="16.8" customHeight="1" x14ac:dyDescent="0.35">
      <c r="A1363" s="15"/>
      <c r="B1363" s="15"/>
      <c r="C1363" s="15"/>
      <c r="D1363" s="16"/>
      <c r="E1363" s="16"/>
      <c r="F1363" s="16"/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456"/>
        <v>34724.820419999996</v>
      </c>
      <c r="P1363" s="18">
        <f t="shared" si="457"/>
        <v>14056.300420000001</v>
      </c>
      <c r="Q1363" s="14"/>
      <c r="R1363" s="18"/>
      <c r="S1363" s="16">
        <f t="shared" si="459"/>
        <v>0</v>
      </c>
      <c r="T1363" s="18">
        <f t="shared" si="450"/>
        <v>63427.51999999999</v>
      </c>
      <c r="U1363" s="15">
        <f t="shared" si="460"/>
        <v>0</v>
      </c>
      <c r="W1363" s="14"/>
      <c r="X1363" s="18"/>
      <c r="Y1363" s="16">
        <v>0</v>
      </c>
      <c r="Z1363" s="18">
        <f t="shared" si="451"/>
        <v>94480.759999999966</v>
      </c>
      <c r="AA1363" s="15"/>
      <c r="AB1363" s="24"/>
      <c r="AC1363" s="15">
        <f t="shared" si="461"/>
        <v>0</v>
      </c>
      <c r="AD1363" s="25"/>
      <c r="AE1363" s="62">
        <f t="shared" ref="AE1363:AE1388" si="462">G1363</f>
        <v>0</v>
      </c>
      <c r="AF1363" s="63">
        <f t="shared" si="458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2"/>
        <v>0</v>
      </c>
      <c r="AP1363" s="15"/>
      <c r="AR1363" s="14"/>
      <c r="AS1363" s="18"/>
      <c r="AT1363" s="16">
        <v>0</v>
      </c>
      <c r="AU1363" s="18">
        <f t="shared" si="453"/>
        <v>0</v>
      </c>
      <c r="AV1363" s="15"/>
      <c r="AX1363" s="14"/>
      <c r="AY1363" s="18"/>
      <c r="AZ1363" s="16">
        <v>0</v>
      </c>
      <c r="BA1363" s="18">
        <f t="shared" si="454"/>
        <v>0</v>
      </c>
      <c r="BB1363" s="15"/>
      <c r="BD1363" s="14"/>
      <c r="BE1363" s="18"/>
      <c r="BF1363" s="16">
        <v>0</v>
      </c>
      <c r="BG1363" s="18">
        <f t="shared" si="455"/>
        <v>0</v>
      </c>
      <c r="BH1363" s="15"/>
      <c r="BJ1363" s="86"/>
      <c r="BK1363" s="86"/>
      <c r="BL1363" s="24"/>
      <c r="BM1363" s="24"/>
      <c r="BN1363" s="24"/>
      <c r="BO1363" s="24"/>
      <c r="BP1363" s="24"/>
      <c r="BQ1363" s="124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456"/>
        <v>1333.2905000000001</v>
      </c>
      <c r="P1364" s="18">
        <f t="shared" si="457"/>
        <v>373.44050000000004</v>
      </c>
      <c r="Q1364" s="14"/>
      <c r="R1364" s="18"/>
      <c r="S1364" s="16">
        <f t="shared" si="459"/>
        <v>0</v>
      </c>
      <c r="T1364" s="18">
        <f t="shared" si="450"/>
        <v>63427.51999999999</v>
      </c>
      <c r="U1364" s="15" t="str">
        <f t="shared" si="460"/>
        <v>Materiale pulizia</v>
      </c>
      <c r="W1364" s="14"/>
      <c r="X1364" s="18"/>
      <c r="Y1364" s="16">
        <v>0</v>
      </c>
      <c r="Z1364" s="18">
        <f t="shared" si="451"/>
        <v>94480.759999999966</v>
      </c>
      <c r="AA1364" s="15"/>
      <c r="AB1364" s="24"/>
      <c r="AC1364" s="15" t="str">
        <f t="shared" si="461"/>
        <v>Materiale pulizia</v>
      </c>
      <c r="AD1364" s="25"/>
      <c r="AE1364" s="62">
        <f t="shared" si="462"/>
        <v>0</v>
      </c>
      <c r="AF1364" s="63">
        <f t="shared" si="458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2"/>
        <v>0</v>
      </c>
      <c r="AP1364" s="15"/>
      <c r="AR1364" s="14"/>
      <c r="AS1364" s="18"/>
      <c r="AT1364" s="16">
        <v>0</v>
      </c>
      <c r="AU1364" s="18">
        <f t="shared" si="453"/>
        <v>0</v>
      </c>
      <c r="AV1364" s="15"/>
      <c r="AX1364" s="14"/>
      <c r="AY1364" s="18"/>
      <c r="AZ1364" s="16">
        <v>0</v>
      </c>
      <c r="BA1364" s="18">
        <f t="shared" si="454"/>
        <v>0</v>
      </c>
      <c r="BB1364" s="15"/>
      <c r="BD1364" s="14"/>
      <c r="BE1364" s="18"/>
      <c r="BF1364" s="16">
        <v>0</v>
      </c>
      <c r="BG1364" s="18">
        <f t="shared" si="455"/>
        <v>0</v>
      </c>
      <c r="BH1364" s="15"/>
      <c r="BJ1364" s="86"/>
      <c r="BK1364" s="86"/>
      <c r="BL1364" s="24"/>
      <c r="BM1364" s="24"/>
      <c r="BN1364" s="24"/>
      <c r="BO1364" s="24"/>
      <c r="BP1364" s="24"/>
      <c r="BQ1364" s="124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456"/>
        <v>-508.98949999999991</v>
      </c>
      <c r="P1365" s="18">
        <f t="shared" si="457"/>
        <v>373.44050000000004</v>
      </c>
      <c r="Q1365" s="14"/>
      <c r="R1365" s="18"/>
      <c r="S1365" s="16">
        <f t="shared" si="459"/>
        <v>0</v>
      </c>
      <c r="T1365" s="18">
        <f t="shared" si="450"/>
        <v>63427.51999999999</v>
      </c>
      <c r="U1365" s="15" t="str">
        <f t="shared" si="460"/>
        <v xml:space="preserve">Assicurazioni </v>
      </c>
      <c r="W1365" s="14"/>
      <c r="X1365" s="18"/>
      <c r="Y1365" s="16">
        <v>0</v>
      </c>
      <c r="Z1365" s="18">
        <f t="shared" si="451"/>
        <v>94480.759999999966</v>
      </c>
      <c r="AA1365" s="15"/>
      <c r="AB1365" s="24"/>
      <c r="AC1365" s="15" t="str">
        <f t="shared" si="461"/>
        <v xml:space="preserve">Assicurazioni </v>
      </c>
      <c r="AD1365" s="25"/>
      <c r="AE1365" s="62">
        <f t="shared" si="462"/>
        <v>0</v>
      </c>
      <c r="AF1365" s="63">
        <f t="shared" si="458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2"/>
        <v>0</v>
      </c>
      <c r="AP1365" s="15"/>
      <c r="AR1365" s="14"/>
      <c r="AS1365" s="18"/>
      <c r="AT1365" s="16">
        <v>0</v>
      </c>
      <c r="AU1365" s="18">
        <f t="shared" si="453"/>
        <v>0</v>
      </c>
      <c r="AV1365" s="15"/>
      <c r="AX1365" s="14"/>
      <c r="AY1365" s="18"/>
      <c r="AZ1365" s="16">
        <v>0</v>
      </c>
      <c r="BA1365" s="18">
        <f t="shared" si="454"/>
        <v>0</v>
      </c>
      <c r="BB1365" s="15"/>
      <c r="BD1365" s="14"/>
      <c r="BE1365" s="18"/>
      <c r="BF1365" s="16">
        <v>0</v>
      </c>
      <c r="BG1365" s="18">
        <f t="shared" si="455"/>
        <v>0</v>
      </c>
      <c r="BH1365" s="15"/>
      <c r="BJ1365" s="86"/>
      <c r="BK1365" s="86"/>
      <c r="BL1365" s="24"/>
      <c r="BM1365" s="24"/>
      <c r="BN1365" s="24"/>
      <c r="BO1365" s="24"/>
      <c r="BP1365" s="24"/>
      <c r="BQ1365" s="124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456"/>
        <v>769.77391999999986</v>
      </c>
      <c r="P1366" s="18">
        <f t="shared" si="457"/>
        <v>1732.7639199999996</v>
      </c>
      <c r="Q1366" s="14"/>
      <c r="R1366" s="18"/>
      <c r="S1366" s="16">
        <f t="shared" si="459"/>
        <v>0</v>
      </c>
      <c r="T1366" s="18">
        <f t="shared" si="450"/>
        <v>63427.51999999999</v>
      </c>
      <c r="U1366" s="15" t="str">
        <f t="shared" si="460"/>
        <v>Telepass</v>
      </c>
      <c r="W1366" s="14"/>
      <c r="X1366" s="18"/>
      <c r="Y1366" s="16">
        <v>0</v>
      </c>
      <c r="Z1366" s="18">
        <f t="shared" si="451"/>
        <v>94480.759999999966</v>
      </c>
      <c r="AA1366" s="15"/>
      <c r="AB1366" s="24"/>
      <c r="AC1366" s="15" t="str">
        <f t="shared" si="461"/>
        <v>Telepass</v>
      </c>
      <c r="AD1366" s="25"/>
      <c r="AE1366" s="62">
        <f t="shared" si="462"/>
        <v>0</v>
      </c>
      <c r="AF1366" s="63">
        <f t="shared" si="458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2"/>
        <v>0</v>
      </c>
      <c r="AP1366" s="15"/>
      <c r="AR1366" s="14"/>
      <c r="AS1366" s="18"/>
      <c r="AT1366" s="16">
        <v>0</v>
      </c>
      <c r="AU1366" s="18">
        <f t="shared" si="453"/>
        <v>0</v>
      </c>
      <c r="AV1366" s="15"/>
      <c r="AX1366" s="14"/>
      <c r="AY1366" s="18"/>
      <c r="AZ1366" s="16">
        <v>0</v>
      </c>
      <c r="BA1366" s="18">
        <f t="shared" si="454"/>
        <v>0</v>
      </c>
      <c r="BB1366" s="15"/>
      <c r="BD1366" s="14"/>
      <c r="BE1366" s="18"/>
      <c r="BF1366" s="16">
        <v>0</v>
      </c>
      <c r="BG1366" s="18">
        <f t="shared" si="455"/>
        <v>0</v>
      </c>
      <c r="BH1366" s="15"/>
      <c r="BJ1366" s="86"/>
      <c r="BK1366" s="86"/>
      <c r="BL1366" s="24"/>
      <c r="BM1366" s="24"/>
      <c r="BN1366" s="24"/>
      <c r="BO1366" s="24"/>
      <c r="BP1366" s="24"/>
      <c r="BQ1366" s="124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/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450"/>
        <v>63427.51999999999</v>
      </c>
      <c r="U1367" s="15" t="str">
        <f t="shared" si="460"/>
        <v>Pubblicità</v>
      </c>
      <c r="W1367" s="14"/>
      <c r="X1367" s="18"/>
      <c r="Y1367" s="16">
        <v>0</v>
      </c>
      <c r="Z1367" s="18">
        <f t="shared" si="451"/>
        <v>94480.759999999966</v>
      </c>
      <c r="AA1367" s="15"/>
      <c r="AB1367" s="24"/>
      <c r="AC1367" s="15" t="str">
        <f t="shared" si="461"/>
        <v>Pubblicità</v>
      </c>
      <c r="AD1367" s="25"/>
      <c r="AE1367" s="62">
        <f t="shared" si="462"/>
        <v>0</v>
      </c>
      <c r="AF1367" s="63">
        <f t="shared" si="458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2"/>
        <v>0</v>
      </c>
      <c r="AP1367" s="15"/>
      <c r="AR1367" s="14"/>
      <c r="AS1367" s="18"/>
      <c r="AT1367" s="16"/>
      <c r="AU1367" s="18">
        <f t="shared" si="453"/>
        <v>0</v>
      </c>
      <c r="AV1367" s="15"/>
      <c r="AX1367" s="14"/>
      <c r="AY1367" s="18"/>
      <c r="AZ1367" s="16"/>
      <c r="BA1367" s="18">
        <f t="shared" si="454"/>
        <v>0</v>
      </c>
      <c r="BB1367" s="15"/>
      <c r="BD1367" s="14"/>
      <c r="BE1367" s="18"/>
      <c r="BF1367" s="16"/>
      <c r="BG1367" s="18">
        <f t="shared" si="455"/>
        <v>0</v>
      </c>
      <c r="BH1367" s="15"/>
      <c r="BJ1367" s="86"/>
      <c r="BK1367" s="86"/>
      <c r="BL1367" s="24"/>
      <c r="BM1367" s="24"/>
      <c r="BN1367" s="24"/>
      <c r="BO1367" s="24"/>
      <c r="BP1367" s="24"/>
      <c r="BQ1367" s="124"/>
    </row>
    <row r="1368" spans="1:69" ht="16.8" customHeight="1" x14ac:dyDescent="0.35">
      <c r="A1368" s="15"/>
      <c r="B1368" s="66"/>
      <c r="C1368" s="15" t="s">
        <v>137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138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450"/>
        <v>63427.51999999999</v>
      </c>
      <c r="U1368" s="15" t="str">
        <f t="shared" si="460"/>
        <v xml:space="preserve">PAG. STIP.           MARZIA </v>
      </c>
      <c r="W1368" s="14"/>
      <c r="X1368" s="18"/>
      <c r="Y1368" s="16">
        <v>0</v>
      </c>
      <c r="Z1368" s="18">
        <f t="shared" si="451"/>
        <v>94480.759999999966</v>
      </c>
      <c r="AA1368" s="15"/>
      <c r="AB1368" s="24"/>
      <c r="AC1368" s="15" t="str">
        <f t="shared" si="461"/>
        <v xml:space="preserve">PAG. STIP.           MARZIA </v>
      </c>
      <c r="AD1368" s="25"/>
      <c r="AE1368" s="62">
        <f t="shared" si="462"/>
        <v>0</v>
      </c>
      <c r="AF1368" s="63">
        <f t="shared" si="458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2"/>
        <v>0</v>
      </c>
      <c r="AP1368" s="15"/>
      <c r="AR1368" s="14"/>
      <c r="AS1368" s="18"/>
      <c r="AT1368" s="16">
        <v>0</v>
      </c>
      <c r="AU1368" s="18">
        <f t="shared" si="453"/>
        <v>0</v>
      </c>
      <c r="AV1368" s="15"/>
      <c r="AX1368" s="14"/>
      <c r="AY1368" s="18"/>
      <c r="AZ1368" s="16">
        <v>0</v>
      </c>
      <c r="BA1368" s="18">
        <f t="shared" si="454"/>
        <v>0</v>
      </c>
      <c r="BB1368" s="15"/>
      <c r="BD1368" s="14"/>
      <c r="BE1368" s="18"/>
      <c r="BF1368" s="16">
        <v>0</v>
      </c>
      <c r="BG1368" s="18">
        <f t="shared" si="455"/>
        <v>0</v>
      </c>
      <c r="BH1368" s="15"/>
      <c r="BJ1368" s="86"/>
      <c r="BK1368" s="86"/>
      <c r="BL1368" s="24"/>
      <c r="BM1368" s="24"/>
      <c r="BN1368" s="24"/>
      <c r="BO1368" s="24"/>
      <c r="BP1368" s="24"/>
      <c r="BQ1368" s="124"/>
    </row>
    <row r="1369" spans="1:69" ht="16.8" customHeight="1" x14ac:dyDescent="0.35">
      <c r="A1369" s="15"/>
      <c r="B1369" s="15"/>
      <c r="C1369" s="15" t="s">
        <v>139</v>
      </c>
      <c r="D1369" s="16"/>
      <c r="E1369" s="16">
        <v>0</v>
      </c>
      <c r="F1369" s="16"/>
      <c r="G1369" s="16">
        <v>0</v>
      </c>
      <c r="H1369" s="16"/>
      <c r="I1369" s="4"/>
      <c r="J1369" s="14"/>
      <c r="K1369" s="17" t="s">
        <v>140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450"/>
        <v>63427.51999999999</v>
      </c>
      <c r="U1369" s="15" t="str">
        <f t="shared" si="460"/>
        <v xml:space="preserve">PAG. STIP.           DEBORAH </v>
      </c>
      <c r="W1369" s="14"/>
      <c r="X1369" s="18"/>
      <c r="Y1369" s="16">
        <v>0</v>
      </c>
      <c r="Z1369" s="18">
        <f t="shared" si="451"/>
        <v>94480.759999999966</v>
      </c>
      <c r="AA1369" s="15"/>
      <c r="AB1369" s="24"/>
      <c r="AC1369" s="15" t="str">
        <f t="shared" si="461"/>
        <v xml:space="preserve">PAG. STIP.           DEBORAH </v>
      </c>
      <c r="AD1369" s="25"/>
      <c r="AE1369" s="62">
        <f t="shared" si="462"/>
        <v>0</v>
      </c>
      <c r="AF1369" s="63">
        <f t="shared" si="458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2"/>
        <v>0</v>
      </c>
      <c r="AP1369" s="15"/>
      <c r="AR1369" s="14"/>
      <c r="AS1369" s="18"/>
      <c r="AT1369" s="16">
        <v>0</v>
      </c>
      <c r="AU1369" s="18">
        <f t="shared" si="453"/>
        <v>0</v>
      </c>
      <c r="AV1369" s="15"/>
      <c r="AX1369" s="14"/>
      <c r="AY1369" s="18"/>
      <c r="AZ1369" s="16">
        <v>0</v>
      </c>
      <c r="BA1369" s="18">
        <f t="shared" si="454"/>
        <v>0</v>
      </c>
      <c r="BB1369" s="15"/>
      <c r="BD1369" s="14"/>
      <c r="BE1369" s="18"/>
      <c r="BF1369" s="16">
        <v>0</v>
      </c>
      <c r="BG1369" s="18">
        <f t="shared" si="455"/>
        <v>0</v>
      </c>
      <c r="BH1369" s="15"/>
      <c r="BJ1369" s="86"/>
      <c r="BK1369" s="86"/>
      <c r="BL1369" s="24"/>
      <c r="BM1369" s="24"/>
      <c r="BN1369" s="24"/>
      <c r="BO1369" s="24"/>
      <c r="BP1369" s="24"/>
      <c r="BQ1369" s="124"/>
    </row>
    <row r="1370" spans="1:69" ht="16.8" customHeight="1" x14ac:dyDescent="0.35">
      <c r="A1370" s="15"/>
      <c r="B1370" s="15"/>
      <c r="C1370" s="15" t="s">
        <v>141</v>
      </c>
      <c r="D1370" s="16"/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450"/>
        <v>63427.51999999999</v>
      </c>
      <c r="U1370" s="15"/>
      <c r="W1370" s="14"/>
      <c r="X1370" s="18"/>
      <c r="Y1370" s="16"/>
      <c r="Z1370" s="18">
        <f t="shared" si="451"/>
        <v>94480.759999999966</v>
      </c>
      <c r="AA1370" s="15"/>
      <c r="AB1370" s="24"/>
      <c r="AC1370" s="15" t="str">
        <f t="shared" si="461"/>
        <v xml:space="preserve">PAG. STIP.           DORIANA BONIFICO </v>
      </c>
      <c r="AD1370" s="25"/>
      <c r="AE1370" s="62">
        <f t="shared" si="462"/>
        <v>0</v>
      </c>
      <c r="AF1370" s="63">
        <f t="shared" si="458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2"/>
        <v>0</v>
      </c>
      <c r="AP1370" s="15"/>
      <c r="AR1370" s="14"/>
      <c r="AS1370" s="18"/>
      <c r="AT1370" s="16"/>
      <c r="AU1370" s="18">
        <f t="shared" si="453"/>
        <v>0</v>
      </c>
      <c r="AV1370" s="15"/>
      <c r="AX1370" s="14"/>
      <c r="AY1370" s="18"/>
      <c r="AZ1370" s="16"/>
      <c r="BA1370" s="18">
        <f t="shared" si="454"/>
        <v>0</v>
      </c>
      <c r="BB1370" s="15"/>
      <c r="BD1370" s="14"/>
      <c r="BE1370" s="18"/>
      <c r="BF1370" s="16"/>
      <c r="BG1370" s="18">
        <f t="shared" si="455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4"/>
    </row>
    <row r="1371" spans="1:69" ht="16.8" customHeight="1" x14ac:dyDescent="0.35">
      <c r="A1371" s="15"/>
      <c r="B1371" s="15"/>
      <c r="C1371" s="15" t="s">
        <v>142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450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1"/>
        <v>94480.759999999966</v>
      </c>
      <c r="AA1371" s="15"/>
      <c r="AB1371" s="24"/>
      <c r="AC1371" s="15" t="str">
        <f t="shared" si="461"/>
        <v xml:space="preserve">PAG. STIP.           STEFANIA  BONIFICO </v>
      </c>
      <c r="AD1371" s="25"/>
      <c r="AE1371" s="62">
        <f t="shared" si="462"/>
        <v>0</v>
      </c>
      <c r="AF1371" s="63">
        <f t="shared" si="458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2"/>
        <v>0</v>
      </c>
      <c r="AP1371" s="15"/>
      <c r="AR1371" s="14"/>
      <c r="AS1371" s="18"/>
      <c r="AT1371" s="16">
        <v>0</v>
      </c>
      <c r="AU1371" s="18">
        <f t="shared" si="453"/>
        <v>0</v>
      </c>
      <c r="AV1371" s="15"/>
      <c r="AX1371" s="14"/>
      <c r="AY1371" s="18"/>
      <c r="AZ1371" s="16">
        <v>0</v>
      </c>
      <c r="BA1371" s="18">
        <f t="shared" si="454"/>
        <v>0</v>
      </c>
      <c r="BB1371" s="15"/>
      <c r="BD1371" s="14"/>
      <c r="BE1371" s="18"/>
      <c r="BF1371" s="16">
        <v>0</v>
      </c>
      <c r="BG1371" s="18">
        <f t="shared" si="455"/>
        <v>0</v>
      </c>
      <c r="BH1371" s="15"/>
      <c r="BJ1371" s="86"/>
      <c r="BK1371" s="86"/>
      <c r="BL1371" s="24"/>
      <c r="BM1371" s="24"/>
      <c r="BN1371" s="24"/>
      <c r="BO1371" s="24"/>
      <c r="BP1371" s="24"/>
      <c r="BQ1371" s="124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450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1"/>
        <v>94480.759999999966</v>
      </c>
      <c r="AA1372" s="15"/>
      <c r="AB1372" s="24"/>
      <c r="AC1372" s="15" t="str">
        <f t="shared" si="461"/>
        <v>Pagamento contributi impiegate</v>
      </c>
      <c r="AD1372" s="25"/>
      <c r="AE1372" s="62">
        <f t="shared" si="462"/>
        <v>0</v>
      </c>
      <c r="AF1372" s="63">
        <f t="shared" si="458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2"/>
        <v>0</v>
      </c>
      <c r="AP1372" s="15"/>
      <c r="AR1372" s="14"/>
      <c r="AS1372" s="18"/>
      <c r="AT1372" s="16">
        <v>0</v>
      </c>
      <c r="AU1372" s="18">
        <f t="shared" si="453"/>
        <v>0</v>
      </c>
      <c r="AV1372" s="15"/>
      <c r="AX1372" s="14"/>
      <c r="AY1372" s="18"/>
      <c r="AZ1372" s="16">
        <v>0</v>
      </c>
      <c r="BA1372" s="18">
        <f t="shared" si="454"/>
        <v>0</v>
      </c>
      <c r="BB1372" s="15"/>
      <c r="BD1372" s="14"/>
      <c r="BE1372" s="18"/>
      <c r="BF1372" s="16">
        <v>0</v>
      </c>
      <c r="BG1372" s="18">
        <f t="shared" si="455"/>
        <v>0</v>
      </c>
      <c r="BH1372" s="15"/>
      <c r="BJ1372" s="86"/>
      <c r="BK1372" s="86"/>
      <c r="BL1372" s="24"/>
      <c r="BM1372" s="24"/>
      <c r="BN1372" s="24"/>
      <c r="BO1372" s="24"/>
      <c r="BP1372" s="24"/>
      <c r="BQ1372" s="124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450"/>
        <v>63427.51999999999</v>
      </c>
      <c r="U1373" s="15"/>
      <c r="W1373" s="14"/>
      <c r="X1373" s="18"/>
      <c r="Y1373" s="16"/>
      <c r="Z1373" s="18">
        <f t="shared" si="451"/>
        <v>94480.759999999966</v>
      </c>
      <c r="AA1373" s="15"/>
      <c r="AB1373" s="24"/>
      <c r="AC1373" s="15"/>
      <c r="AD1373" s="25"/>
      <c r="AE1373" s="62">
        <f t="shared" si="462"/>
        <v>0</v>
      </c>
      <c r="AF1373" s="63">
        <f t="shared" si="458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2"/>
        <v>0</v>
      </c>
      <c r="AP1373" s="15"/>
      <c r="AR1373" s="14"/>
      <c r="AS1373" s="18"/>
      <c r="AT1373" s="16"/>
      <c r="AU1373" s="18">
        <f t="shared" si="453"/>
        <v>0</v>
      </c>
      <c r="AV1373" s="15"/>
      <c r="AX1373" s="14"/>
      <c r="AY1373" s="18"/>
      <c r="AZ1373" s="16"/>
      <c r="BA1373" s="18">
        <f t="shared" si="454"/>
        <v>0</v>
      </c>
      <c r="BB1373" s="15"/>
      <c r="BD1373" s="14"/>
      <c r="BE1373" s="18"/>
      <c r="BF1373" s="16"/>
      <c r="BG1373" s="18">
        <f t="shared" si="455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4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450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1"/>
        <v>94480.759999999966</v>
      </c>
      <c r="AA1374" s="15"/>
      <c r="AB1374" s="24"/>
      <c r="AC1374" s="15" t="str">
        <f t="shared" ref="AC1374:AC1384" si="463">C1374</f>
        <v>Pag. Bolletta Telecom  780820</v>
      </c>
      <c r="AD1374" s="25"/>
      <c r="AE1374" s="62">
        <f t="shared" si="462"/>
        <v>0</v>
      </c>
      <c r="AF1374" s="63">
        <f t="shared" si="458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2"/>
        <v>0</v>
      </c>
      <c r="AP1374" s="15"/>
      <c r="AR1374" s="14"/>
      <c r="AS1374" s="18"/>
      <c r="AT1374" s="16">
        <v>0</v>
      </c>
      <c r="AU1374" s="18">
        <f t="shared" si="453"/>
        <v>0</v>
      </c>
      <c r="AV1374" s="15"/>
      <c r="AX1374" s="14"/>
      <c r="AY1374" s="18"/>
      <c r="AZ1374" s="16">
        <v>0</v>
      </c>
      <c r="BA1374" s="18">
        <f t="shared" si="454"/>
        <v>0</v>
      </c>
      <c r="BB1374" s="15"/>
      <c r="BD1374" s="14"/>
      <c r="BE1374" s="18"/>
      <c r="BF1374" s="16">
        <v>0</v>
      </c>
      <c r="BG1374" s="18">
        <f t="shared" si="455"/>
        <v>0</v>
      </c>
      <c r="BH1374" s="15"/>
      <c r="BJ1374" s="86"/>
      <c r="BK1374" s="86"/>
      <c r="BL1374" s="24"/>
      <c r="BM1374" s="24"/>
      <c r="BN1374" s="24"/>
      <c r="BO1374" s="24"/>
      <c r="BP1374" s="24"/>
      <c r="BQ1374" s="124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450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1"/>
        <v>94480.759999999966</v>
      </c>
      <c r="AA1375" s="15"/>
      <c r="AB1375" s="24"/>
      <c r="AC1375" s="15" t="str">
        <f t="shared" si="463"/>
        <v>Pag. Bolletta Telecom 780344</v>
      </c>
      <c r="AD1375" s="25"/>
      <c r="AE1375" s="62">
        <f t="shared" si="462"/>
        <v>0</v>
      </c>
      <c r="AF1375" s="63">
        <f t="shared" si="458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2"/>
        <v>0</v>
      </c>
      <c r="AP1375" s="15"/>
      <c r="AR1375" s="14"/>
      <c r="AS1375" s="18"/>
      <c r="AT1375" s="16">
        <v>0</v>
      </c>
      <c r="AU1375" s="18">
        <f t="shared" si="453"/>
        <v>0</v>
      </c>
      <c r="AV1375" s="15"/>
      <c r="AX1375" s="14"/>
      <c r="AY1375" s="18"/>
      <c r="AZ1375" s="16">
        <v>0</v>
      </c>
      <c r="BA1375" s="18">
        <f t="shared" si="454"/>
        <v>0</v>
      </c>
      <c r="BB1375" s="15"/>
      <c r="BD1375" s="14"/>
      <c r="BE1375" s="18"/>
      <c r="BF1375" s="16">
        <v>0</v>
      </c>
      <c r="BG1375" s="18">
        <f t="shared" si="455"/>
        <v>0</v>
      </c>
      <c r="BH1375" s="15"/>
      <c r="BJ1375" s="86"/>
      <c r="BK1375" s="86"/>
      <c r="BL1375" s="24"/>
      <c r="BM1375" s="24"/>
      <c r="BN1375" s="24"/>
      <c r="BO1375" s="24"/>
      <c r="BP1375" s="24"/>
      <c r="BQ1375" s="124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0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1"/>
        <v>94480.759999999966</v>
      </c>
      <c r="AA1376" s="15"/>
      <c r="AB1376" s="24"/>
      <c r="AC1376" s="15" t="str">
        <f t="shared" si="463"/>
        <v>Pag. Bolletta Telecom</v>
      </c>
      <c r="AD1376" s="25"/>
      <c r="AE1376" s="62">
        <f t="shared" si="462"/>
        <v>0</v>
      </c>
      <c r="AF1376" s="63">
        <f t="shared" si="458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2"/>
        <v>0</v>
      </c>
      <c r="AP1376" s="15"/>
      <c r="AR1376" s="14"/>
      <c r="AS1376" s="18"/>
      <c r="AT1376" s="16">
        <v>0</v>
      </c>
      <c r="AU1376" s="18">
        <f t="shared" si="453"/>
        <v>0</v>
      </c>
      <c r="AV1376" s="15"/>
      <c r="AX1376" s="14"/>
      <c r="AY1376" s="18"/>
      <c r="AZ1376" s="16">
        <v>0</v>
      </c>
      <c r="BA1376" s="18">
        <f t="shared" si="454"/>
        <v>0</v>
      </c>
      <c r="BB1376" s="15"/>
      <c r="BD1376" s="14"/>
      <c r="BE1376" s="18"/>
      <c r="BF1376" s="16">
        <v>0</v>
      </c>
      <c r="BG1376" s="18">
        <f t="shared" si="455"/>
        <v>0</v>
      </c>
      <c r="BH1376" s="15"/>
      <c r="BJ1376" s="86"/>
      <c r="BK1376" s="86"/>
      <c r="BL1376" s="24"/>
      <c r="BM1376" s="24"/>
      <c r="BN1376" s="24"/>
      <c r="BO1376" s="24"/>
      <c r="BP1376" s="24"/>
      <c r="BQ1376" s="124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8" si="464">(R1377-S1377)+T1376</f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8" si="465">(X1377-Y1377)+Z1376</f>
        <v>94480.759999999966</v>
      </c>
      <c r="AA1377" s="15"/>
      <c r="AB1377" s="24"/>
      <c r="AC1377" s="15" t="str">
        <f t="shared" si="463"/>
        <v xml:space="preserve">PAG. BOLLETTA ENEL  </v>
      </c>
      <c r="AD1377" s="25"/>
      <c r="AE1377" s="62">
        <f t="shared" si="462"/>
        <v>0</v>
      </c>
      <c r="AF1377" s="63">
        <f t="shared" si="458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8" si="466">(AM1377-AN1377)+AO1376</f>
        <v>0</v>
      </c>
      <c r="AP1377" s="15"/>
      <c r="AR1377" s="14"/>
      <c r="AS1377" s="18"/>
      <c r="AT1377" s="16">
        <v>0</v>
      </c>
      <c r="AU1377" s="18">
        <f t="shared" ref="AU1377:AU1408" si="467">(AS1377-AT1377)+AU1376</f>
        <v>0</v>
      </c>
      <c r="AV1377" s="15"/>
      <c r="AX1377" s="14"/>
      <c r="AY1377" s="18"/>
      <c r="AZ1377" s="16">
        <v>0</v>
      </c>
      <c r="BA1377" s="18">
        <f t="shared" ref="BA1377:BA1408" si="468">(AY1377-AZ1377)+BA1376</f>
        <v>0</v>
      </c>
      <c r="BB1377" s="15"/>
      <c r="BD1377" s="14"/>
      <c r="BE1377" s="18"/>
      <c r="BF1377" s="16">
        <v>0</v>
      </c>
      <c r="BG1377" s="18">
        <f t="shared" ref="BG1377:BG1408" si="469">(BE1377-BF1377)+BG1376</f>
        <v>0</v>
      </c>
      <c r="BH1377" s="15"/>
      <c r="BJ1377" s="86"/>
      <c r="BK1377" s="86"/>
      <c r="BL1377" s="24"/>
      <c r="BM1377" s="24"/>
      <c r="BN1377" s="24"/>
      <c r="BO1377" s="24"/>
      <c r="BP1377" s="24"/>
      <c r="BQ1377" s="124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>
        <f>T1401+Z1401+AO1401+AU1401</f>
        <v>74244.879999999961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4"/>
        <v>63427.51999999999</v>
      </c>
      <c r="U1378" s="15"/>
      <c r="W1378" s="14"/>
      <c r="X1378" s="18"/>
      <c r="Y1378" s="16">
        <v>0</v>
      </c>
      <c r="Z1378" s="18">
        <f t="shared" si="465"/>
        <v>94480.759999999966</v>
      </c>
      <c r="AA1378" s="15"/>
      <c r="AB1378" s="24"/>
      <c r="AC1378" s="15" t="str">
        <f t="shared" si="463"/>
        <v>Locazione immobili</v>
      </c>
      <c r="AD1378" s="25"/>
      <c r="AE1378" s="62">
        <f t="shared" si="462"/>
        <v>0</v>
      </c>
      <c r="AF1378" s="63">
        <f t="shared" si="458"/>
        <v>9547.4</v>
      </c>
      <c r="AG1378" s="25"/>
      <c r="AH1378" s="24"/>
      <c r="AI1378" s="26">
        <v>0</v>
      </c>
      <c r="AJ1378" s="25"/>
      <c r="AL1378" s="14"/>
      <c r="AM1378" s="18"/>
      <c r="AN1378" s="16">
        <v>0</v>
      </c>
      <c r="AO1378" s="18">
        <f t="shared" si="466"/>
        <v>0</v>
      </c>
      <c r="AP1378" s="15"/>
      <c r="AR1378" s="14"/>
      <c r="AS1378" s="18"/>
      <c r="AT1378" s="16">
        <v>0</v>
      </c>
      <c r="AU1378" s="18">
        <f t="shared" si="467"/>
        <v>0</v>
      </c>
      <c r="AV1378" s="15"/>
      <c r="AX1378" s="14"/>
      <c r="AY1378" s="18"/>
      <c r="AZ1378" s="16">
        <v>0</v>
      </c>
      <c r="BA1378" s="18">
        <f t="shared" si="468"/>
        <v>0</v>
      </c>
      <c r="BB1378" s="15"/>
      <c r="BD1378" s="14"/>
      <c r="BE1378" s="18"/>
      <c r="BF1378" s="16">
        <v>0</v>
      </c>
      <c r="BG1378" s="18">
        <f t="shared" si="469"/>
        <v>0</v>
      </c>
      <c r="BH1378" s="15"/>
      <c r="BJ1378" s="86"/>
      <c r="BK1378" s="86"/>
      <c r="BL1378" s="24"/>
      <c r="BM1378" s="24"/>
      <c r="BN1378" s="24"/>
      <c r="BO1378" s="24"/>
      <c r="BP1378" s="24"/>
      <c r="BQ1378" s="124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5"/>
        <v>94480.759999999966</v>
      </c>
      <c r="AA1379" s="15"/>
      <c r="AB1379" s="24"/>
      <c r="AC1379" s="15" t="str">
        <f t="shared" si="463"/>
        <v>Spese condominiali</v>
      </c>
      <c r="AD1379" s="25"/>
      <c r="AE1379" s="62">
        <f t="shared" si="462"/>
        <v>0</v>
      </c>
      <c r="AF1379" s="63">
        <f t="shared" si="458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6"/>
        <v>0</v>
      </c>
      <c r="AP1379" s="15"/>
      <c r="AR1379" s="14"/>
      <c r="AS1379" s="18"/>
      <c r="AT1379" s="16">
        <v>0</v>
      </c>
      <c r="AU1379" s="18">
        <f t="shared" si="467"/>
        <v>0</v>
      </c>
      <c r="AV1379" s="15"/>
      <c r="AX1379" s="14"/>
      <c r="AY1379" s="18"/>
      <c r="AZ1379" s="16">
        <v>0</v>
      </c>
      <c r="BA1379" s="18">
        <f t="shared" si="468"/>
        <v>0</v>
      </c>
      <c r="BB1379" s="15"/>
      <c r="BD1379" s="14"/>
      <c r="BE1379" s="18"/>
      <c r="BF1379" s="16">
        <v>0</v>
      </c>
      <c r="BG1379" s="18">
        <f t="shared" si="469"/>
        <v>0</v>
      </c>
      <c r="BH1379" s="15"/>
      <c r="BJ1379" s="86"/>
      <c r="BK1379" s="86"/>
      <c r="BL1379" s="24"/>
      <c r="BM1379" s="24"/>
      <c r="BN1379" s="24"/>
      <c r="BO1379" s="24"/>
      <c r="BP1379" s="24"/>
      <c r="BQ1379" s="124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144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4"/>
        <v>63427.51999999999</v>
      </c>
      <c r="U1380" s="15"/>
      <c r="W1380" s="14"/>
      <c r="X1380" s="18"/>
      <c r="Y1380" s="16"/>
      <c r="Z1380" s="18">
        <f t="shared" si="465"/>
        <v>94480.759999999966</v>
      </c>
      <c r="AA1380" s="15"/>
      <c r="AB1380" s="24"/>
      <c r="AC1380" s="15" t="str">
        <f t="shared" si="463"/>
        <v>TOT. SPESE AFFITTO  TEL. LUCE</v>
      </c>
      <c r="AD1380" s="25"/>
      <c r="AE1380" s="62">
        <f t="shared" si="462"/>
        <v>0</v>
      </c>
      <c r="AF1380" s="63">
        <f t="shared" si="458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6"/>
        <v>0</v>
      </c>
      <c r="AP1380" s="15"/>
      <c r="AR1380" s="14"/>
      <c r="AS1380" s="18"/>
      <c r="AT1380" s="16"/>
      <c r="AU1380" s="18">
        <f t="shared" si="467"/>
        <v>0</v>
      </c>
      <c r="AV1380" s="15"/>
      <c r="AX1380" s="14"/>
      <c r="AY1380" s="18"/>
      <c r="AZ1380" s="16"/>
      <c r="BA1380" s="18">
        <f t="shared" si="468"/>
        <v>0</v>
      </c>
      <c r="BB1380" s="15"/>
      <c r="BD1380" s="14"/>
      <c r="BE1380" s="18"/>
      <c r="BF1380" s="16"/>
      <c r="BG1380" s="18">
        <f t="shared" si="469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4"/>
    </row>
    <row r="1381" spans="1:69" ht="16.8" customHeight="1" x14ac:dyDescent="0.35">
      <c r="A1381" s="15"/>
      <c r="B1381" s="15"/>
      <c r="C1381" s="15" t="s">
        <v>95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366</v>
      </c>
      <c r="L1381" s="73">
        <v>193</v>
      </c>
      <c r="M1381" s="16" t="s">
        <v>393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464"/>
        <v>63427.51999999999</v>
      </c>
      <c r="U1381" s="15"/>
      <c r="W1381" s="14"/>
      <c r="X1381" s="18">
        <v>0</v>
      </c>
      <c r="Y1381" s="16">
        <v>0</v>
      </c>
      <c r="Z1381" s="18">
        <f t="shared" si="465"/>
        <v>94480.759999999966</v>
      </c>
      <c r="AA1381" s="15"/>
      <c r="AB1381" s="24"/>
      <c r="AC1381" s="15" t="str">
        <f t="shared" si="463"/>
        <v xml:space="preserve">RIVALSA </v>
      </c>
      <c r="AD1381" s="25"/>
      <c r="AE1381" s="62">
        <f t="shared" si="462"/>
        <v>0</v>
      </c>
      <c r="AF1381" s="63">
        <f t="shared" si="458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6"/>
        <v>0</v>
      </c>
      <c r="AP1381" s="15"/>
      <c r="AR1381" s="14"/>
      <c r="AS1381" s="18"/>
      <c r="AT1381" s="16"/>
      <c r="AU1381" s="18">
        <f t="shared" si="467"/>
        <v>0</v>
      </c>
      <c r="AV1381" s="15"/>
      <c r="AX1381" s="14"/>
      <c r="AY1381" s="18"/>
      <c r="AZ1381" s="16"/>
      <c r="BA1381" s="18">
        <f t="shared" si="468"/>
        <v>0</v>
      </c>
      <c r="BB1381" s="15"/>
      <c r="BD1381" s="14"/>
      <c r="BE1381" s="18"/>
      <c r="BF1381" s="16"/>
      <c r="BG1381" s="18">
        <f t="shared" si="469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4"/>
    </row>
    <row r="1382" spans="1:69" ht="16.8" customHeight="1" x14ac:dyDescent="0.35">
      <c r="A1382" s="15"/>
      <c r="B1382" s="15"/>
      <c r="C1382" s="15" t="s">
        <v>96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361</v>
      </c>
      <c r="L1382" s="50">
        <v>337</v>
      </c>
      <c r="M1382" s="16" t="s">
        <v>394</v>
      </c>
      <c r="N1382">
        <v>120</v>
      </c>
      <c r="O1382" s="16"/>
      <c r="P1382" s="18"/>
      <c r="Q1382" s="14"/>
      <c r="R1382" s="18"/>
      <c r="S1382" s="16">
        <f>G1382</f>
        <v>0</v>
      </c>
      <c r="T1382" s="18">
        <f t="shared" si="46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5"/>
        <v>94480.759999999966</v>
      </c>
      <c r="AA1382" s="15"/>
      <c r="AB1382" s="24"/>
      <c r="AC1382" s="15" t="str">
        <f t="shared" si="463"/>
        <v>COMMERCIALISTA</v>
      </c>
      <c r="AD1382" s="25"/>
      <c r="AE1382" s="62">
        <f t="shared" si="462"/>
        <v>0</v>
      </c>
      <c r="AF1382" s="63">
        <f t="shared" si="458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6"/>
        <v>0</v>
      </c>
      <c r="AP1382" s="15"/>
      <c r="AR1382" s="14"/>
      <c r="AS1382" s="18"/>
      <c r="AT1382" s="16">
        <v>0</v>
      </c>
      <c r="AU1382" s="18">
        <f t="shared" si="467"/>
        <v>0</v>
      </c>
      <c r="AV1382" s="15"/>
      <c r="AX1382" s="14"/>
      <c r="AY1382" s="18"/>
      <c r="AZ1382" s="16">
        <v>0</v>
      </c>
      <c r="BA1382" s="18">
        <f t="shared" si="468"/>
        <v>0</v>
      </c>
      <c r="BB1382" s="15"/>
      <c r="BD1382" s="14"/>
      <c r="BE1382" s="18"/>
      <c r="BF1382" s="16">
        <v>0</v>
      </c>
      <c r="BG1382" s="18">
        <f t="shared" si="469"/>
        <v>0</v>
      </c>
      <c r="BH1382" s="15"/>
      <c r="BJ1382" s="86"/>
      <c r="BK1382" s="86"/>
      <c r="BL1382" s="24"/>
      <c r="BM1382" s="24"/>
      <c r="BN1382" s="24"/>
      <c r="BO1382" s="24"/>
      <c r="BP1382" s="24"/>
      <c r="BQ1382" s="124"/>
    </row>
    <row r="1383" spans="1:69" ht="16.8" customHeight="1" x14ac:dyDescent="0.35">
      <c r="A1383" s="15"/>
      <c r="B1383" s="15"/>
      <c r="C1383" s="64" t="s">
        <v>147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344</v>
      </c>
      <c r="L1383" s="16">
        <v>1045</v>
      </c>
      <c r="M1383" s="16" t="s">
        <v>395</v>
      </c>
      <c r="N1383">
        <v>966</v>
      </c>
      <c r="O1383" s="16"/>
      <c r="P1383" s="18"/>
      <c r="Q1383" s="14"/>
      <c r="R1383" s="18"/>
      <c r="S1383" s="16">
        <f>G1383</f>
        <v>0</v>
      </c>
      <c r="T1383" s="18">
        <f t="shared" si="46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5"/>
        <v>94480.759999999966</v>
      </c>
      <c r="AA1383" s="15"/>
      <c r="AB1383" s="24"/>
      <c r="AC1383" s="15" t="str">
        <f t="shared" si="463"/>
        <v>CASSA PREVIDENZA  AGENTI  + QUOTA GAA</v>
      </c>
      <c r="AD1383" s="25"/>
      <c r="AE1383" s="62">
        <f t="shared" si="462"/>
        <v>0</v>
      </c>
      <c r="AF1383" s="63">
        <f t="shared" si="458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6"/>
        <v>0</v>
      </c>
      <c r="AP1383" s="15"/>
      <c r="AR1383" s="14"/>
      <c r="AS1383" s="18"/>
      <c r="AT1383" s="16">
        <v>0</v>
      </c>
      <c r="AU1383" s="18">
        <f t="shared" si="467"/>
        <v>0</v>
      </c>
      <c r="AV1383" s="15"/>
      <c r="AX1383" s="14"/>
      <c r="AY1383" s="18"/>
      <c r="AZ1383" s="16">
        <v>0</v>
      </c>
      <c r="BA1383" s="18">
        <f t="shared" si="468"/>
        <v>0</v>
      </c>
      <c r="BB1383" s="15"/>
      <c r="BD1383" s="14"/>
      <c r="BE1383" s="18"/>
      <c r="BF1383" s="16">
        <v>0</v>
      </c>
      <c r="BG1383" s="18">
        <f t="shared" si="469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4"/>
    </row>
    <row r="1384" spans="1:69" ht="16.8" customHeight="1" x14ac:dyDescent="0.35">
      <c r="A1384" s="15"/>
      <c r="B1384" s="15"/>
      <c r="C1384" s="15" t="s">
        <v>98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367</v>
      </c>
      <c r="L1384" s="30">
        <v>294.5</v>
      </c>
      <c r="M1384" s="30" t="s">
        <v>396</v>
      </c>
      <c r="N1384">
        <v>201.5</v>
      </c>
      <c r="O1384" s="16"/>
      <c r="P1384" s="18"/>
      <c r="Q1384" s="14"/>
      <c r="R1384" s="18">
        <f>F1384</f>
        <v>12746.35</v>
      </c>
      <c r="S1384" s="16">
        <v>0</v>
      </c>
      <c r="T1384" s="18">
        <f t="shared" si="464"/>
        <v>76173.87</v>
      </c>
      <c r="U1384" s="15"/>
      <c r="W1384" s="14" t="s">
        <v>186</v>
      </c>
      <c r="X1384" s="18">
        <v>0</v>
      </c>
      <c r="Y1384" s="16"/>
      <c r="Z1384" s="18">
        <f t="shared" si="465"/>
        <v>94480.759999999966</v>
      </c>
      <c r="AA1384" s="15"/>
      <c r="AB1384" s="24"/>
      <c r="AC1384" s="15" t="str">
        <f t="shared" si="463"/>
        <v>GIROCONTO PROVV. GENERALI</v>
      </c>
      <c r="AD1384" s="25"/>
      <c r="AE1384" s="62">
        <f t="shared" si="462"/>
        <v>0</v>
      </c>
      <c r="AF1384" s="63">
        <f t="shared" si="458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6"/>
        <v>0</v>
      </c>
      <c r="AP1384" s="15"/>
      <c r="AR1384" s="14"/>
      <c r="AS1384" s="18"/>
      <c r="AT1384" s="16"/>
      <c r="AU1384" s="18">
        <f t="shared" si="467"/>
        <v>0</v>
      </c>
      <c r="AV1384" s="15"/>
      <c r="AX1384" s="14"/>
      <c r="AY1384" s="18"/>
      <c r="AZ1384" s="16"/>
      <c r="BA1384" s="18">
        <f t="shared" si="468"/>
        <v>0</v>
      </c>
      <c r="BB1384" s="15"/>
      <c r="BD1384" s="14"/>
      <c r="BE1384" s="18">
        <f>H1384</f>
        <v>0</v>
      </c>
      <c r="BF1384" s="16"/>
      <c r="BG1384" s="18">
        <f t="shared" si="469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4"/>
    </row>
    <row r="1385" spans="1:69" ht="16.8" customHeight="1" x14ac:dyDescent="0.35">
      <c r="A1385" s="15"/>
      <c r="B1385" s="15"/>
      <c r="C1385" s="47" t="s">
        <v>149</v>
      </c>
      <c r="D1385" s="16"/>
      <c r="E1385" s="16"/>
      <c r="F1385" s="1">
        <v>4646.08</v>
      </c>
      <c r="G1385" s="16">
        <v>0</v>
      </c>
      <c r="H1385" s="16"/>
      <c r="I1385" s="4"/>
      <c r="J1385" s="14"/>
      <c r="K1385" s="141" t="s">
        <v>378</v>
      </c>
      <c r="L1385" s="67">
        <v>936</v>
      </c>
      <c r="M1385" s="16" t="s">
        <v>397</v>
      </c>
      <c r="N1385" s="16">
        <v>423.5</v>
      </c>
      <c r="O1385" s="16"/>
      <c r="P1385" s="18"/>
      <c r="Q1385" s="14"/>
      <c r="R1385" s="49">
        <f>F1385</f>
        <v>4646.08</v>
      </c>
      <c r="S1385" s="16">
        <v>0</v>
      </c>
      <c r="T1385" s="18">
        <f t="shared" si="46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5"/>
        <v>94480.759999999966</v>
      </c>
      <c r="AA1385" s="15"/>
      <c r="AB1385" s="24"/>
      <c r="AC1385" s="64" t="s">
        <v>150</v>
      </c>
      <c r="AD1385" s="65"/>
      <c r="AE1385" s="65">
        <f t="shared" si="462"/>
        <v>0</v>
      </c>
      <c r="AF1385" s="63">
        <f t="shared" si="458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6"/>
        <v>0</v>
      </c>
      <c r="AP1385" s="15"/>
      <c r="AR1385" s="14"/>
      <c r="AS1385" s="18"/>
      <c r="AT1385" s="16">
        <v>0</v>
      </c>
      <c r="AU1385" s="18">
        <f t="shared" si="467"/>
        <v>0</v>
      </c>
      <c r="AV1385" s="15"/>
      <c r="AX1385" s="14"/>
      <c r="AY1385" s="18"/>
      <c r="AZ1385" s="16">
        <v>0</v>
      </c>
      <c r="BA1385" s="18">
        <f t="shared" si="468"/>
        <v>0</v>
      </c>
      <c r="BB1385" s="15"/>
      <c r="BD1385" s="14"/>
      <c r="BE1385" s="18"/>
      <c r="BF1385" s="16">
        <v>0</v>
      </c>
      <c r="BG1385" s="18">
        <f t="shared" si="469"/>
        <v>0</v>
      </c>
      <c r="BH1385" s="15"/>
      <c r="BJ1385" s="86"/>
      <c r="BK1385" s="86"/>
      <c r="BL1385" s="24"/>
      <c r="BM1385" s="24"/>
      <c r="BN1385" s="24"/>
      <c r="BO1385" s="24"/>
      <c r="BP1385" s="24"/>
      <c r="BQ1385" s="124"/>
    </row>
    <row r="1386" spans="1:69" ht="16.8" customHeight="1" x14ac:dyDescent="0.35">
      <c r="A1386" s="15"/>
      <c r="B1386" s="15"/>
      <c r="C1386" s="15" t="s">
        <v>100</v>
      </c>
      <c r="D1386" s="16"/>
      <c r="E1386" s="16"/>
      <c r="F1386" s="16"/>
      <c r="G1386" s="16">
        <v>0</v>
      </c>
      <c r="H1386" s="16"/>
      <c r="I1386" s="4"/>
      <c r="J1386" s="14"/>
      <c r="K1386" s="16" t="s">
        <v>387</v>
      </c>
      <c r="L1386" s="16">
        <v>54</v>
      </c>
      <c r="M1386" s="25" t="s">
        <v>379</v>
      </c>
      <c r="N1386" s="83">
        <v>795</v>
      </c>
      <c r="O1386" s="16"/>
      <c r="P1386" s="18"/>
      <c r="Q1386" s="14"/>
      <c r="R1386" s="18"/>
      <c r="S1386" s="16">
        <f>G1386</f>
        <v>0</v>
      </c>
      <c r="T1386" s="18">
        <f t="shared" si="464"/>
        <v>80819.95</v>
      </c>
      <c r="U1386" s="15" t="s">
        <v>102</v>
      </c>
      <c r="W1386" s="14"/>
      <c r="X1386" s="18"/>
      <c r="Y1386" s="16">
        <v>0</v>
      </c>
      <c r="Z1386" s="18">
        <f t="shared" si="465"/>
        <v>94480.759999999966</v>
      </c>
      <c r="AA1386" s="15"/>
      <c r="AB1386" s="24"/>
      <c r="AC1386" s="15" t="str">
        <f>C1386</f>
        <v>TASSE</v>
      </c>
      <c r="AD1386" s="25"/>
      <c r="AE1386" s="62">
        <f t="shared" si="462"/>
        <v>0</v>
      </c>
      <c r="AF1386" s="63">
        <f t="shared" si="458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6"/>
        <v>0</v>
      </c>
      <c r="AP1386" s="15"/>
      <c r="AR1386" s="14"/>
      <c r="AS1386" s="18">
        <v>0</v>
      </c>
      <c r="AT1386" s="16">
        <v>0</v>
      </c>
      <c r="AU1386" s="18">
        <f t="shared" si="467"/>
        <v>0</v>
      </c>
      <c r="AV1386" s="15"/>
      <c r="AX1386" s="14"/>
      <c r="AY1386" s="18">
        <v>0</v>
      </c>
      <c r="AZ1386" s="16">
        <v>0</v>
      </c>
      <c r="BA1386" s="18">
        <f t="shared" si="468"/>
        <v>0</v>
      </c>
      <c r="BB1386" s="15"/>
      <c r="BD1386" s="14"/>
      <c r="BE1386" s="18">
        <v>0</v>
      </c>
      <c r="BF1386" s="16">
        <v>0</v>
      </c>
      <c r="BG1386" s="18">
        <f t="shared" si="469"/>
        <v>0</v>
      </c>
      <c r="BH1386" s="15"/>
      <c r="BJ1386" s="86"/>
      <c r="BK1386" s="86"/>
      <c r="BL1386" s="24"/>
      <c r="BM1386" s="24"/>
      <c r="BN1386" s="24"/>
      <c r="BO1386" s="24"/>
      <c r="BP1386" s="24"/>
      <c r="BQ1386" s="124"/>
    </row>
    <row r="1387" spans="1:69" ht="16.8" customHeight="1" x14ac:dyDescent="0.35">
      <c r="A1387" s="15"/>
      <c r="B1387" s="15"/>
      <c r="C1387" s="15" t="s">
        <v>103</v>
      </c>
      <c r="D1387" s="16"/>
      <c r="E1387" s="16"/>
      <c r="F1387" s="16">
        <v>0</v>
      </c>
      <c r="G1387" s="16">
        <v>0</v>
      </c>
      <c r="H1387" s="16"/>
      <c r="I1387" s="4"/>
      <c r="J1387" s="14"/>
      <c r="K1387" s="50" t="s">
        <v>379</v>
      </c>
      <c r="L1387" s="25">
        <v>725</v>
      </c>
      <c r="M1387" s="16" t="s">
        <v>383</v>
      </c>
      <c r="N1387" s="67">
        <v>40</v>
      </c>
      <c r="O1387" s="16"/>
      <c r="P1387" s="18"/>
      <c r="Q1387" s="14"/>
      <c r="R1387" s="18"/>
      <c r="S1387" s="16">
        <f>G1387</f>
        <v>0</v>
      </c>
      <c r="T1387" s="18">
        <f t="shared" si="46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5"/>
        <v>94480.759999999966</v>
      </c>
      <c r="AA1387" s="15"/>
      <c r="AB1387" s="24"/>
      <c r="AC1387" s="15" t="str">
        <f>C1387</f>
        <v>PREL.  ACC. PER AMM-  GIGI</v>
      </c>
      <c r="AD1387" s="25"/>
      <c r="AE1387" s="62">
        <f t="shared" si="462"/>
        <v>0</v>
      </c>
      <c r="AF1387" s="63">
        <f t="shared" si="458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6"/>
        <v>0</v>
      </c>
      <c r="AP1387" s="15"/>
      <c r="AR1387" s="14"/>
      <c r="AS1387" s="18">
        <v>0</v>
      </c>
      <c r="AT1387" s="16">
        <v>0</v>
      </c>
      <c r="AU1387" s="18">
        <f t="shared" si="467"/>
        <v>0</v>
      </c>
      <c r="AV1387" s="15"/>
      <c r="AX1387" s="14"/>
      <c r="AY1387" s="18">
        <v>0</v>
      </c>
      <c r="AZ1387" s="16">
        <v>0</v>
      </c>
      <c r="BA1387" s="18">
        <f t="shared" si="468"/>
        <v>0</v>
      </c>
      <c r="BB1387" s="15"/>
      <c r="BD1387" s="14"/>
      <c r="BE1387" s="18">
        <v>0</v>
      </c>
      <c r="BF1387" s="16">
        <v>0</v>
      </c>
      <c r="BG1387" s="18">
        <f t="shared" si="469"/>
        <v>0</v>
      </c>
      <c r="BH1387" s="15"/>
      <c r="BJ1387" s="86"/>
      <c r="BK1387" s="86"/>
      <c r="BL1387" s="24"/>
      <c r="BM1387" s="24"/>
      <c r="BN1387" s="24"/>
      <c r="BO1387" s="24"/>
      <c r="BP1387" s="24"/>
      <c r="BQ1387" s="124"/>
    </row>
    <row r="1388" spans="1:69" ht="16.8" customHeight="1" x14ac:dyDescent="0.35">
      <c r="A1388" s="15"/>
      <c r="B1388" s="15"/>
      <c r="C1388" s="15" t="s">
        <v>105</v>
      </c>
      <c r="D1388" s="16"/>
      <c r="E1388" s="16"/>
      <c r="F1388" s="16">
        <v>0</v>
      </c>
      <c r="G1388" s="16">
        <v>0</v>
      </c>
      <c r="H1388" s="16"/>
      <c r="I1388" s="4"/>
      <c r="J1388" s="14"/>
      <c r="K1388" s="16" t="s">
        <v>380</v>
      </c>
      <c r="L1388" s="16">
        <v>636.5</v>
      </c>
      <c r="M1388" s="30" t="s">
        <v>385</v>
      </c>
      <c r="N1388">
        <v>0.5</v>
      </c>
      <c r="O1388" s="16"/>
      <c r="P1388" s="18"/>
      <c r="Q1388" s="14"/>
      <c r="R1388" s="18">
        <v>0</v>
      </c>
      <c r="S1388" s="16">
        <f>G1388</f>
        <v>0</v>
      </c>
      <c r="T1388" s="18">
        <f t="shared" si="46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5"/>
        <v>94480.759999999966</v>
      </c>
      <c r="AA1388" s="15"/>
      <c r="AB1388" s="24"/>
      <c r="AC1388" s="15" t="str">
        <f>C1388</f>
        <v>PREL.  ACC. PER AMM-. RENZO</v>
      </c>
      <c r="AD1388" s="25"/>
      <c r="AE1388" s="62">
        <f t="shared" si="462"/>
        <v>0</v>
      </c>
      <c r="AF1388" s="63">
        <f t="shared" si="458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6"/>
        <v>0</v>
      </c>
      <c r="AP1388" s="15"/>
      <c r="AR1388" s="14"/>
      <c r="AS1388" s="18">
        <v>0</v>
      </c>
      <c r="AT1388" s="16"/>
      <c r="AU1388" s="18">
        <f t="shared" si="467"/>
        <v>0</v>
      </c>
      <c r="AV1388" s="15"/>
      <c r="AX1388" s="14"/>
      <c r="AY1388" s="18">
        <v>0</v>
      </c>
      <c r="AZ1388" s="16"/>
      <c r="BA1388" s="18">
        <f t="shared" si="468"/>
        <v>0</v>
      </c>
      <c r="BB1388" s="15"/>
      <c r="BD1388" s="14"/>
      <c r="BE1388" s="18">
        <v>0</v>
      </c>
      <c r="BF1388" s="16"/>
      <c r="BG1388" s="18">
        <f t="shared" si="469"/>
        <v>0</v>
      </c>
      <c r="BH1388" s="15"/>
      <c r="BJ1388" s="86"/>
      <c r="BK1388" s="86"/>
      <c r="BL1388" s="24"/>
      <c r="BM1388" s="24"/>
      <c r="BN1388" s="24"/>
      <c r="BO1388" s="24"/>
      <c r="BP1388" s="24"/>
      <c r="BQ1388" s="124"/>
    </row>
    <row r="1389" spans="1:69" ht="16.8" customHeight="1" x14ac:dyDescent="0.35">
      <c r="A1389" s="15"/>
      <c r="B1389" s="15"/>
      <c r="C1389" s="15" t="s">
        <v>107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370</v>
      </c>
      <c r="L1389" s="16">
        <v>100</v>
      </c>
      <c r="M1389" s="16"/>
      <c r="N1389" s="16">
        <v>0</v>
      </c>
      <c r="O1389" s="16"/>
      <c r="P1389" s="18"/>
      <c r="Q1389" s="14"/>
      <c r="R1389" s="18">
        <v>0</v>
      </c>
      <c r="S1389" s="16">
        <v>0</v>
      </c>
      <c r="T1389" s="18">
        <f t="shared" si="464"/>
        <v>80819.95</v>
      </c>
      <c r="U1389" s="15"/>
      <c r="W1389" s="14"/>
      <c r="X1389" s="18">
        <f>F1389</f>
        <v>0</v>
      </c>
      <c r="Y1389" s="16">
        <v>0</v>
      </c>
      <c r="Z1389" s="18">
        <f t="shared" si="465"/>
        <v>94480.759999999966</v>
      </c>
      <c r="AA1389" s="15" t="str">
        <f>C1389</f>
        <v>VERSAMENTO</v>
      </c>
      <c r="AB1389" s="24"/>
      <c r="AC1389" s="15"/>
      <c r="AD1389" s="25"/>
      <c r="AE1389" s="62"/>
      <c r="AF1389" s="63"/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6"/>
        <v>0</v>
      </c>
      <c r="AP1389" s="15"/>
      <c r="AR1389" s="14"/>
      <c r="AS1389" s="18">
        <v>0</v>
      </c>
      <c r="AT1389" s="16"/>
      <c r="AU1389" s="18">
        <f t="shared" si="467"/>
        <v>0</v>
      </c>
      <c r="AV1389" s="15"/>
      <c r="AX1389" s="14"/>
      <c r="AY1389" s="18">
        <v>0</v>
      </c>
      <c r="AZ1389" s="16"/>
      <c r="BA1389" s="18">
        <f t="shared" si="468"/>
        <v>0</v>
      </c>
      <c r="BB1389" s="15"/>
      <c r="BD1389" s="14"/>
      <c r="BE1389" s="18">
        <v>0</v>
      </c>
      <c r="BF1389" s="16"/>
      <c r="BG1389" s="18">
        <f t="shared" si="469"/>
        <v>0</v>
      </c>
      <c r="BH1389" s="15"/>
      <c r="BJ1389" s="86"/>
      <c r="BK1389" s="86"/>
      <c r="BL1389" s="24"/>
      <c r="BM1389" s="24"/>
      <c r="BN1389" s="24"/>
      <c r="BO1389" s="24"/>
      <c r="BP1389" s="24"/>
      <c r="BQ1389" s="124"/>
    </row>
    <row r="1390" spans="1:69" ht="16.8" customHeight="1" x14ac:dyDescent="0.35">
      <c r="A1390" s="15"/>
      <c r="B1390" s="15"/>
      <c r="C1390" s="15" t="s">
        <v>107</v>
      </c>
      <c r="D1390" s="16"/>
      <c r="E1390" s="16"/>
      <c r="F1390" s="16">
        <v>0</v>
      </c>
      <c r="G1390" s="16"/>
      <c r="H1390" s="16">
        <v>0</v>
      </c>
      <c r="I1390" s="4"/>
      <c r="J1390" s="14"/>
      <c r="K1390" s="16" t="s">
        <v>388</v>
      </c>
      <c r="L1390" s="16">
        <v>1045</v>
      </c>
      <c r="M1390" s="16"/>
      <c r="N1390" s="16">
        <v>0</v>
      </c>
      <c r="O1390" s="16"/>
      <c r="P1390" s="18"/>
      <c r="Q1390" s="14"/>
      <c r="R1390" s="18">
        <v>0</v>
      </c>
      <c r="S1390" s="16">
        <v>0</v>
      </c>
      <c r="T1390" s="18">
        <f t="shared" si="464"/>
        <v>80819.95</v>
      </c>
      <c r="U1390" s="15"/>
      <c r="W1390" s="14"/>
      <c r="X1390" s="18">
        <f>F1390</f>
        <v>0</v>
      </c>
      <c r="Y1390" s="16"/>
      <c r="Z1390" s="18">
        <f t="shared" si="465"/>
        <v>94480.759999999966</v>
      </c>
      <c r="AA1390" s="15"/>
      <c r="AB1390" s="24"/>
      <c r="AC1390" s="15"/>
      <c r="AD1390" s="25"/>
      <c r="AE1390" s="62"/>
      <c r="AF1390" s="63"/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6"/>
        <v>0</v>
      </c>
      <c r="AP1390" s="15"/>
      <c r="AR1390" s="14"/>
      <c r="AS1390" s="18">
        <v>0</v>
      </c>
      <c r="AT1390" s="16"/>
      <c r="AU1390" s="18">
        <f t="shared" si="467"/>
        <v>0</v>
      </c>
      <c r="AV1390" s="15"/>
      <c r="AX1390" s="14"/>
      <c r="AY1390" s="18">
        <v>0</v>
      </c>
      <c r="AZ1390" s="16"/>
      <c r="BA1390" s="18">
        <f t="shared" si="468"/>
        <v>0</v>
      </c>
      <c r="BB1390" s="15"/>
      <c r="BD1390" s="14"/>
      <c r="BE1390" s="18">
        <v>0</v>
      </c>
      <c r="BF1390" s="16"/>
      <c r="BG1390" s="18">
        <f t="shared" si="469"/>
        <v>0</v>
      </c>
      <c r="BH1390" s="15"/>
      <c r="BJ1390" s="86"/>
      <c r="BK1390" s="86"/>
      <c r="BL1390" s="24"/>
      <c r="BM1390" s="24"/>
      <c r="BN1390" s="24"/>
      <c r="BO1390" s="24"/>
      <c r="BP1390" s="24"/>
      <c r="BQ1390" s="124"/>
    </row>
    <row r="1391" spans="1:69" ht="16.8" customHeight="1" x14ac:dyDescent="0.35">
      <c r="A1391" s="15"/>
      <c r="B1391" s="15"/>
      <c r="C1391" s="15" t="s">
        <v>107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398</v>
      </c>
      <c r="L1391" s="67">
        <v>-1</v>
      </c>
      <c r="M1391" s="44"/>
      <c r="N1391" s="16">
        <v>0</v>
      </c>
      <c r="O1391" s="16"/>
      <c r="P1391" s="18"/>
      <c r="Q1391" s="14"/>
      <c r="R1391" s="18">
        <v>0</v>
      </c>
      <c r="S1391" s="16">
        <v>0</v>
      </c>
      <c r="T1391" s="18">
        <f t="shared" si="464"/>
        <v>80819.95</v>
      </c>
      <c r="U1391" s="15"/>
      <c r="W1391" s="14"/>
      <c r="X1391" s="18">
        <f>F1391</f>
        <v>0</v>
      </c>
      <c r="Y1391" s="16"/>
      <c r="Z1391" s="18">
        <f t="shared" si="465"/>
        <v>94480.759999999966</v>
      </c>
      <c r="AA1391" s="15"/>
      <c r="AB1391" s="24"/>
      <c r="AC1391" s="15"/>
      <c r="AD1391" s="25"/>
      <c r="AE1391" s="62"/>
      <c r="AF1391" s="63"/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6"/>
        <v>0</v>
      </c>
      <c r="AP1391" s="15"/>
      <c r="AR1391" s="14"/>
      <c r="AS1391" s="18">
        <v>0</v>
      </c>
      <c r="AT1391" s="16"/>
      <c r="AU1391" s="18">
        <f t="shared" si="467"/>
        <v>0</v>
      </c>
      <c r="AV1391" s="15"/>
      <c r="AX1391" s="14"/>
      <c r="AY1391" s="18">
        <v>0</v>
      </c>
      <c r="AZ1391" s="16"/>
      <c r="BA1391" s="18">
        <f t="shared" si="468"/>
        <v>0</v>
      </c>
      <c r="BB1391" s="15"/>
      <c r="BD1391" s="14"/>
      <c r="BE1391" s="18">
        <v>0</v>
      </c>
      <c r="BF1391" s="16"/>
      <c r="BG1391" s="18">
        <f t="shared" si="469"/>
        <v>0</v>
      </c>
      <c r="BH1391" s="15"/>
      <c r="BJ1391" s="86"/>
      <c r="BK1391" s="86"/>
      <c r="BL1391" s="24"/>
      <c r="BM1391" s="24"/>
      <c r="BN1391" s="24"/>
      <c r="BO1391" s="24"/>
      <c r="BP1391" s="24"/>
      <c r="BQ1391" s="124"/>
    </row>
    <row r="1392" spans="1:69" ht="16.8" customHeight="1" x14ac:dyDescent="0.35">
      <c r="A1392" s="15"/>
      <c r="B1392" s="15"/>
      <c r="C1392" s="15" t="s">
        <v>107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/>
      <c r="N1392" s="16">
        <v>0</v>
      </c>
      <c r="O1392" s="16"/>
      <c r="P1392" s="18"/>
      <c r="Q1392" s="14"/>
      <c r="R1392" s="18">
        <v>0</v>
      </c>
      <c r="S1392" s="16">
        <v>0</v>
      </c>
      <c r="T1392" s="18">
        <f t="shared" si="464"/>
        <v>80819.95</v>
      </c>
      <c r="U1392" s="15"/>
      <c r="W1392" s="14"/>
      <c r="X1392" s="18">
        <f>F1392</f>
        <v>0</v>
      </c>
      <c r="Y1392" s="16">
        <v>0</v>
      </c>
      <c r="Z1392" s="18">
        <f t="shared" si="465"/>
        <v>94480.759999999966</v>
      </c>
      <c r="AA1392" s="15" t="str">
        <f>C1392</f>
        <v>VERSAMENTO</v>
      </c>
      <c r="AB1392" s="24"/>
      <c r="AC1392" s="15"/>
      <c r="AD1392" s="25"/>
      <c r="AE1392" s="62"/>
      <c r="AF1392" s="63"/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6"/>
        <v>0</v>
      </c>
      <c r="AP1392" s="15"/>
      <c r="AR1392" s="14"/>
      <c r="AS1392" s="18">
        <v>0</v>
      </c>
      <c r="AT1392" s="16"/>
      <c r="AU1392" s="18">
        <f t="shared" si="467"/>
        <v>0</v>
      </c>
      <c r="AV1392" s="15"/>
      <c r="AX1392" s="14"/>
      <c r="AY1392" s="18">
        <v>0</v>
      </c>
      <c r="AZ1392" s="16"/>
      <c r="BA1392" s="18">
        <f t="shared" si="468"/>
        <v>0</v>
      </c>
      <c r="BB1392" s="15"/>
      <c r="BD1392" s="14"/>
      <c r="BE1392" s="18">
        <v>0</v>
      </c>
      <c r="BF1392" s="16"/>
      <c r="BG1392" s="18">
        <f t="shared" si="469"/>
        <v>0</v>
      </c>
      <c r="BH1392" s="15"/>
      <c r="BJ1392" s="86"/>
      <c r="BK1392" s="86"/>
      <c r="BL1392" s="24"/>
      <c r="BM1392" s="24"/>
      <c r="BN1392" s="24"/>
      <c r="BO1392" s="24"/>
      <c r="BP1392" s="24"/>
      <c r="BQ1392" s="124"/>
    </row>
    <row r="1393" spans="1:69" ht="16.8" customHeight="1" x14ac:dyDescent="0.35">
      <c r="A1393" s="15"/>
      <c r="B1393" s="15"/>
      <c r="C1393" s="68" t="s">
        <v>107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111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4"/>
        <v>80819.95</v>
      </c>
      <c r="U1393" s="15"/>
      <c r="W1393" s="14"/>
      <c r="X1393" s="18">
        <v>0</v>
      </c>
      <c r="Y1393" s="16"/>
      <c r="Z1393" s="18">
        <f t="shared" si="465"/>
        <v>94480.759999999966</v>
      </c>
      <c r="AA1393" s="15" t="str">
        <f>C1393</f>
        <v>VERSAMENTO</v>
      </c>
      <c r="AB1393" s="24"/>
      <c r="AC1393" s="15"/>
      <c r="AD1393" s="25"/>
      <c r="AE1393" s="62"/>
      <c r="AF1393" s="63"/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6"/>
        <v>0</v>
      </c>
      <c r="AP1393" s="15"/>
      <c r="AR1393" s="14"/>
      <c r="AS1393" s="18">
        <v>0</v>
      </c>
      <c r="AT1393" s="16"/>
      <c r="AU1393" s="18">
        <f t="shared" si="467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468"/>
        <v>0</v>
      </c>
      <c r="BB1393" s="15"/>
      <c r="BD1393" s="14"/>
      <c r="BE1393" s="18">
        <v>0</v>
      </c>
      <c r="BF1393" s="16"/>
      <c r="BG1393" s="18">
        <f t="shared" si="469"/>
        <v>0</v>
      </c>
      <c r="BH1393" s="15"/>
      <c r="BJ1393" s="86"/>
      <c r="BK1393" s="86"/>
      <c r="BL1393" s="24"/>
      <c r="BM1393" s="24"/>
      <c r="BN1393" s="24"/>
      <c r="BO1393" s="24"/>
      <c r="BP1393" s="24"/>
      <c r="BQ1393" s="124"/>
    </row>
    <row r="1394" spans="1:69" ht="16.8" customHeight="1" x14ac:dyDescent="0.35">
      <c r="A1394" s="15"/>
      <c r="B1394" s="15"/>
      <c r="C1394" s="15" t="s">
        <v>169</v>
      </c>
      <c r="D1394" s="16"/>
      <c r="E1394" s="16"/>
      <c r="F1394" s="16">
        <v>12649.04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4"/>
        <v>80819.95</v>
      </c>
      <c r="U1394" s="15"/>
      <c r="W1394" s="14"/>
      <c r="X1394" s="18">
        <f>F1394</f>
        <v>12649.04</v>
      </c>
      <c r="Y1394" s="16">
        <f>G1394</f>
        <v>12746.35</v>
      </c>
      <c r="Z1394" s="18">
        <f t="shared" si="465"/>
        <v>94383.449999999968</v>
      </c>
      <c r="AA1394" s="15" t="str">
        <f>C1394</f>
        <v>BONIFICI</v>
      </c>
      <c r="AB1394" s="24"/>
      <c r="AC1394" s="15"/>
      <c r="AD1394" s="25"/>
      <c r="AE1394" s="62"/>
      <c r="AF1394" s="63"/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6"/>
        <v>0</v>
      </c>
      <c r="AP1394" s="15"/>
      <c r="AR1394" s="14"/>
      <c r="AS1394" s="18">
        <v>0</v>
      </c>
      <c r="AT1394" s="16"/>
      <c r="AU1394" s="18">
        <f t="shared" si="467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8"/>
        <v>0</v>
      </c>
      <c r="BB1394" s="15"/>
      <c r="BD1394" s="14"/>
      <c r="BE1394" s="18">
        <v>0</v>
      </c>
      <c r="BF1394" s="16"/>
      <c r="BG1394" s="18">
        <f t="shared" si="469"/>
        <v>0</v>
      </c>
      <c r="BH1394" s="15"/>
      <c r="BJ1394" s="86"/>
      <c r="BK1394" s="86"/>
      <c r="BL1394" s="24"/>
      <c r="BM1394" s="24"/>
      <c r="BN1394" s="24"/>
      <c r="BO1394" s="24"/>
      <c r="BP1394" s="24"/>
      <c r="BQ1394" s="124"/>
    </row>
    <row r="1395" spans="1:69" ht="16.8" customHeight="1" x14ac:dyDescent="0.35">
      <c r="A1395" s="15"/>
      <c r="B1395" s="15"/>
      <c r="C1395" s="47" t="s">
        <v>112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/>
      <c r="N1395" s="3"/>
      <c r="O1395" s="16"/>
      <c r="P1395" s="18"/>
      <c r="Q1395" s="14"/>
      <c r="R1395" s="18"/>
      <c r="S1395" s="16"/>
      <c r="T1395" s="18">
        <f t="shared" si="464"/>
        <v>80819.95</v>
      </c>
      <c r="U1395" s="15"/>
      <c r="W1395" s="14"/>
      <c r="X1395" s="18"/>
      <c r="Y1395" s="1">
        <f>G1395</f>
        <v>4646.08</v>
      </c>
      <c r="Z1395" s="18">
        <f t="shared" si="465"/>
        <v>89737.369999999966</v>
      </c>
      <c r="AA1395" s="15" t="str">
        <f>C1395</f>
        <v>PREL .PROVVIGIONI MATURATE</v>
      </c>
      <c r="AB1395" s="24"/>
      <c r="AC1395" s="15" t="s">
        <v>157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6"/>
        <v>0</v>
      </c>
      <c r="AP1395" s="15"/>
      <c r="AR1395" s="14"/>
      <c r="AS1395" s="18"/>
      <c r="AT1395" s="25">
        <v>0</v>
      </c>
      <c r="AU1395" s="18">
        <f t="shared" si="467"/>
        <v>0</v>
      </c>
      <c r="AV1395" s="15"/>
      <c r="AX1395" s="14"/>
      <c r="AY1395" s="18"/>
      <c r="AZ1395" s="25">
        <v>0</v>
      </c>
      <c r="BA1395" s="18">
        <f t="shared" si="468"/>
        <v>0</v>
      </c>
      <c r="BB1395" s="15"/>
      <c r="BD1395" s="14"/>
      <c r="BE1395" s="18"/>
      <c r="BF1395" s="25">
        <v>0</v>
      </c>
      <c r="BG1395" s="18">
        <f t="shared" si="469"/>
        <v>0</v>
      </c>
      <c r="BH1395" s="15"/>
      <c r="BJ1395" s="86"/>
      <c r="BK1395" s="86"/>
      <c r="BL1395" s="24"/>
      <c r="BM1395" s="24"/>
      <c r="BN1395" s="24"/>
      <c r="BO1395" s="24"/>
      <c r="BP1395" s="24"/>
      <c r="BQ1395" s="124"/>
    </row>
    <row r="1396" spans="1:69" ht="16.8" customHeight="1" x14ac:dyDescent="0.35">
      <c r="A1396" s="15"/>
      <c r="B1396" s="15"/>
      <c r="C1396" s="15" t="s">
        <v>113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/>
      <c r="N1396" s="16"/>
      <c r="O1396" s="16"/>
      <c r="P1396" s="18"/>
      <c r="Q1396" s="14"/>
      <c r="R1396" s="18"/>
      <c r="S1396" s="16">
        <f>G1396</f>
        <v>0</v>
      </c>
      <c r="T1396" s="18">
        <f t="shared" si="46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5"/>
        <v>89737.369999999966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6"/>
        <v>0</v>
      </c>
      <c r="AP1396" s="15"/>
      <c r="AR1396" s="14"/>
      <c r="AS1396" s="18"/>
      <c r="AT1396" s="16"/>
      <c r="AU1396" s="18">
        <f t="shared" si="467"/>
        <v>0</v>
      </c>
      <c r="AV1396" s="15"/>
      <c r="AX1396" s="14"/>
      <c r="AY1396" s="18"/>
      <c r="AZ1396" s="16"/>
      <c r="BA1396" s="18">
        <f t="shared" si="468"/>
        <v>0</v>
      </c>
      <c r="BB1396" s="15"/>
      <c r="BD1396" s="14"/>
      <c r="BE1396" s="18"/>
      <c r="BF1396" s="16"/>
      <c r="BG1396" s="18">
        <f t="shared" si="469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4"/>
    </row>
    <row r="1397" spans="1:69" ht="16.8" customHeight="1" x14ac:dyDescent="0.35">
      <c r="A1397" s="15"/>
      <c r="B1397" s="15"/>
      <c r="C1397" s="15" t="s">
        <v>114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5"/>
        <v>89737.369999999966</v>
      </c>
      <c r="AA1397" s="15"/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6"/>
        <v>0</v>
      </c>
      <c r="AP1397" s="15"/>
      <c r="AR1397" s="14"/>
      <c r="AS1397" s="18"/>
      <c r="AT1397" s="16">
        <v>0</v>
      </c>
      <c r="AU1397" s="18">
        <f t="shared" si="467"/>
        <v>0</v>
      </c>
      <c r="AV1397" s="15"/>
      <c r="AX1397" s="14"/>
      <c r="AY1397" s="18"/>
      <c r="AZ1397" s="16">
        <v>0</v>
      </c>
      <c r="BA1397" s="18">
        <f t="shared" si="468"/>
        <v>0</v>
      </c>
      <c r="BB1397" s="15"/>
      <c r="BD1397" s="14"/>
      <c r="BE1397" s="18"/>
      <c r="BF1397" s="16">
        <v>0</v>
      </c>
      <c r="BG1397" s="18">
        <f t="shared" si="469"/>
        <v>0</v>
      </c>
      <c r="BH1397" s="15"/>
      <c r="BJ1397" s="86"/>
      <c r="BK1397" s="86"/>
      <c r="BL1397" s="24"/>
      <c r="BM1397" s="24"/>
      <c r="BN1397" s="24"/>
      <c r="BO1397" s="24"/>
      <c r="BP1397" s="24"/>
      <c r="BQ1397" s="124"/>
    </row>
    <row r="1398" spans="1:69" ht="16.8" customHeight="1" x14ac:dyDescent="0.35">
      <c r="A1398" s="15"/>
      <c r="B1398" s="15"/>
      <c r="C1398" s="15"/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115</v>
      </c>
      <c r="L1398" s="3">
        <f>SUM(L1378:L1392)+N1377+L1394+L1395</f>
        <v>92534.929999999964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464"/>
        <v>80819.95</v>
      </c>
      <c r="U1398" s="15"/>
      <c r="W1398" s="14"/>
      <c r="X1398" s="18">
        <v>0</v>
      </c>
      <c r="Y1398" s="16">
        <v>0</v>
      </c>
      <c r="Z1398" s="18">
        <f t="shared" si="465"/>
        <v>89737.369999999966</v>
      </c>
      <c r="AA1398" s="15"/>
      <c r="AB1398" s="24"/>
      <c r="AC1398" s="15">
        <f>C1398</f>
        <v>0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111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6"/>
        <v>0</v>
      </c>
      <c r="AP1398" s="15"/>
      <c r="AR1398" s="14"/>
      <c r="AS1398" s="18"/>
      <c r="AT1398" s="16">
        <v>0</v>
      </c>
      <c r="AU1398" s="18">
        <f t="shared" si="467"/>
        <v>0</v>
      </c>
      <c r="AV1398" s="16"/>
      <c r="AX1398" s="14"/>
      <c r="AY1398" s="18"/>
      <c r="AZ1398" s="16">
        <v>0</v>
      </c>
      <c r="BA1398" s="18">
        <f t="shared" si="468"/>
        <v>0</v>
      </c>
      <c r="BB1398" s="15"/>
      <c r="BD1398" s="14"/>
      <c r="BE1398" s="18"/>
      <c r="BF1398" s="16">
        <v>0</v>
      </c>
      <c r="BG1398" s="18">
        <f t="shared" si="469"/>
        <v>0</v>
      </c>
      <c r="BH1398" s="15"/>
      <c r="BJ1398" s="86"/>
      <c r="BK1398" s="86"/>
      <c r="BL1398" s="24"/>
      <c r="BM1398" s="24"/>
      <c r="BN1398" s="24"/>
      <c r="BO1398" s="24"/>
      <c r="BP1398" s="24"/>
      <c r="BQ1398" s="124"/>
    </row>
    <row r="1399" spans="1:69" ht="16.8" customHeight="1" x14ac:dyDescent="0.35">
      <c r="A1399" s="15"/>
      <c r="B1399" s="15"/>
      <c r="C1399" s="64" t="s">
        <v>138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/>
      <c r="K1399" s="6" t="s">
        <v>116</v>
      </c>
      <c r="L1399" s="3">
        <f>L1398-M1398</f>
        <v>9354.8399999999529</v>
      </c>
      <c r="M1399" s="16"/>
      <c r="N1399" s="16"/>
      <c r="O1399" s="16"/>
      <c r="P1399" s="18"/>
      <c r="Q1399" s="14"/>
      <c r="R1399" s="18"/>
      <c r="S1399" s="16">
        <v>0</v>
      </c>
      <c r="T1399" s="18">
        <f t="shared" si="464"/>
        <v>80819.95</v>
      </c>
      <c r="U1399" s="15"/>
      <c r="W1399" s="14"/>
      <c r="X1399" s="18"/>
      <c r="Y1399" s="16">
        <f>G1399</f>
        <v>38757.730000000003</v>
      </c>
      <c r="Z1399" s="18">
        <f t="shared" si="465"/>
        <v>50979.639999999963</v>
      </c>
      <c r="AA1399" s="16" t="str">
        <f>C1399</f>
        <v>BONIFICO CATTOLICA</v>
      </c>
      <c r="AB1399" s="24"/>
      <c r="AC1399" s="71" t="s">
        <v>190</v>
      </c>
      <c r="AD1399" s="65"/>
      <c r="AE1399" s="65">
        <v>0</v>
      </c>
      <c r="AF1399" s="63">
        <f>SUM(AF1351:AF1398)</f>
        <v>57401.06</v>
      </c>
      <c r="AG1399" s="25"/>
      <c r="AH1399" s="24" t="s">
        <v>117</v>
      </c>
      <c r="AI1399" s="26"/>
      <c r="AJ1399" s="25">
        <f>SUM(AJ1345:AJ1398)</f>
        <v>0</v>
      </c>
      <c r="AL1399" s="14"/>
      <c r="AM1399" s="18"/>
      <c r="AN1399" s="16"/>
      <c r="AO1399" s="18">
        <f t="shared" si="466"/>
        <v>0</v>
      </c>
      <c r="AP1399" s="15"/>
      <c r="AR1399" s="14"/>
      <c r="AS1399" s="18"/>
      <c r="AT1399" s="16">
        <v>0</v>
      </c>
      <c r="AU1399" s="18">
        <f t="shared" si="467"/>
        <v>0</v>
      </c>
      <c r="AV1399" s="15"/>
      <c r="AX1399" s="14"/>
      <c r="AY1399" s="18"/>
      <c r="AZ1399" s="16"/>
      <c r="BA1399" s="18">
        <f t="shared" si="468"/>
        <v>0</v>
      </c>
      <c r="BB1399" s="15"/>
      <c r="BD1399" s="14"/>
      <c r="BE1399" s="18"/>
      <c r="BF1399" s="16"/>
      <c r="BG1399" s="18">
        <f t="shared" si="469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4"/>
    </row>
    <row r="1400" spans="1:69" ht="16.8" customHeight="1" x14ac:dyDescent="0.35">
      <c r="A1400" s="15"/>
      <c r="B1400" s="15"/>
      <c r="C1400" s="64" t="s">
        <v>140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/>
      <c r="P1400" s="18"/>
      <c r="Q1400" s="14"/>
      <c r="R1400" s="18"/>
      <c r="S1400" s="16">
        <v>0</v>
      </c>
      <c r="T1400" s="18">
        <f t="shared" si="464"/>
        <v>80819.95</v>
      </c>
      <c r="U1400" s="15"/>
      <c r="W1400" s="14"/>
      <c r="X1400" s="18"/>
      <c r="Y1400" s="16">
        <f>G1400</f>
        <v>57554.71</v>
      </c>
      <c r="Z1400" s="18">
        <f t="shared" si="465"/>
        <v>-6575.0700000000361</v>
      </c>
      <c r="AA1400" s="15" t="str">
        <f>C1400</f>
        <v>BONIFICO GENERALI</v>
      </c>
      <c r="AB1400" s="24"/>
      <c r="AC1400" s="71" t="s">
        <v>161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466"/>
        <v>0</v>
      </c>
      <c r="AP1400" s="15"/>
      <c r="AR1400" s="14"/>
      <c r="AS1400" s="18"/>
      <c r="AT1400" s="16"/>
      <c r="AU1400" s="18">
        <f t="shared" si="467"/>
        <v>0</v>
      </c>
      <c r="AV1400" s="15"/>
      <c r="AX1400" s="14"/>
      <c r="AY1400" s="18"/>
      <c r="AZ1400" s="16"/>
      <c r="BA1400" s="18">
        <f t="shared" si="468"/>
        <v>0</v>
      </c>
      <c r="BB1400" s="15"/>
      <c r="BD1400" s="14"/>
      <c r="BE1400" s="18"/>
      <c r="BF1400" s="16"/>
      <c r="BG1400" s="18">
        <f t="shared" si="469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4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119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120</v>
      </c>
      <c r="L1401" s="3">
        <f>L1399-L1400</f>
        <v>-4.9112713895738125E-11</v>
      </c>
      <c r="M1401" s="27" t="s">
        <v>162</v>
      </c>
      <c r="N1401" s="27">
        <f>O1401-L1400</f>
        <v>-7021.490000000038</v>
      </c>
      <c r="O1401" s="44">
        <f>Z1401+AU1401+N1377+SUM(L1380:L1391)+SUM(N1381:N1391)+L1395-D1347-D1350-D1346+E1348</f>
        <v>2333.349999999964</v>
      </c>
      <c r="P1401" s="18"/>
      <c r="Q1401" s="58"/>
      <c r="R1401" s="59"/>
      <c r="S1401" s="44"/>
      <c r="T1401" s="59">
        <f t="shared" si="464"/>
        <v>80819.95</v>
      </c>
      <c r="U1401" s="57"/>
      <c r="W1401" s="58"/>
      <c r="X1401" s="59"/>
      <c r="Y1401" s="44"/>
      <c r="Z1401" s="59">
        <f t="shared" si="465"/>
        <v>-6575.0700000000361</v>
      </c>
      <c r="AA1401" s="57"/>
      <c r="AB1401" s="60"/>
      <c r="AC1401" s="60" t="s">
        <v>121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163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6"/>
        <v>0</v>
      </c>
      <c r="AP1401" s="57"/>
      <c r="AR1401" s="58"/>
      <c r="AS1401" s="59"/>
      <c r="AT1401" s="44"/>
      <c r="AU1401" s="59">
        <f t="shared" si="467"/>
        <v>0</v>
      </c>
      <c r="AV1401" s="57"/>
      <c r="AX1401" s="58"/>
      <c r="AY1401" s="59"/>
      <c r="AZ1401" s="44"/>
      <c r="BA1401" s="59">
        <f t="shared" si="468"/>
        <v>0</v>
      </c>
      <c r="BB1401" s="57"/>
      <c r="BD1401" s="58"/>
      <c r="BE1401" s="59"/>
      <c r="BF1401" s="44"/>
      <c r="BG1401" s="59">
        <f t="shared" si="469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191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 t="s">
        <v>0</v>
      </c>
      <c r="B1404" s="2"/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122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164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165</v>
      </c>
      <c r="BP1404" s="8" t="s">
        <v>0</v>
      </c>
      <c r="BQ1404" s="9" t="s">
        <v>166</v>
      </c>
    </row>
    <row r="1405" spans="1:69" ht="16.8" customHeight="1" x14ac:dyDescent="0.35">
      <c r="A1405" s="129">
        <v>45323</v>
      </c>
      <c r="B1405" s="15" t="s">
        <v>167</v>
      </c>
      <c r="C1405" s="15" t="s">
        <v>168</v>
      </c>
      <c r="D1405" s="16">
        <v>108021.89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>
        <f>D1408+D1411+D1409-E1409-E1408+O1344</f>
        <v>74598.450000000012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-6575.0700000000361</v>
      </c>
      <c r="AA1405" s="15"/>
      <c r="AB1405" s="19">
        <f>A1405</f>
        <v>45323</v>
      </c>
      <c r="AC1405" s="12" t="s">
        <v>25</v>
      </c>
      <c r="AD1405" s="11">
        <f>N1405</f>
        <v>3025.7200000000003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169</v>
      </c>
      <c r="BM1405" s="88">
        <f>BK1405</f>
        <v>45323</v>
      </c>
      <c r="BN1405" s="24" t="s">
        <v>169</v>
      </c>
      <c r="BO1405" s="24"/>
      <c r="BP1405" s="88">
        <f>BK1405</f>
        <v>45323</v>
      </c>
      <c r="BQ1405" s="124"/>
    </row>
    <row r="1406" spans="1:69" ht="16.8" customHeight="1" x14ac:dyDescent="0.35">
      <c r="A1406" s="15"/>
      <c r="B1406" s="15"/>
      <c r="C1406" s="15" t="s">
        <v>170</v>
      </c>
      <c r="D1406" s="16">
        <v>0</v>
      </c>
      <c r="E1406" s="16"/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0">(R1406-S1406)+T1405</f>
        <v>80819.95</v>
      </c>
      <c r="U1406" s="15"/>
      <c r="W1406" s="14"/>
      <c r="X1406" s="18"/>
      <c r="Y1406" s="16"/>
      <c r="Z1406" s="18">
        <f t="shared" ref="Z1406:Z1437" si="471">(X1406-Y1406)+Z1405</f>
        <v>-6575.0700000000361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2">(AM1406-AN1406)+AO1405</f>
        <v>0</v>
      </c>
      <c r="AP1406" s="15"/>
      <c r="AR1406" s="14"/>
      <c r="AS1406" s="18"/>
      <c r="AT1406" s="16"/>
      <c r="AU1406" s="18">
        <f t="shared" ref="AU1406:AU1437" si="473">(AS1406-AT1406)+AU1405</f>
        <v>0</v>
      </c>
      <c r="AV1406" s="15"/>
      <c r="AX1406" s="14"/>
      <c r="AY1406" s="18"/>
      <c r="AZ1406" s="16"/>
      <c r="BA1406" s="18">
        <f t="shared" ref="BA1406:BA1437" si="474">(AY1406-AZ1406)+BA1405</f>
        <v>0</v>
      </c>
      <c r="BB1406" s="15"/>
      <c r="BD1406" s="14"/>
      <c r="BE1406" s="18"/>
      <c r="BF1406" s="16"/>
      <c r="BG1406" s="18">
        <f t="shared" ref="BG1406:BG1437" si="475">(BE1406-BF1406)+BG1405</f>
        <v>0</v>
      </c>
      <c r="BH1406" s="15"/>
      <c r="BJ1406" s="86">
        <v>0</v>
      </c>
      <c r="BK1406" s="90"/>
      <c r="BL1406" s="24">
        <v>0</v>
      </c>
      <c r="BM1406" s="91"/>
      <c r="BN1406" s="24">
        <v>0</v>
      </c>
      <c r="BO1406" s="24">
        <v>0</v>
      </c>
      <c r="BP1406" s="91"/>
      <c r="BQ1406" s="124"/>
    </row>
    <row r="1407" spans="1:69" ht="16.8" customHeight="1" x14ac:dyDescent="0.35">
      <c r="A1407" s="15"/>
      <c r="B1407" s="15"/>
      <c r="C1407" s="15" t="s">
        <v>171</v>
      </c>
      <c r="D1407" s="16">
        <v>10689.02</v>
      </c>
      <c r="E1407" s="16">
        <v>1243</v>
      </c>
      <c r="F1407" s="16"/>
      <c r="G1407" s="16"/>
      <c r="H1407" s="103">
        <f>D1408</f>
        <v>903.91</v>
      </c>
      <c r="I1407" s="4"/>
      <c r="J1407" s="14"/>
      <c r="K1407" s="17" t="s">
        <v>35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0"/>
        <v>80819.95</v>
      </c>
      <c r="U1407" s="15"/>
      <c r="W1407" s="14"/>
      <c r="X1407" s="18"/>
      <c r="Y1407" s="16"/>
      <c r="Z1407" s="18">
        <f t="shared" si="471"/>
        <v>-6575.0700000000361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2"/>
        <v>0</v>
      </c>
      <c r="AP1407" s="15"/>
      <c r="AR1407" s="14"/>
      <c r="AS1407" s="18"/>
      <c r="AT1407" s="16"/>
      <c r="AU1407" s="18">
        <f t="shared" si="473"/>
        <v>0</v>
      </c>
      <c r="AV1407" s="15"/>
      <c r="AX1407" s="14"/>
      <c r="AY1407" s="18"/>
      <c r="AZ1407" s="16"/>
      <c r="BA1407" s="18">
        <f t="shared" si="474"/>
        <v>0</v>
      </c>
      <c r="BB1407" s="15"/>
      <c r="BD1407" s="14"/>
      <c r="BE1407" s="18"/>
      <c r="BF1407" s="16"/>
      <c r="BG1407" s="18">
        <f t="shared" si="475"/>
        <v>0</v>
      </c>
      <c r="BH1407" s="15"/>
      <c r="BJ1407" s="86">
        <v>0</v>
      </c>
      <c r="BK1407" s="90"/>
      <c r="BL1407" s="24">
        <v>0</v>
      </c>
      <c r="BM1407" s="91"/>
      <c r="BN1407" s="24">
        <v>0</v>
      </c>
      <c r="BO1407" s="24">
        <v>0</v>
      </c>
      <c r="BP1407" s="91"/>
      <c r="BQ1407" s="124"/>
    </row>
    <row r="1408" spans="1:69" ht="16.8" customHeight="1" x14ac:dyDescent="0.35">
      <c r="A1408" s="15"/>
      <c r="B1408" s="15">
        <v>0</v>
      </c>
      <c r="C1408" s="15" t="s">
        <v>172</v>
      </c>
      <c r="D1408" s="16">
        <v>903.91</v>
      </c>
      <c r="E1408" s="16"/>
      <c r="F1408" s="16"/>
      <c r="G1408" s="16"/>
      <c r="H1408" s="103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 t="shared" ref="O1408:O1427" si="476">O1347+M1408-N1408</f>
        <v>26640.28200000001</v>
      </c>
      <c r="P1408" s="18">
        <f t="shared" ref="P1408:P1427" si="477">P1347+M1408</f>
        <v>7771.3819999999996</v>
      </c>
      <c r="Q1408" s="14"/>
      <c r="R1408" s="18"/>
      <c r="S1408" s="16"/>
      <c r="T1408" s="18">
        <f t="shared" si="470"/>
        <v>80819.95</v>
      </c>
      <c r="U1408" s="15"/>
      <c r="W1408" s="14"/>
      <c r="X1408" s="18"/>
      <c r="Y1408" s="16"/>
      <c r="Z1408" s="18">
        <f t="shared" si="471"/>
        <v>-6575.0700000000361</v>
      </c>
      <c r="AA1408" s="15"/>
      <c r="AB1408" s="24"/>
      <c r="AC1408" s="24"/>
      <c r="AD1408" s="25"/>
      <c r="AE1408" s="25"/>
      <c r="AF1408" s="25"/>
      <c r="AG1408" s="25"/>
      <c r="AH1408" s="17"/>
      <c r="AI1408" s="16">
        <v>0</v>
      </c>
      <c r="AJ1408" s="25"/>
      <c r="AL1408" s="14"/>
      <c r="AM1408" s="18"/>
      <c r="AN1408" s="16"/>
      <c r="AO1408" s="18">
        <f t="shared" si="472"/>
        <v>0</v>
      </c>
      <c r="AP1408" s="15"/>
      <c r="AR1408" s="14"/>
      <c r="AS1408" s="18"/>
      <c r="AT1408" s="16"/>
      <c r="AU1408" s="18">
        <f t="shared" si="473"/>
        <v>0</v>
      </c>
      <c r="AV1408" s="15"/>
      <c r="AX1408" s="14"/>
      <c r="AY1408" s="18"/>
      <c r="AZ1408" s="16"/>
      <c r="BA1408" s="18">
        <f t="shared" si="474"/>
        <v>0</v>
      </c>
      <c r="BB1408" s="15"/>
      <c r="BD1408" s="14"/>
      <c r="BE1408" s="18"/>
      <c r="BF1408" s="16"/>
      <c r="BG1408" s="18">
        <f t="shared" si="475"/>
        <v>0</v>
      </c>
      <c r="BH1408" s="15"/>
      <c r="BJ1408" s="86">
        <v>0</v>
      </c>
      <c r="BK1408" s="90"/>
      <c r="BL1408" s="24">
        <v>0</v>
      </c>
      <c r="BM1408" s="91"/>
      <c r="BN1408" s="24">
        <v>0</v>
      </c>
      <c r="BO1408" s="24">
        <v>0</v>
      </c>
      <c r="BP1408" s="91"/>
      <c r="BQ1408" s="124"/>
    </row>
    <row r="1409" spans="1:69" ht="16.8" customHeight="1" x14ac:dyDescent="0.35">
      <c r="A1409" s="15"/>
      <c r="B1409" s="16">
        <f>B1408+B1348</f>
        <v>3321.27</v>
      </c>
      <c r="C1409" s="15" t="s">
        <v>173</v>
      </c>
      <c r="D1409" s="16">
        <v>1774.43</v>
      </c>
      <c r="E1409" s="16">
        <v>0</v>
      </c>
      <c r="F1409" s="16"/>
      <c r="G1409" s="16"/>
      <c r="H1409" s="103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si="476"/>
        <v>-27477.183266000004</v>
      </c>
      <c r="P1409" s="18">
        <f t="shared" si="477"/>
        <v>6504.646733999999</v>
      </c>
      <c r="Q1409" s="14"/>
      <c r="R1409" s="18"/>
      <c r="S1409" s="16"/>
      <c r="T1409" s="18">
        <f t="shared" si="470"/>
        <v>80819.95</v>
      </c>
      <c r="U1409" s="15"/>
      <c r="W1409" s="14"/>
      <c r="X1409" s="18"/>
      <c r="Y1409" s="16"/>
      <c r="Z1409" s="18">
        <f t="shared" si="471"/>
        <v>-6575.0700000000361</v>
      </c>
      <c r="AA1409" s="15"/>
      <c r="AB1409" s="24"/>
      <c r="AC1409" s="17"/>
      <c r="AD1409" s="25"/>
      <c r="AE1409" s="25"/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2"/>
        <v>0</v>
      </c>
      <c r="AP1409" s="15"/>
      <c r="AR1409" s="14"/>
      <c r="AS1409" s="18"/>
      <c r="AT1409" s="16"/>
      <c r="AU1409" s="18">
        <f t="shared" si="473"/>
        <v>0</v>
      </c>
      <c r="AV1409" s="15"/>
      <c r="AX1409" s="14"/>
      <c r="AY1409" s="18"/>
      <c r="AZ1409" s="16"/>
      <c r="BA1409" s="18">
        <f t="shared" si="474"/>
        <v>0</v>
      </c>
      <c r="BB1409" s="15"/>
      <c r="BD1409" s="14"/>
      <c r="BE1409" s="18"/>
      <c r="BF1409" s="16"/>
      <c r="BG1409" s="18">
        <f t="shared" si="475"/>
        <v>0</v>
      </c>
      <c r="BH1409" s="15"/>
      <c r="BJ1409" s="86">
        <v>0</v>
      </c>
      <c r="BK1409" s="90"/>
      <c r="BL1409" s="24">
        <v>0</v>
      </c>
      <c r="BM1409" s="91"/>
      <c r="BN1409" s="24">
        <v>0</v>
      </c>
      <c r="BO1409" s="24"/>
      <c r="BP1409" s="24"/>
      <c r="BQ1409" s="124"/>
    </row>
    <row r="1410" spans="1:69" ht="16.8" customHeight="1" x14ac:dyDescent="0.35">
      <c r="A1410" s="15"/>
      <c r="B1410" s="15"/>
      <c r="C1410" s="15" t="s">
        <v>174</v>
      </c>
      <c r="D1410" s="16">
        <v>1375</v>
      </c>
      <c r="E1410" s="16">
        <v>0</v>
      </c>
      <c r="F1410" s="16"/>
      <c r="G1410" s="16"/>
      <c r="H1410" s="103" t="s">
        <v>44</v>
      </c>
      <c r="I1410" s="77" t="s">
        <v>175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476"/>
        <v>-8253.6286300000029</v>
      </c>
      <c r="P1410" s="18">
        <f t="shared" si="477"/>
        <v>11929.071369999998</v>
      </c>
      <c r="Q1410" s="14"/>
      <c r="R1410" s="18"/>
      <c r="S1410" s="16"/>
      <c r="T1410" s="18">
        <f t="shared" si="470"/>
        <v>80819.95</v>
      </c>
      <c r="U1410" s="15"/>
      <c r="W1410" s="14"/>
      <c r="X1410" s="18"/>
      <c r="Y1410" s="16"/>
      <c r="Z1410" s="18">
        <f t="shared" si="471"/>
        <v>-6575.0700000000361</v>
      </c>
      <c r="AA1410" s="15"/>
      <c r="AB1410" s="24"/>
      <c r="AC1410" s="17"/>
      <c r="AD1410" s="25"/>
      <c r="AE1410" s="25"/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2"/>
        <v>0</v>
      </c>
      <c r="AP1410" s="15"/>
      <c r="AR1410" s="14"/>
      <c r="AS1410" s="18"/>
      <c r="AT1410" s="16"/>
      <c r="AU1410" s="18">
        <f t="shared" si="473"/>
        <v>0</v>
      </c>
      <c r="AV1410" s="15"/>
      <c r="AX1410" s="14"/>
      <c r="AY1410" s="18"/>
      <c r="AZ1410" s="16"/>
      <c r="BA1410" s="18">
        <f t="shared" si="474"/>
        <v>0</v>
      </c>
      <c r="BB1410" s="15"/>
      <c r="BD1410" s="14"/>
      <c r="BE1410" s="18"/>
      <c r="BF1410" s="16"/>
      <c r="BG1410" s="18">
        <f t="shared" si="475"/>
        <v>0</v>
      </c>
      <c r="BH1410" s="15"/>
      <c r="BJ1410" s="86">
        <v>0</v>
      </c>
      <c r="BK1410" s="90"/>
      <c r="BL1410" s="24">
        <v>0</v>
      </c>
      <c r="BM1410" s="91"/>
      <c r="BN1410" s="24">
        <v>0</v>
      </c>
      <c r="BO1410" s="24"/>
      <c r="BP1410" s="24"/>
      <c r="BQ1410" s="124"/>
    </row>
    <row r="1411" spans="1:69" ht="16.8" customHeight="1" x14ac:dyDescent="0.35">
      <c r="A1411" s="15"/>
      <c r="B1411" s="15" t="s">
        <v>42</v>
      </c>
      <c r="C1411" s="15" t="s">
        <v>176</v>
      </c>
      <c r="D1411" s="16">
        <v>0</v>
      </c>
      <c r="E1411" s="16"/>
      <c r="F1411" s="16"/>
      <c r="G1411" s="16"/>
      <c r="H1411" s="103">
        <f>D1411</f>
        <v>0</v>
      </c>
      <c r="I1411" s="78">
        <f>D1408+D1409-E1409+D1411</f>
        <v>2678.34</v>
      </c>
      <c r="J1411" s="14"/>
      <c r="K1411" s="15" t="s">
        <v>45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476"/>
        <v>7011.7593199999992</v>
      </c>
      <c r="P1411" s="18">
        <f t="shared" si="477"/>
        <v>2020.5593200000003</v>
      </c>
      <c r="Q1411" s="14"/>
      <c r="R1411" s="18"/>
      <c r="S1411" s="16"/>
      <c r="T1411" s="18">
        <f t="shared" si="470"/>
        <v>80819.95</v>
      </c>
      <c r="U1411" s="15"/>
      <c r="W1411" s="14"/>
      <c r="X1411" s="18"/>
      <c r="Y1411" s="16"/>
      <c r="Z1411" s="18">
        <f t="shared" si="471"/>
        <v>-6575.0700000000361</v>
      </c>
      <c r="AA1411" s="15"/>
      <c r="AB1411" s="24"/>
      <c r="AC1411" s="17"/>
      <c r="AD1411" s="25"/>
      <c r="AE1411" s="25"/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2"/>
        <v>0</v>
      </c>
      <c r="AP1411" s="15"/>
      <c r="AR1411" s="14"/>
      <c r="AS1411" s="18"/>
      <c r="AT1411" s="16"/>
      <c r="AU1411" s="18">
        <f t="shared" si="473"/>
        <v>0</v>
      </c>
      <c r="AV1411" s="15"/>
      <c r="AX1411" s="14"/>
      <c r="AY1411" s="18"/>
      <c r="AZ1411" s="16"/>
      <c r="BA1411" s="18">
        <f t="shared" si="474"/>
        <v>0</v>
      </c>
      <c r="BB1411" s="15"/>
      <c r="BD1411" s="14"/>
      <c r="BE1411" s="18"/>
      <c r="BF1411" s="16"/>
      <c r="BG1411" s="18">
        <f t="shared" si="475"/>
        <v>0</v>
      </c>
      <c r="BH1411" s="15"/>
      <c r="BJ1411" s="86">
        <v>0</v>
      </c>
      <c r="BK1411" s="90"/>
      <c r="BL1411" s="24">
        <v>0</v>
      </c>
      <c r="BM1411" s="91"/>
      <c r="BN1411" s="24">
        <v>0</v>
      </c>
      <c r="BO1411" s="24"/>
      <c r="BP1411" s="24"/>
      <c r="BQ1411" s="124"/>
    </row>
    <row r="1412" spans="1:69" ht="16.8" customHeight="1" x14ac:dyDescent="0.35">
      <c r="A1412" s="15"/>
      <c r="B1412" s="15"/>
      <c r="C1412" s="15" t="s">
        <v>177</v>
      </c>
      <c r="D1412" s="16">
        <v>347.38</v>
      </c>
      <c r="E1412" s="16"/>
      <c r="F1412" s="16"/>
      <c r="G1412" s="16">
        <v>0</v>
      </c>
      <c r="H1412" s="103" t="s">
        <v>49</v>
      </c>
      <c r="I1412" s="4"/>
      <c r="J1412" s="14"/>
      <c r="K1412" s="15" t="s">
        <v>47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476"/>
        <v>6750.7993200000001</v>
      </c>
      <c r="P1412" s="18">
        <f t="shared" si="477"/>
        <v>2020.5593200000003</v>
      </c>
      <c r="Q1412" s="14"/>
      <c r="R1412" s="18"/>
      <c r="S1412" s="16">
        <f>G1412</f>
        <v>0</v>
      </c>
      <c r="T1412" s="18">
        <f t="shared" si="470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471"/>
        <v>-6575.0700000000361</v>
      </c>
      <c r="AA1412" s="15"/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/>
      <c r="AI1412" s="16">
        <v>0</v>
      </c>
      <c r="AJ1412" s="25"/>
      <c r="AL1412" s="14"/>
      <c r="AM1412" s="18"/>
      <c r="AN1412" s="16">
        <v>0</v>
      </c>
      <c r="AO1412" s="18">
        <f t="shared" si="472"/>
        <v>0</v>
      </c>
      <c r="AP1412" s="15"/>
      <c r="AR1412" s="14"/>
      <c r="AS1412" s="18"/>
      <c r="AT1412" s="16">
        <v>0</v>
      </c>
      <c r="AU1412" s="18">
        <f t="shared" si="473"/>
        <v>0</v>
      </c>
      <c r="AV1412" s="15"/>
      <c r="AX1412" s="14"/>
      <c r="AY1412" s="18"/>
      <c r="AZ1412" s="16">
        <v>0</v>
      </c>
      <c r="BA1412" s="18">
        <f t="shared" si="474"/>
        <v>0</v>
      </c>
      <c r="BB1412" s="15"/>
      <c r="BD1412" s="14"/>
      <c r="BE1412" s="18"/>
      <c r="BF1412" s="16">
        <v>0</v>
      </c>
      <c r="BG1412" s="18">
        <f t="shared" si="475"/>
        <v>0</v>
      </c>
      <c r="BH1412" s="15"/>
      <c r="BJ1412" s="86">
        <v>0</v>
      </c>
      <c r="BK1412" s="90"/>
      <c r="BL1412" s="24">
        <v>0</v>
      </c>
      <c r="BM1412" s="91"/>
      <c r="BN1412" s="24">
        <v>0</v>
      </c>
      <c r="BO1412" s="24"/>
      <c r="BP1412" s="24"/>
      <c r="BQ1412" s="124"/>
    </row>
    <row r="1413" spans="1:69" ht="16.8" customHeight="1" x14ac:dyDescent="0.35">
      <c r="A1413" s="15"/>
      <c r="B1413" s="15"/>
      <c r="C1413" s="15" t="s">
        <v>178</v>
      </c>
      <c r="D1413" s="16"/>
      <c r="E1413" s="16"/>
      <c r="F1413" s="16"/>
      <c r="G1413" s="16">
        <v>0</v>
      </c>
      <c r="H1413" s="103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476"/>
        <v>1240.543572</v>
      </c>
      <c r="P1413" s="18">
        <f t="shared" si="477"/>
        <v>357.48357200000004</v>
      </c>
      <c r="Q1413" s="14"/>
      <c r="R1413" s="18"/>
      <c r="S1413" s="16">
        <f>G1413</f>
        <v>0</v>
      </c>
      <c r="T1413" s="18">
        <f t="shared" si="470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1"/>
        <v>-6575.0700000000361</v>
      </c>
      <c r="AA1413" s="15"/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/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2"/>
        <v>0</v>
      </c>
      <c r="AP1413" s="15"/>
      <c r="AR1413" s="14"/>
      <c r="AS1413" s="18">
        <v>0</v>
      </c>
      <c r="AT1413" s="16">
        <v>0</v>
      </c>
      <c r="AU1413" s="18">
        <f t="shared" si="473"/>
        <v>0</v>
      </c>
      <c r="AV1413" s="15"/>
      <c r="AX1413" s="14"/>
      <c r="AY1413" s="18">
        <v>0</v>
      </c>
      <c r="AZ1413" s="16">
        <v>0</v>
      </c>
      <c r="BA1413" s="18">
        <f t="shared" si="474"/>
        <v>0</v>
      </c>
      <c r="BB1413" s="15"/>
      <c r="BD1413" s="14"/>
      <c r="BE1413" s="18">
        <v>0</v>
      </c>
      <c r="BF1413" s="16">
        <v>0</v>
      </c>
      <c r="BG1413" s="18">
        <f t="shared" si="475"/>
        <v>0</v>
      </c>
      <c r="BH1413" s="15"/>
      <c r="BJ1413" s="86">
        <v>0</v>
      </c>
      <c r="BK1413" s="90"/>
      <c r="BL1413" s="24">
        <v>0</v>
      </c>
      <c r="BM1413" s="91"/>
      <c r="BN1413" s="24">
        <v>0</v>
      </c>
      <c r="BO1413" s="24"/>
      <c r="BP1413" s="24"/>
      <c r="BQ1413" s="124"/>
    </row>
    <row r="1414" spans="1:69" ht="16.8" customHeight="1" x14ac:dyDescent="0.35">
      <c r="A1414" s="15"/>
      <c r="B1414" s="15"/>
      <c r="C1414" s="15" t="s">
        <v>179</v>
      </c>
      <c r="D1414" s="16"/>
      <c r="E1414" s="16"/>
      <c r="F1414" s="16"/>
      <c r="G1414" s="16">
        <v>0</v>
      </c>
      <c r="H1414" s="103"/>
      <c r="I1414" s="4"/>
      <c r="J1414" s="14"/>
      <c r="K1414" s="15" t="s">
        <v>52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476"/>
        <v>755.10869600000012</v>
      </c>
      <c r="P1414" s="18">
        <f t="shared" si="477"/>
        <v>217.59869600000002</v>
      </c>
      <c r="Q1414" s="14"/>
      <c r="R1414" s="18"/>
      <c r="S1414" s="16">
        <f>G1414</f>
        <v>0</v>
      </c>
      <c r="T1414" s="18">
        <f t="shared" si="470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1"/>
        <v>-6575.0700000000361</v>
      </c>
      <c r="AA1414" s="15"/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2"/>
        <v>0</v>
      </c>
      <c r="AP1414" s="15"/>
      <c r="AR1414" s="14"/>
      <c r="AS1414" s="18"/>
      <c r="AT1414" s="16">
        <v>0</v>
      </c>
      <c r="AU1414" s="18">
        <f t="shared" si="473"/>
        <v>0</v>
      </c>
      <c r="AV1414" s="15"/>
      <c r="AX1414" s="14"/>
      <c r="AY1414" s="18"/>
      <c r="AZ1414" s="16">
        <v>0</v>
      </c>
      <c r="BA1414" s="18">
        <f t="shared" si="474"/>
        <v>0</v>
      </c>
      <c r="BB1414" s="15"/>
      <c r="BD1414" s="14"/>
      <c r="BE1414" s="18"/>
      <c r="BF1414" s="16">
        <v>0</v>
      </c>
      <c r="BG1414" s="18">
        <f t="shared" si="475"/>
        <v>0</v>
      </c>
      <c r="BH1414" s="15"/>
      <c r="BJ1414" s="86">
        <v>0</v>
      </c>
      <c r="BK1414" s="90"/>
      <c r="BL1414" s="24">
        <v>0</v>
      </c>
      <c r="BM1414" s="24"/>
      <c r="BN1414" s="24"/>
      <c r="BO1414" s="24"/>
      <c r="BP1414" s="24"/>
      <c r="BQ1414" s="124"/>
    </row>
    <row r="1415" spans="1:69" ht="16.8" customHeight="1" x14ac:dyDescent="0.35">
      <c r="A1415" s="15"/>
      <c r="B1415" s="15"/>
      <c r="C1415" s="15" t="s">
        <v>180</v>
      </c>
      <c r="D1415" s="16"/>
      <c r="E1415" s="16"/>
      <c r="F1415" s="16"/>
      <c r="G1415" s="16">
        <v>0</v>
      </c>
      <c r="H1415" s="103"/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476"/>
        <v>755.10869600000012</v>
      </c>
      <c r="P1415" s="18">
        <f t="shared" si="477"/>
        <v>217.59869600000002</v>
      </c>
      <c r="Q1415" s="14"/>
      <c r="R1415" s="18"/>
      <c r="S1415" s="16">
        <f>G1415</f>
        <v>0</v>
      </c>
      <c r="T1415" s="18">
        <f t="shared" si="470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1"/>
        <v>-6575.0700000000361</v>
      </c>
      <c r="AA1415" s="15"/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2"/>
        <v>0</v>
      </c>
      <c r="AP1415" s="15"/>
      <c r="AR1415" s="14"/>
      <c r="AS1415" s="18"/>
      <c r="AT1415" s="16">
        <v>0</v>
      </c>
      <c r="AU1415" s="18">
        <f t="shared" si="473"/>
        <v>0</v>
      </c>
      <c r="AV1415" s="15"/>
      <c r="AX1415" s="14"/>
      <c r="AY1415" s="18"/>
      <c r="AZ1415" s="16">
        <v>0</v>
      </c>
      <c r="BA1415" s="18">
        <f t="shared" si="474"/>
        <v>0</v>
      </c>
      <c r="BB1415" s="15"/>
      <c r="BD1415" s="14"/>
      <c r="BE1415" s="18"/>
      <c r="BF1415" s="16">
        <v>0</v>
      </c>
      <c r="BG1415" s="18">
        <f t="shared" si="475"/>
        <v>0</v>
      </c>
      <c r="BH1415" s="15"/>
      <c r="BJ1415" s="86">
        <v>0</v>
      </c>
      <c r="BK1415" s="90"/>
      <c r="BL1415" s="24"/>
      <c r="BM1415" s="24"/>
      <c r="BN1415" s="24"/>
      <c r="BO1415" s="24"/>
      <c r="BP1415" s="24"/>
      <c r="BQ1415" s="124"/>
    </row>
    <row r="1416" spans="1:69" ht="16.8" customHeight="1" x14ac:dyDescent="0.35">
      <c r="A1416" s="15"/>
      <c r="B1416" s="15"/>
      <c r="C1416" s="15" t="s">
        <v>181</v>
      </c>
      <c r="D1416" s="16"/>
      <c r="E1416" s="16"/>
      <c r="F1416" s="16"/>
      <c r="G1416" s="16">
        <v>0</v>
      </c>
      <c r="H1416" s="16"/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476"/>
        <v>755.10869600000012</v>
      </c>
      <c r="P1416" s="18">
        <f t="shared" si="477"/>
        <v>217.59869600000002</v>
      </c>
      <c r="Q1416" s="14"/>
      <c r="R1416" s="18"/>
      <c r="S1416" s="16">
        <f>G1416</f>
        <v>0</v>
      </c>
      <c r="T1416" s="18">
        <f t="shared" si="470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1"/>
        <v>-6575.0700000000361</v>
      </c>
      <c r="AA1416" s="15"/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2"/>
        <v>0</v>
      </c>
      <c r="AP1416" s="15"/>
      <c r="AR1416" s="14"/>
      <c r="AS1416" s="18"/>
      <c r="AT1416" s="16">
        <v>0</v>
      </c>
      <c r="AU1416" s="18">
        <f t="shared" si="473"/>
        <v>0</v>
      </c>
      <c r="AV1416" s="15"/>
      <c r="AX1416" s="14"/>
      <c r="AY1416" s="18"/>
      <c r="AZ1416" s="16">
        <v>0</v>
      </c>
      <c r="BA1416" s="18">
        <f t="shared" si="474"/>
        <v>0</v>
      </c>
      <c r="BB1416" s="15"/>
      <c r="BD1416" s="14"/>
      <c r="BE1416" s="18"/>
      <c r="BF1416" s="16">
        <v>0</v>
      </c>
      <c r="BG1416" s="18">
        <f t="shared" si="475"/>
        <v>0</v>
      </c>
      <c r="BH1416" s="15"/>
      <c r="BJ1416" s="86">
        <v>0</v>
      </c>
      <c r="BK1416" s="90"/>
      <c r="BL1416" s="24"/>
      <c r="BM1416" s="24"/>
      <c r="BN1416" s="24"/>
      <c r="BO1416" s="24"/>
      <c r="BP1416" s="24"/>
      <c r="BQ1416" s="124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/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476"/>
        <v>1240.543572</v>
      </c>
      <c r="P1417" s="18">
        <f t="shared" si="477"/>
        <v>357.48357200000004</v>
      </c>
      <c r="Q1417" s="14"/>
      <c r="R1417" s="18"/>
      <c r="S1417" s="16">
        <v>0</v>
      </c>
      <c r="T1417" s="18">
        <f t="shared" si="470"/>
        <v>80819.95</v>
      </c>
      <c r="U1417" s="15"/>
      <c r="W1417" s="14"/>
      <c r="X1417" s="18"/>
      <c r="Y1417" s="16">
        <v>0</v>
      </c>
      <c r="Z1417" s="18">
        <f t="shared" si="471"/>
        <v>-6575.0700000000361</v>
      </c>
      <c r="AA1417" s="15"/>
      <c r="AB1417" s="24"/>
      <c r="AC1417" s="15"/>
      <c r="AD1417" s="25"/>
      <c r="AE1417" s="62"/>
      <c r="AF1417" s="63"/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2"/>
        <v>0</v>
      </c>
      <c r="AP1417" s="15"/>
      <c r="AR1417" s="14"/>
      <c r="AS1417" s="18"/>
      <c r="AT1417" s="16">
        <v>0</v>
      </c>
      <c r="AU1417" s="18">
        <f t="shared" si="473"/>
        <v>0</v>
      </c>
      <c r="AV1417" s="15"/>
      <c r="AX1417" s="14"/>
      <c r="AY1417" s="18"/>
      <c r="AZ1417" s="16">
        <v>0</v>
      </c>
      <c r="BA1417" s="18">
        <f t="shared" si="474"/>
        <v>0</v>
      </c>
      <c r="BB1417" s="15"/>
      <c r="BD1417" s="14"/>
      <c r="BE1417" s="18"/>
      <c r="BF1417" s="16">
        <v>0</v>
      </c>
      <c r="BG1417" s="18">
        <f t="shared" si="475"/>
        <v>0</v>
      </c>
      <c r="BH1417" s="15"/>
      <c r="BJ1417" s="86">
        <v>0</v>
      </c>
      <c r="BK1417" s="90"/>
      <c r="BL1417" s="24"/>
      <c r="BM1417" s="24"/>
      <c r="BN1417" s="24"/>
      <c r="BO1417" s="24"/>
      <c r="BP1417" s="24"/>
      <c r="BQ1417" s="124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182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476"/>
        <v>10354.940080000002</v>
      </c>
      <c r="P1418" s="18">
        <f t="shared" si="477"/>
        <v>11190.790080000001</v>
      </c>
      <c r="Q1418" s="14"/>
      <c r="R1418" s="18"/>
      <c r="S1418" s="16">
        <v>0</v>
      </c>
      <c r="T1418" s="18">
        <f t="shared" si="470"/>
        <v>80819.95</v>
      </c>
      <c r="U1418" s="15"/>
      <c r="W1418" s="14"/>
      <c r="X1418" s="18"/>
      <c r="Y1418" s="16">
        <v>0</v>
      </c>
      <c r="Z1418" s="18">
        <f t="shared" si="471"/>
        <v>-6575.0700000000361</v>
      </c>
      <c r="AA1418" s="15" t="str">
        <f>C1418</f>
        <v>Sinistro</v>
      </c>
      <c r="AB1418" s="24"/>
      <c r="AC1418" s="15"/>
      <c r="AD1418" s="25"/>
      <c r="AE1418" s="62"/>
      <c r="AF1418" s="63"/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2"/>
        <v>0</v>
      </c>
      <c r="AP1418" s="15"/>
      <c r="AR1418" s="14"/>
      <c r="AS1418" s="18"/>
      <c r="AT1418" s="16">
        <v>0</v>
      </c>
      <c r="AU1418" s="18">
        <f t="shared" si="473"/>
        <v>0</v>
      </c>
      <c r="AV1418" s="15"/>
      <c r="AX1418" s="14"/>
      <c r="AY1418" s="18"/>
      <c r="AZ1418" s="16">
        <v>0</v>
      </c>
      <c r="BA1418" s="18">
        <f t="shared" si="474"/>
        <v>0</v>
      </c>
      <c r="BB1418" s="15"/>
      <c r="BD1418" s="14"/>
      <c r="BE1418" s="18"/>
      <c r="BF1418" s="16">
        <v>0</v>
      </c>
      <c r="BG1418" s="18">
        <f t="shared" si="475"/>
        <v>0</v>
      </c>
      <c r="BH1418" s="15"/>
      <c r="BJ1418" s="86">
        <v>0</v>
      </c>
      <c r="BK1418" s="90"/>
      <c r="BL1418" s="24"/>
      <c r="BM1418" s="24"/>
      <c r="BN1418" s="24"/>
      <c r="BO1418" s="24"/>
      <c r="BP1418" s="24"/>
      <c r="BQ1418" s="124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/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476"/>
        <v>3203.3834800000004</v>
      </c>
      <c r="P1419" s="18">
        <f t="shared" si="477"/>
        <v>1087.9934799999996</v>
      </c>
      <c r="Q1419" s="14"/>
      <c r="R1419" s="18"/>
      <c r="S1419" s="16">
        <v>0</v>
      </c>
      <c r="T1419" s="18">
        <f t="shared" si="470"/>
        <v>80819.95</v>
      </c>
      <c r="U1419" s="15"/>
      <c r="W1419" s="14"/>
      <c r="X1419" s="18"/>
      <c r="Y1419" s="16">
        <v>0</v>
      </c>
      <c r="Z1419" s="18">
        <f t="shared" si="471"/>
        <v>-6575.0700000000361</v>
      </c>
      <c r="AA1419" s="15"/>
      <c r="AB1419" s="24"/>
      <c r="AC1419" s="64" t="s">
        <v>134</v>
      </c>
      <c r="AD1419" s="65"/>
      <c r="AE1419" s="65">
        <f>H1423</f>
        <v>0</v>
      </c>
      <c r="AF1419" s="63">
        <f t="shared" ref="AF1419:AF1449" si="478">AE1419+AF1358</f>
        <v>0</v>
      </c>
      <c r="AG1419" s="25"/>
      <c r="AH1419" s="24"/>
      <c r="AI1419" s="26"/>
      <c r="AJ1419" s="25">
        <v>0</v>
      </c>
      <c r="AL1419" s="14"/>
      <c r="AM1419" s="18"/>
      <c r="AN1419" s="16">
        <v>0</v>
      </c>
      <c r="AO1419" s="18">
        <f t="shared" si="472"/>
        <v>0</v>
      </c>
      <c r="AP1419" s="15"/>
      <c r="AR1419" s="14"/>
      <c r="AS1419" s="18"/>
      <c r="AT1419" s="16">
        <v>0</v>
      </c>
      <c r="AU1419" s="18">
        <f t="shared" si="473"/>
        <v>0</v>
      </c>
      <c r="AV1419" s="15"/>
      <c r="AX1419" s="14"/>
      <c r="AY1419" s="18"/>
      <c r="AZ1419" s="16">
        <v>0</v>
      </c>
      <c r="BA1419" s="18">
        <f t="shared" si="474"/>
        <v>0</v>
      </c>
      <c r="BB1419" s="15"/>
      <c r="BD1419" s="14"/>
      <c r="BE1419" s="18"/>
      <c r="BF1419" s="16">
        <v>0</v>
      </c>
      <c r="BG1419" s="18">
        <f t="shared" si="475"/>
        <v>0</v>
      </c>
      <c r="BH1419" s="15"/>
      <c r="BJ1419" s="86"/>
      <c r="BK1419" s="86"/>
      <c r="BL1419" s="24"/>
      <c r="BM1419" s="24"/>
      <c r="BN1419" s="24"/>
      <c r="BO1419" s="24"/>
      <c r="BP1419" s="24"/>
      <c r="BQ1419" s="124"/>
    </row>
    <row r="1420" spans="1:69" ht="16.8" customHeight="1" x14ac:dyDescent="0.35">
      <c r="A1420" s="15"/>
      <c r="B1420" s="15"/>
      <c r="C1420" s="15" t="s">
        <v>58</v>
      </c>
      <c r="D1420" s="16"/>
      <c r="E1420" s="16"/>
      <c r="F1420" s="16"/>
      <c r="G1420" s="16">
        <v>0</v>
      </c>
      <c r="H1420" s="16"/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6"/>
        <v>0</v>
      </c>
      <c r="P1420" s="18">
        <f t="shared" si="477"/>
        <v>0</v>
      </c>
      <c r="Q1420" s="14"/>
      <c r="R1420" s="18"/>
      <c r="S1420" s="16">
        <f t="shared" ref="S1420:S1427" si="479">G1420</f>
        <v>0</v>
      </c>
      <c r="T1420" s="18">
        <f t="shared" si="470"/>
        <v>80819.95</v>
      </c>
      <c r="U1420" s="15" t="str">
        <f t="shared" ref="U1420:U1430" si="480">C1420</f>
        <v xml:space="preserve">Francobolli    </v>
      </c>
      <c r="W1420" s="14"/>
      <c r="X1420" s="18"/>
      <c r="Y1420" s="16"/>
      <c r="Z1420" s="18">
        <f t="shared" si="471"/>
        <v>-6575.0700000000361</v>
      </c>
      <c r="AA1420" s="15"/>
      <c r="AB1420" s="24"/>
      <c r="AC1420" s="15" t="str">
        <f t="shared" ref="AC1420:AC1433" si="481">C1420</f>
        <v xml:space="preserve">Francobolli    </v>
      </c>
      <c r="AD1420" s="25"/>
      <c r="AE1420" s="62">
        <f>G1420</f>
        <v>0</v>
      </c>
      <c r="AF1420" s="63">
        <f t="shared" si="478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2"/>
        <v>0</v>
      </c>
      <c r="AP1420" s="15"/>
      <c r="AR1420" s="14"/>
      <c r="AS1420" s="18"/>
      <c r="AT1420" s="16"/>
      <c r="AU1420" s="18">
        <f t="shared" si="473"/>
        <v>0</v>
      </c>
      <c r="AV1420" s="15"/>
      <c r="AX1420" s="14"/>
      <c r="AY1420" s="18"/>
      <c r="AZ1420" s="16"/>
      <c r="BA1420" s="18">
        <f t="shared" si="474"/>
        <v>0</v>
      </c>
      <c r="BB1420" s="15"/>
      <c r="BD1420" s="14"/>
      <c r="BE1420" s="18"/>
      <c r="BF1420" s="16"/>
      <c r="BG1420" s="18">
        <f t="shared" si="475"/>
        <v>0</v>
      </c>
      <c r="BH1420" s="15"/>
      <c r="BJ1420" s="86"/>
      <c r="BK1420" s="86"/>
      <c r="BL1420" s="24"/>
      <c r="BM1420" s="24"/>
      <c r="BN1420" s="24"/>
      <c r="BO1420" s="24"/>
      <c r="BP1420" s="24"/>
      <c r="BQ1420" s="124"/>
    </row>
    <row r="1421" spans="1:69" ht="16.8" customHeight="1" x14ac:dyDescent="0.35">
      <c r="A1421" s="15"/>
      <c r="B1421" s="15"/>
      <c r="C1421" s="15" t="s">
        <v>135</v>
      </c>
      <c r="D1421" s="16"/>
      <c r="E1421" s="16"/>
      <c r="F1421" s="16"/>
      <c r="G1421" s="16">
        <v>0</v>
      </c>
      <c r="H1421" s="16"/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476"/>
        <v>1486.7370519999999</v>
      </c>
      <c r="P1421" s="18">
        <f t="shared" si="477"/>
        <v>1445.4770520000002</v>
      </c>
      <c r="Q1421" s="14"/>
      <c r="R1421" s="18"/>
      <c r="S1421" s="16">
        <f t="shared" si="479"/>
        <v>0</v>
      </c>
      <c r="T1421" s="18">
        <f t="shared" si="470"/>
        <v>80819.95</v>
      </c>
      <c r="U1421" s="15" t="str">
        <f t="shared" si="480"/>
        <v xml:space="preserve">PAG. FATT. SOMMESE PETROLI </v>
      </c>
      <c r="W1421" s="14"/>
      <c r="X1421" s="18"/>
      <c r="Y1421" s="16">
        <v>0</v>
      </c>
      <c r="Z1421" s="18">
        <f t="shared" si="471"/>
        <v>-6575.0700000000361</v>
      </c>
      <c r="AA1421" s="15"/>
      <c r="AB1421" s="24"/>
      <c r="AC1421" s="15" t="str">
        <f t="shared" si="481"/>
        <v xml:space="preserve">PAG. FATT. SOMMESE PETROLI </v>
      </c>
      <c r="AD1421" s="25"/>
      <c r="AE1421" s="62">
        <f>G1421</f>
        <v>0</v>
      </c>
      <c r="AF1421" s="63">
        <f t="shared" si="478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2"/>
        <v>0</v>
      </c>
      <c r="AP1421" s="15"/>
      <c r="AR1421" s="14"/>
      <c r="AS1421" s="18"/>
      <c r="AT1421" s="16">
        <v>0</v>
      </c>
      <c r="AU1421" s="18">
        <f t="shared" si="473"/>
        <v>0</v>
      </c>
      <c r="AV1421" s="15"/>
      <c r="AX1421" s="14"/>
      <c r="AY1421" s="18"/>
      <c r="AZ1421" s="16">
        <v>0</v>
      </c>
      <c r="BA1421" s="18">
        <f t="shared" si="474"/>
        <v>0</v>
      </c>
      <c r="BB1421" s="15"/>
      <c r="BD1421" s="14"/>
      <c r="BE1421" s="18"/>
      <c r="BF1421" s="16">
        <v>0</v>
      </c>
      <c r="BG1421" s="18">
        <f t="shared" si="475"/>
        <v>0</v>
      </c>
      <c r="BH1421" s="15"/>
      <c r="BJ1421" s="86"/>
      <c r="BK1421" s="86"/>
      <c r="BL1421" s="24"/>
      <c r="BM1421" s="24"/>
      <c r="BN1421" s="24"/>
      <c r="BO1421" s="24"/>
      <c r="BP1421" s="24"/>
      <c r="BQ1421" s="124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/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476"/>
        <v>1887.7767400000002</v>
      </c>
      <c r="P1422" s="18">
        <f t="shared" si="477"/>
        <v>543.99673999999982</v>
      </c>
      <c r="Q1422" s="14"/>
      <c r="R1422" s="18"/>
      <c r="S1422" s="16">
        <f t="shared" si="479"/>
        <v>0</v>
      </c>
      <c r="T1422" s="18">
        <f t="shared" si="470"/>
        <v>80819.95</v>
      </c>
      <c r="U1422" s="15" t="str">
        <f t="shared" si="480"/>
        <v>Benzina auto papa'</v>
      </c>
      <c r="W1422" s="14"/>
      <c r="X1422" s="18"/>
      <c r="Y1422" s="16">
        <v>0</v>
      </c>
      <c r="Z1422" s="18">
        <f t="shared" si="471"/>
        <v>-6575.0700000000361</v>
      </c>
      <c r="AA1422" s="15"/>
      <c r="AB1422" s="24"/>
      <c r="AC1422" s="15" t="str">
        <f t="shared" si="481"/>
        <v>Benzina auto papa'</v>
      </c>
      <c r="AD1422" s="25"/>
      <c r="AE1422" s="62">
        <f>G1422</f>
        <v>0</v>
      </c>
      <c r="AF1422" s="63">
        <f t="shared" si="478"/>
        <v>0</v>
      </c>
      <c r="AG1422" s="25"/>
      <c r="AH1422" s="24"/>
      <c r="AI1422" s="26">
        <v>0</v>
      </c>
      <c r="AJ1422" s="25"/>
      <c r="AL1422" s="14"/>
      <c r="AM1422" s="18"/>
      <c r="AN1422" s="16">
        <v>0</v>
      </c>
      <c r="AO1422" s="18">
        <f t="shared" si="472"/>
        <v>0</v>
      </c>
      <c r="AP1422" s="15"/>
      <c r="AR1422" s="14"/>
      <c r="AS1422" s="18"/>
      <c r="AT1422" s="16">
        <v>0</v>
      </c>
      <c r="AU1422" s="18">
        <f t="shared" si="473"/>
        <v>0</v>
      </c>
      <c r="AV1422" s="15"/>
      <c r="AX1422" s="14"/>
      <c r="AY1422" s="18"/>
      <c r="AZ1422" s="16">
        <v>0</v>
      </c>
      <c r="BA1422" s="18">
        <f t="shared" si="474"/>
        <v>0</v>
      </c>
      <c r="BB1422" s="15"/>
      <c r="BD1422" s="14"/>
      <c r="BE1422" s="18"/>
      <c r="BF1422" s="16">
        <v>0</v>
      </c>
      <c r="BG1422" s="18">
        <f t="shared" si="475"/>
        <v>0</v>
      </c>
      <c r="BH1422" s="15"/>
      <c r="BJ1422" s="86"/>
      <c r="BK1422" s="86"/>
      <c r="BL1422" s="24"/>
      <c r="BM1422" s="24"/>
      <c r="BN1422" s="24"/>
      <c r="BO1422" s="24"/>
      <c r="BP1422" s="24"/>
      <c r="BQ1422" s="124"/>
    </row>
    <row r="1423" spans="1:69" ht="16.8" customHeight="1" x14ac:dyDescent="0.35">
      <c r="A1423" s="15"/>
      <c r="B1423" s="15"/>
      <c r="C1423" s="28" t="s">
        <v>136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476"/>
        <v>21588.290924000004</v>
      </c>
      <c r="P1423" s="18">
        <f t="shared" si="477"/>
        <v>14625.740924000002</v>
      </c>
      <c r="Q1423" s="14"/>
      <c r="R1423" s="18"/>
      <c r="S1423" s="16">
        <f t="shared" si="479"/>
        <v>0</v>
      </c>
      <c r="T1423" s="18">
        <f t="shared" si="470"/>
        <v>80819.95</v>
      </c>
      <c r="U1423" s="15" t="str">
        <f t="shared" si="480"/>
        <v>Spese bancarie</v>
      </c>
      <c r="W1423" s="14"/>
      <c r="X1423" s="18"/>
      <c r="Y1423" s="16">
        <v>0</v>
      </c>
      <c r="Z1423" s="18">
        <f t="shared" si="471"/>
        <v>-6575.0700000000361</v>
      </c>
      <c r="AA1423" s="15" t="str">
        <f>C1423</f>
        <v>Spese bancarie</v>
      </c>
      <c r="AB1423" s="24"/>
      <c r="AC1423" s="15" t="str">
        <f t="shared" si="481"/>
        <v>Spese bancarie</v>
      </c>
      <c r="AD1423" s="25"/>
      <c r="AE1423" s="62">
        <v>0</v>
      </c>
      <c r="AF1423" s="63">
        <f t="shared" si="478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2"/>
        <v>0</v>
      </c>
      <c r="AP1423" s="15"/>
      <c r="AR1423" s="14"/>
      <c r="AS1423" s="18"/>
      <c r="AT1423" s="16">
        <v>0</v>
      </c>
      <c r="AU1423" s="18">
        <f t="shared" si="473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4"/>
        <v>0</v>
      </c>
      <c r="BB1423" s="15"/>
      <c r="BD1423" s="14"/>
      <c r="BE1423" s="18"/>
      <c r="BF1423" s="16">
        <v>0</v>
      </c>
      <c r="BG1423" s="18">
        <f t="shared" si="475"/>
        <v>0</v>
      </c>
      <c r="BH1423" s="15"/>
      <c r="BJ1423" s="86"/>
      <c r="BK1423" s="86"/>
      <c r="BL1423" s="24"/>
      <c r="BM1423" s="24"/>
      <c r="BN1423" s="24"/>
      <c r="BO1423" s="24"/>
      <c r="BP1423" s="24"/>
      <c r="BQ1423" s="124"/>
    </row>
    <row r="1424" spans="1:69" ht="16.8" customHeight="1" x14ac:dyDescent="0.35">
      <c r="A1424" s="15"/>
      <c r="B1424" s="15"/>
      <c r="C1424" s="15"/>
      <c r="D1424" s="16"/>
      <c r="E1424" s="16"/>
      <c r="F1424" s="16"/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476"/>
        <v>35294.260923999995</v>
      </c>
      <c r="P1424" s="18">
        <f t="shared" si="477"/>
        <v>14625.740924000002</v>
      </c>
      <c r="Q1424" s="14"/>
      <c r="R1424" s="18"/>
      <c r="S1424" s="16">
        <f t="shared" si="479"/>
        <v>0</v>
      </c>
      <c r="T1424" s="18">
        <f t="shared" si="470"/>
        <v>80819.95</v>
      </c>
      <c r="U1424" s="15">
        <f t="shared" si="480"/>
        <v>0</v>
      </c>
      <c r="W1424" s="14"/>
      <c r="X1424" s="18"/>
      <c r="Y1424" s="16">
        <v>0</v>
      </c>
      <c r="Z1424" s="18">
        <f t="shared" si="471"/>
        <v>-6575.0700000000361</v>
      </c>
      <c r="AA1424" s="15"/>
      <c r="AB1424" s="24"/>
      <c r="AC1424" s="15">
        <f t="shared" si="481"/>
        <v>0</v>
      </c>
      <c r="AD1424" s="25"/>
      <c r="AE1424" s="62">
        <f t="shared" ref="AE1424:AE1449" si="482">G1424</f>
        <v>0</v>
      </c>
      <c r="AF1424" s="63">
        <f t="shared" si="478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2"/>
        <v>0</v>
      </c>
      <c r="AP1424" s="15"/>
      <c r="AR1424" s="14"/>
      <c r="AS1424" s="18"/>
      <c r="AT1424" s="16">
        <v>0</v>
      </c>
      <c r="AU1424" s="18">
        <f t="shared" si="473"/>
        <v>0</v>
      </c>
      <c r="AV1424" s="15"/>
      <c r="AX1424" s="14"/>
      <c r="AY1424" s="18"/>
      <c r="AZ1424" s="16">
        <v>0</v>
      </c>
      <c r="BA1424" s="18">
        <f t="shared" si="474"/>
        <v>0</v>
      </c>
      <c r="BB1424" s="15"/>
      <c r="BD1424" s="14"/>
      <c r="BE1424" s="18"/>
      <c r="BF1424" s="16">
        <v>0</v>
      </c>
      <c r="BG1424" s="18">
        <f t="shared" si="475"/>
        <v>0</v>
      </c>
      <c r="BH1424" s="15"/>
      <c r="BJ1424" s="86"/>
      <c r="BK1424" s="86"/>
      <c r="BL1424" s="24"/>
      <c r="BM1424" s="24"/>
      <c r="BN1424" s="24"/>
      <c r="BO1424" s="24"/>
      <c r="BP1424" s="24"/>
      <c r="BQ1424" s="124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476"/>
        <v>1348.4191000000001</v>
      </c>
      <c r="P1425" s="18">
        <f t="shared" si="477"/>
        <v>388.56910000000005</v>
      </c>
      <c r="Q1425" s="14"/>
      <c r="R1425" s="18"/>
      <c r="S1425" s="16">
        <f t="shared" si="479"/>
        <v>0</v>
      </c>
      <c r="T1425" s="18">
        <f t="shared" si="470"/>
        <v>80819.95</v>
      </c>
      <c r="U1425" s="15" t="str">
        <f t="shared" si="480"/>
        <v>Materiale pulizia</v>
      </c>
      <c r="W1425" s="14"/>
      <c r="X1425" s="18"/>
      <c r="Y1425" s="16">
        <v>0</v>
      </c>
      <c r="Z1425" s="18">
        <f t="shared" si="471"/>
        <v>-6575.0700000000361</v>
      </c>
      <c r="AA1425" s="15"/>
      <c r="AB1425" s="24"/>
      <c r="AC1425" s="15" t="str">
        <f t="shared" si="481"/>
        <v>Materiale pulizia</v>
      </c>
      <c r="AD1425" s="25"/>
      <c r="AE1425" s="62">
        <f t="shared" si="482"/>
        <v>0</v>
      </c>
      <c r="AF1425" s="63">
        <f t="shared" si="478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2"/>
        <v>0</v>
      </c>
      <c r="AP1425" s="15"/>
      <c r="AR1425" s="14"/>
      <c r="AS1425" s="18"/>
      <c r="AT1425" s="16">
        <v>0</v>
      </c>
      <c r="AU1425" s="18">
        <f t="shared" si="473"/>
        <v>0</v>
      </c>
      <c r="AV1425" s="15"/>
      <c r="AX1425" s="14"/>
      <c r="AY1425" s="18"/>
      <c r="AZ1425" s="16">
        <v>0</v>
      </c>
      <c r="BA1425" s="18">
        <f t="shared" si="474"/>
        <v>0</v>
      </c>
      <c r="BB1425" s="15"/>
      <c r="BD1425" s="14"/>
      <c r="BE1425" s="18"/>
      <c r="BF1425" s="16">
        <v>0</v>
      </c>
      <c r="BG1425" s="18">
        <f t="shared" si="475"/>
        <v>0</v>
      </c>
      <c r="BH1425" s="15"/>
      <c r="BJ1425" s="86"/>
      <c r="BK1425" s="86"/>
      <c r="BL1425" s="24"/>
      <c r="BM1425" s="24"/>
      <c r="BN1425" s="24"/>
      <c r="BO1425" s="24"/>
      <c r="BP1425" s="24"/>
      <c r="BQ1425" s="124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476"/>
        <v>-493.8608999999999</v>
      </c>
      <c r="P1426" s="18">
        <f t="shared" si="477"/>
        <v>388.56910000000005</v>
      </c>
      <c r="Q1426" s="14"/>
      <c r="R1426" s="18"/>
      <c r="S1426" s="16">
        <f t="shared" si="479"/>
        <v>0</v>
      </c>
      <c r="T1426" s="18">
        <f t="shared" si="470"/>
        <v>80819.95</v>
      </c>
      <c r="U1426" s="15" t="str">
        <f t="shared" si="480"/>
        <v xml:space="preserve">Assicurazioni </v>
      </c>
      <c r="W1426" s="14"/>
      <c r="X1426" s="18"/>
      <c r="Y1426" s="16">
        <v>0</v>
      </c>
      <c r="Z1426" s="18">
        <f t="shared" si="471"/>
        <v>-6575.0700000000361</v>
      </c>
      <c r="AA1426" s="15"/>
      <c r="AB1426" s="24"/>
      <c r="AC1426" s="15" t="str">
        <f t="shared" si="481"/>
        <v xml:space="preserve">Assicurazioni </v>
      </c>
      <c r="AD1426" s="25"/>
      <c r="AE1426" s="62">
        <f t="shared" si="482"/>
        <v>0</v>
      </c>
      <c r="AF1426" s="63">
        <f t="shared" si="478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2"/>
        <v>0</v>
      </c>
      <c r="AP1426" s="15"/>
      <c r="AR1426" s="14"/>
      <c r="AS1426" s="18"/>
      <c r="AT1426" s="16">
        <v>0</v>
      </c>
      <c r="AU1426" s="18">
        <f t="shared" si="473"/>
        <v>0</v>
      </c>
      <c r="AV1426" s="15"/>
      <c r="AX1426" s="14"/>
      <c r="AY1426" s="18"/>
      <c r="AZ1426" s="16">
        <v>0</v>
      </c>
      <c r="BA1426" s="18">
        <f t="shared" si="474"/>
        <v>0</v>
      </c>
      <c r="BB1426" s="15"/>
      <c r="BD1426" s="14"/>
      <c r="BE1426" s="18"/>
      <c r="BF1426" s="16">
        <v>0</v>
      </c>
      <c r="BG1426" s="18">
        <f t="shared" si="475"/>
        <v>0</v>
      </c>
      <c r="BH1426" s="15"/>
      <c r="BJ1426" s="86"/>
      <c r="BK1426" s="86"/>
      <c r="BL1426" s="24"/>
      <c r="BM1426" s="24"/>
      <c r="BN1426" s="24"/>
      <c r="BO1426" s="24"/>
      <c r="BP1426" s="24"/>
      <c r="BQ1426" s="124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476"/>
        <v>839.97062399999982</v>
      </c>
      <c r="P1427" s="18">
        <f t="shared" si="477"/>
        <v>1802.9606239999996</v>
      </c>
      <c r="Q1427" s="14"/>
      <c r="R1427" s="18"/>
      <c r="S1427" s="16">
        <f t="shared" si="479"/>
        <v>0</v>
      </c>
      <c r="T1427" s="18">
        <f t="shared" si="470"/>
        <v>80819.95</v>
      </c>
      <c r="U1427" s="15" t="str">
        <f t="shared" si="480"/>
        <v>Telepass</v>
      </c>
      <c r="W1427" s="14"/>
      <c r="X1427" s="18"/>
      <c r="Y1427" s="16">
        <v>0</v>
      </c>
      <c r="Z1427" s="18">
        <f t="shared" si="471"/>
        <v>-6575.0700000000361</v>
      </c>
      <c r="AA1427" s="15"/>
      <c r="AB1427" s="24"/>
      <c r="AC1427" s="15" t="str">
        <f t="shared" si="481"/>
        <v>Telepass</v>
      </c>
      <c r="AD1427" s="25"/>
      <c r="AE1427" s="62">
        <f t="shared" si="482"/>
        <v>0</v>
      </c>
      <c r="AF1427" s="63">
        <f t="shared" si="478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2"/>
        <v>0</v>
      </c>
      <c r="AP1427" s="15"/>
      <c r="AR1427" s="14"/>
      <c r="AS1427" s="18"/>
      <c r="AT1427" s="16">
        <v>0</v>
      </c>
      <c r="AU1427" s="18">
        <f t="shared" si="473"/>
        <v>0</v>
      </c>
      <c r="AV1427" s="15"/>
      <c r="AX1427" s="14"/>
      <c r="AY1427" s="18"/>
      <c r="AZ1427" s="16">
        <v>0</v>
      </c>
      <c r="BA1427" s="18">
        <f t="shared" si="474"/>
        <v>0</v>
      </c>
      <c r="BB1427" s="15"/>
      <c r="BD1427" s="14"/>
      <c r="BE1427" s="18"/>
      <c r="BF1427" s="16">
        <v>0</v>
      </c>
      <c r="BG1427" s="18">
        <f t="shared" si="475"/>
        <v>0</v>
      </c>
      <c r="BH1427" s="15"/>
      <c r="BJ1427" s="86"/>
      <c r="BK1427" s="86"/>
      <c r="BL1427" s="24"/>
      <c r="BM1427" s="24"/>
      <c r="BN1427" s="24"/>
      <c r="BO1427" s="24"/>
      <c r="BP1427" s="24"/>
      <c r="BQ1427" s="124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/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470"/>
        <v>80819.95</v>
      </c>
      <c r="U1428" s="15" t="str">
        <f t="shared" si="480"/>
        <v>Pubblicità</v>
      </c>
      <c r="W1428" s="14"/>
      <c r="X1428" s="18"/>
      <c r="Y1428" s="16">
        <v>0</v>
      </c>
      <c r="Z1428" s="18">
        <f t="shared" si="471"/>
        <v>-6575.0700000000361</v>
      </c>
      <c r="AA1428" s="15"/>
      <c r="AB1428" s="24"/>
      <c r="AC1428" s="15" t="str">
        <f t="shared" si="481"/>
        <v>Pubblicità</v>
      </c>
      <c r="AD1428" s="25"/>
      <c r="AE1428" s="62">
        <f t="shared" si="482"/>
        <v>0</v>
      </c>
      <c r="AF1428" s="63">
        <f t="shared" si="478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2"/>
        <v>0</v>
      </c>
      <c r="AP1428" s="15"/>
      <c r="AR1428" s="14"/>
      <c r="AS1428" s="18"/>
      <c r="AT1428" s="16"/>
      <c r="AU1428" s="18">
        <f t="shared" si="473"/>
        <v>0</v>
      </c>
      <c r="AV1428" s="15"/>
      <c r="AX1428" s="14"/>
      <c r="AY1428" s="18"/>
      <c r="AZ1428" s="16"/>
      <c r="BA1428" s="18">
        <f t="shared" si="474"/>
        <v>0</v>
      </c>
      <c r="BB1428" s="15"/>
      <c r="BD1428" s="14"/>
      <c r="BE1428" s="18"/>
      <c r="BF1428" s="16"/>
      <c r="BG1428" s="18">
        <f t="shared" si="475"/>
        <v>0</v>
      </c>
      <c r="BH1428" s="15"/>
      <c r="BJ1428" s="86"/>
      <c r="BK1428" s="86"/>
      <c r="BL1428" s="24"/>
      <c r="BM1428" s="24"/>
      <c r="BN1428" s="24"/>
      <c r="BO1428" s="24"/>
      <c r="BP1428" s="24"/>
      <c r="BQ1428" s="124"/>
    </row>
    <row r="1429" spans="1:69" ht="16.8" customHeight="1" x14ac:dyDescent="0.35">
      <c r="A1429" s="15"/>
      <c r="B1429" s="66"/>
      <c r="C1429" s="15" t="s">
        <v>137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189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470"/>
        <v>80819.95</v>
      </c>
      <c r="U1429" s="15" t="str">
        <f t="shared" si="480"/>
        <v xml:space="preserve">PAG. STIP.           MARZIA </v>
      </c>
      <c r="W1429" s="14"/>
      <c r="X1429" s="18"/>
      <c r="Y1429" s="16">
        <v>0</v>
      </c>
      <c r="Z1429" s="18">
        <f t="shared" si="471"/>
        <v>-6575.0700000000361</v>
      </c>
      <c r="AA1429" s="15"/>
      <c r="AB1429" s="24"/>
      <c r="AC1429" s="15" t="str">
        <f t="shared" si="481"/>
        <v xml:space="preserve">PAG. STIP.           MARZIA </v>
      </c>
      <c r="AD1429" s="25"/>
      <c r="AE1429" s="62">
        <f t="shared" si="482"/>
        <v>0</v>
      </c>
      <c r="AF1429" s="63">
        <f t="shared" si="478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2"/>
        <v>0</v>
      </c>
      <c r="AP1429" s="15"/>
      <c r="AR1429" s="14"/>
      <c r="AS1429" s="18"/>
      <c r="AT1429" s="16">
        <v>0</v>
      </c>
      <c r="AU1429" s="18">
        <f t="shared" si="473"/>
        <v>0</v>
      </c>
      <c r="AV1429" s="15"/>
      <c r="AX1429" s="14"/>
      <c r="AY1429" s="18"/>
      <c r="AZ1429" s="16">
        <v>0</v>
      </c>
      <c r="BA1429" s="18">
        <f t="shared" si="474"/>
        <v>0</v>
      </c>
      <c r="BB1429" s="15"/>
      <c r="BD1429" s="14"/>
      <c r="BE1429" s="18"/>
      <c r="BF1429" s="16">
        <v>0</v>
      </c>
      <c r="BG1429" s="18">
        <f t="shared" si="475"/>
        <v>0</v>
      </c>
      <c r="BH1429" s="15"/>
      <c r="BJ1429" s="86"/>
      <c r="BK1429" s="86"/>
      <c r="BL1429" s="24"/>
      <c r="BM1429" s="24"/>
      <c r="BN1429" s="24"/>
      <c r="BO1429" s="24"/>
      <c r="BP1429" s="24"/>
      <c r="BQ1429" s="124"/>
    </row>
    <row r="1430" spans="1:69" ht="16.8" customHeight="1" x14ac:dyDescent="0.35">
      <c r="A1430" s="15"/>
      <c r="B1430" s="15"/>
      <c r="C1430" s="15" t="s">
        <v>139</v>
      </c>
      <c r="D1430" s="16"/>
      <c r="E1430" s="16">
        <v>0</v>
      </c>
      <c r="F1430" s="16"/>
      <c r="G1430" s="16">
        <v>0</v>
      </c>
      <c r="H1430" s="16"/>
      <c r="I1430" s="4"/>
      <c r="J1430" s="14"/>
      <c r="K1430" s="17"/>
      <c r="L1430" s="16"/>
      <c r="M1430" s="16">
        <v>0</v>
      </c>
      <c r="N1430" s="16" t="s">
        <v>70</v>
      </c>
      <c r="O1430" s="16">
        <f>SUM(L1441:L1452)+L1455</f>
        <v>1604.5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470"/>
        <v>80819.95</v>
      </c>
      <c r="U1430" s="15" t="str">
        <f t="shared" si="480"/>
        <v xml:space="preserve">PAG. STIP.           DEBORAH </v>
      </c>
      <c r="W1430" s="14"/>
      <c r="X1430" s="18"/>
      <c r="Y1430" s="16">
        <v>0</v>
      </c>
      <c r="Z1430" s="18">
        <f t="shared" si="471"/>
        <v>-6575.0700000000361</v>
      </c>
      <c r="AA1430" s="15"/>
      <c r="AB1430" s="24"/>
      <c r="AC1430" s="15" t="str">
        <f t="shared" si="481"/>
        <v xml:space="preserve">PAG. STIP.           DEBORAH </v>
      </c>
      <c r="AD1430" s="25"/>
      <c r="AE1430" s="62">
        <f t="shared" si="482"/>
        <v>0</v>
      </c>
      <c r="AF1430" s="63">
        <f t="shared" si="478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2"/>
        <v>0</v>
      </c>
      <c r="AP1430" s="15"/>
      <c r="AR1430" s="14"/>
      <c r="AS1430" s="18"/>
      <c r="AT1430" s="16">
        <v>0</v>
      </c>
      <c r="AU1430" s="18">
        <f t="shared" si="473"/>
        <v>0</v>
      </c>
      <c r="AV1430" s="15"/>
      <c r="AX1430" s="14"/>
      <c r="AY1430" s="18"/>
      <c r="AZ1430" s="16">
        <v>0</v>
      </c>
      <c r="BA1430" s="18">
        <f t="shared" si="474"/>
        <v>0</v>
      </c>
      <c r="BB1430" s="15"/>
      <c r="BD1430" s="14"/>
      <c r="BE1430" s="18"/>
      <c r="BF1430" s="16">
        <v>0</v>
      </c>
      <c r="BG1430" s="18">
        <f t="shared" si="475"/>
        <v>0</v>
      </c>
      <c r="BH1430" s="15"/>
      <c r="BJ1430" s="86"/>
      <c r="BK1430" s="86"/>
      <c r="BL1430" s="24"/>
      <c r="BM1430" s="24"/>
      <c r="BN1430" s="24"/>
      <c r="BO1430" s="24"/>
      <c r="BP1430" s="24"/>
      <c r="BQ1430" s="124"/>
    </row>
    <row r="1431" spans="1:69" ht="16.8" customHeight="1" x14ac:dyDescent="0.35">
      <c r="A1431" s="15"/>
      <c r="B1431" s="15"/>
      <c r="C1431" s="15" t="s">
        <v>141</v>
      </c>
      <c r="D1431" s="16"/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2451.4100000000035</v>
      </c>
      <c r="Q1431" s="14"/>
      <c r="R1431" s="18"/>
      <c r="S1431" s="16">
        <f>G1431</f>
        <v>0</v>
      </c>
      <c r="T1431" s="18">
        <f t="shared" si="470"/>
        <v>80819.95</v>
      </c>
      <c r="U1431" s="15"/>
      <c r="W1431" s="14"/>
      <c r="X1431" s="18"/>
      <c r="Y1431" s="16"/>
      <c r="Z1431" s="18">
        <f t="shared" si="471"/>
        <v>-6575.0700000000361</v>
      </c>
      <c r="AA1431" s="15"/>
      <c r="AB1431" s="24"/>
      <c r="AC1431" s="15" t="str">
        <f t="shared" si="481"/>
        <v xml:space="preserve">PAG. STIP.           DORIANA BONIFICO </v>
      </c>
      <c r="AD1431" s="25"/>
      <c r="AE1431" s="62">
        <f t="shared" si="482"/>
        <v>0</v>
      </c>
      <c r="AF1431" s="63">
        <f t="shared" si="478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2"/>
        <v>0</v>
      </c>
      <c r="AP1431" s="15"/>
      <c r="AR1431" s="14"/>
      <c r="AS1431" s="18"/>
      <c r="AT1431" s="16"/>
      <c r="AU1431" s="18">
        <f t="shared" si="473"/>
        <v>0</v>
      </c>
      <c r="AV1431" s="15"/>
      <c r="AX1431" s="14"/>
      <c r="AY1431" s="18"/>
      <c r="AZ1431" s="16"/>
      <c r="BA1431" s="18">
        <f t="shared" si="474"/>
        <v>0</v>
      </c>
      <c r="BB1431" s="15"/>
      <c r="BD1431" s="14"/>
      <c r="BE1431" s="18"/>
      <c r="BF1431" s="16"/>
      <c r="BG1431" s="18">
        <f t="shared" si="475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4"/>
    </row>
    <row r="1432" spans="1:69" ht="16.8" customHeight="1" x14ac:dyDescent="0.35">
      <c r="A1432" s="15"/>
      <c r="B1432" s="15"/>
      <c r="C1432" s="15" t="s">
        <v>142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118842.91</v>
      </c>
      <c r="M1432" s="3">
        <f>SUM(M1405:M1431)</f>
        <v>8787.42</v>
      </c>
      <c r="N1432" s="16" t="s">
        <v>75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470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1"/>
        <v>-6575.0700000000361</v>
      </c>
      <c r="AA1432" s="15"/>
      <c r="AB1432" s="24"/>
      <c r="AC1432" s="15" t="str">
        <f t="shared" si="481"/>
        <v xml:space="preserve">PAG. STIP.           STEFANIA  BONIFICO </v>
      </c>
      <c r="AD1432" s="25"/>
      <c r="AE1432" s="62">
        <f t="shared" si="482"/>
        <v>0</v>
      </c>
      <c r="AF1432" s="63">
        <f t="shared" si="478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2"/>
        <v>0</v>
      </c>
      <c r="AP1432" s="15"/>
      <c r="AR1432" s="14"/>
      <c r="AS1432" s="18"/>
      <c r="AT1432" s="16">
        <v>0</v>
      </c>
      <c r="AU1432" s="18">
        <f t="shared" si="473"/>
        <v>0</v>
      </c>
      <c r="AV1432" s="15"/>
      <c r="AX1432" s="14"/>
      <c r="AY1432" s="18"/>
      <c r="AZ1432" s="16">
        <v>0</v>
      </c>
      <c r="BA1432" s="18">
        <f t="shared" si="474"/>
        <v>0</v>
      </c>
      <c r="BB1432" s="15"/>
      <c r="BD1432" s="14"/>
      <c r="BE1432" s="18"/>
      <c r="BF1432" s="16">
        <v>0</v>
      </c>
      <c r="BG1432" s="18">
        <f t="shared" si="475"/>
        <v>0</v>
      </c>
      <c r="BH1432" s="15"/>
      <c r="BJ1432" s="86"/>
      <c r="BK1432" s="86"/>
      <c r="BL1432" s="24"/>
      <c r="BM1432" s="24"/>
      <c r="BN1432" s="24"/>
      <c r="BO1432" s="24"/>
      <c r="BP1432" s="24"/>
      <c r="BQ1432" s="124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-6472.5</v>
      </c>
      <c r="P1433" s="37">
        <f>O1432-O1433</f>
        <v>9498.2200000000012</v>
      </c>
      <c r="Q1433" s="14"/>
      <c r="R1433" s="18"/>
      <c r="S1433" s="16">
        <f>G1433</f>
        <v>0</v>
      </c>
      <c r="T1433" s="18">
        <f t="shared" si="470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1"/>
        <v>-6575.0700000000361</v>
      </c>
      <c r="AA1433" s="15"/>
      <c r="AB1433" s="24"/>
      <c r="AC1433" s="15" t="str">
        <f t="shared" si="481"/>
        <v>Pagamento contributi impiegate</v>
      </c>
      <c r="AD1433" s="25"/>
      <c r="AE1433" s="62">
        <f t="shared" si="482"/>
        <v>0</v>
      </c>
      <c r="AF1433" s="63">
        <f t="shared" si="478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2"/>
        <v>0</v>
      </c>
      <c r="AP1433" s="15"/>
      <c r="AR1433" s="14"/>
      <c r="AS1433" s="18"/>
      <c r="AT1433" s="16">
        <v>0</v>
      </c>
      <c r="AU1433" s="18">
        <f t="shared" si="473"/>
        <v>0</v>
      </c>
      <c r="AV1433" s="15"/>
      <c r="AX1433" s="14"/>
      <c r="AY1433" s="18"/>
      <c r="AZ1433" s="16">
        <v>0</v>
      </c>
      <c r="BA1433" s="18">
        <f t="shared" si="474"/>
        <v>0</v>
      </c>
      <c r="BB1433" s="15"/>
      <c r="BD1433" s="14"/>
      <c r="BE1433" s="18"/>
      <c r="BF1433" s="16">
        <v>0</v>
      </c>
      <c r="BG1433" s="18">
        <f t="shared" si="475"/>
        <v>0</v>
      </c>
      <c r="BH1433" s="15"/>
      <c r="BJ1433" s="86"/>
      <c r="BK1433" s="86"/>
      <c r="BL1433" s="24"/>
      <c r="BM1433" s="24"/>
      <c r="BN1433" s="24"/>
      <c r="BO1433" s="24"/>
      <c r="BP1433" s="24"/>
      <c r="BQ1433" s="124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896113.21</v>
      </c>
      <c r="M1434" s="3">
        <f>M1432+M1433</f>
        <v>776175.90999999992</v>
      </c>
      <c r="N1434" s="16" t="s">
        <v>80</v>
      </c>
      <c r="O1434" s="38">
        <f>O1431+O1432-O1433</f>
        <v>10528.410000000003</v>
      </c>
      <c r="P1434" s="39">
        <f>O1434-O1431</f>
        <v>9498.2200000000012</v>
      </c>
      <c r="Q1434" s="14"/>
      <c r="R1434" s="18"/>
      <c r="S1434" s="16">
        <v>0</v>
      </c>
      <c r="T1434" s="18">
        <f t="shared" si="470"/>
        <v>80819.95</v>
      </c>
      <c r="U1434" s="15"/>
      <c r="W1434" s="14"/>
      <c r="X1434" s="18"/>
      <c r="Y1434" s="16"/>
      <c r="Z1434" s="18">
        <f t="shared" si="471"/>
        <v>-6575.0700000000361</v>
      </c>
      <c r="AA1434" s="15"/>
      <c r="AB1434" s="24"/>
      <c r="AC1434" s="15"/>
      <c r="AD1434" s="25"/>
      <c r="AE1434" s="62">
        <f t="shared" si="482"/>
        <v>0</v>
      </c>
      <c r="AF1434" s="63">
        <f t="shared" si="478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2"/>
        <v>0</v>
      </c>
      <c r="AP1434" s="15"/>
      <c r="AR1434" s="14"/>
      <c r="AS1434" s="18"/>
      <c r="AT1434" s="16"/>
      <c r="AU1434" s="18">
        <f t="shared" si="473"/>
        <v>0</v>
      </c>
      <c r="AV1434" s="15"/>
      <c r="AX1434" s="14"/>
      <c r="AY1434" s="18"/>
      <c r="AZ1434" s="16"/>
      <c r="BA1434" s="18">
        <f t="shared" si="474"/>
        <v>0</v>
      </c>
      <c r="BB1434" s="15"/>
      <c r="BD1434" s="14"/>
      <c r="BE1434" s="18"/>
      <c r="BF1434" s="16"/>
      <c r="BG1434" s="18">
        <f t="shared" si="475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4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82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470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1"/>
        <v>-6575.0700000000361</v>
      </c>
      <c r="AA1435" s="15"/>
      <c r="AB1435" s="24"/>
      <c r="AC1435" s="15" t="str">
        <f t="shared" ref="AC1435:AC1445" si="483">C1435</f>
        <v>Pag. Bolletta Telecom  780820</v>
      </c>
      <c r="AD1435" s="25"/>
      <c r="AE1435" s="62">
        <f t="shared" si="482"/>
        <v>0</v>
      </c>
      <c r="AF1435" s="63">
        <f t="shared" si="478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2"/>
        <v>0</v>
      </c>
      <c r="AP1435" s="15"/>
      <c r="AR1435" s="14"/>
      <c r="AS1435" s="18"/>
      <c r="AT1435" s="16">
        <v>0</v>
      </c>
      <c r="AU1435" s="18">
        <f t="shared" si="473"/>
        <v>0</v>
      </c>
      <c r="AV1435" s="15"/>
      <c r="AX1435" s="14"/>
      <c r="AY1435" s="18"/>
      <c r="AZ1435" s="16">
        <v>0</v>
      </c>
      <c r="BA1435" s="18">
        <f t="shared" si="474"/>
        <v>0</v>
      </c>
      <c r="BB1435" s="15"/>
      <c r="BD1435" s="14"/>
      <c r="BE1435" s="18"/>
      <c r="BF1435" s="16">
        <v>0</v>
      </c>
      <c r="BG1435" s="18">
        <f t="shared" si="475"/>
        <v>0</v>
      </c>
      <c r="BH1435" s="15"/>
      <c r="BJ1435" s="86"/>
      <c r="BK1435" s="86"/>
      <c r="BL1435" s="24"/>
      <c r="BM1435" s="24"/>
      <c r="BN1435" s="24"/>
      <c r="BO1435" s="24"/>
      <c r="BP1435" s="24"/>
      <c r="BQ1435" s="124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2503.9100000000035</v>
      </c>
      <c r="P1436" s="18"/>
      <c r="Q1436" s="14"/>
      <c r="R1436" s="18"/>
      <c r="S1436" s="16">
        <f>G1436</f>
        <v>0</v>
      </c>
      <c r="T1436" s="18">
        <f t="shared" si="470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1"/>
        <v>-6575.0700000000361</v>
      </c>
      <c r="AA1436" s="15"/>
      <c r="AB1436" s="24"/>
      <c r="AC1436" s="15" t="str">
        <f t="shared" si="483"/>
        <v>Pag. Bolletta Telecom 780344</v>
      </c>
      <c r="AD1436" s="25"/>
      <c r="AE1436" s="62">
        <f t="shared" si="482"/>
        <v>0</v>
      </c>
      <c r="AF1436" s="63">
        <f t="shared" si="478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2"/>
        <v>0</v>
      </c>
      <c r="AP1436" s="15"/>
      <c r="AR1436" s="14"/>
      <c r="AS1436" s="18"/>
      <c r="AT1436" s="16">
        <v>0</v>
      </c>
      <c r="AU1436" s="18">
        <f t="shared" si="473"/>
        <v>0</v>
      </c>
      <c r="AV1436" s="15"/>
      <c r="AX1436" s="14"/>
      <c r="AY1436" s="18"/>
      <c r="AZ1436" s="16">
        <v>0</v>
      </c>
      <c r="BA1436" s="18">
        <f t="shared" si="474"/>
        <v>0</v>
      </c>
      <c r="BB1436" s="15"/>
      <c r="BD1436" s="14"/>
      <c r="BE1436" s="18"/>
      <c r="BF1436" s="16">
        <v>0</v>
      </c>
      <c r="BG1436" s="18">
        <f t="shared" si="475"/>
        <v>0</v>
      </c>
      <c r="BH1436" s="15"/>
      <c r="BJ1436" s="86"/>
      <c r="BK1436" s="86"/>
      <c r="BL1436" s="24"/>
      <c r="BM1436" s="24"/>
      <c r="BN1436" s="24"/>
      <c r="BO1436" s="24"/>
      <c r="BP1436" s="24"/>
      <c r="BQ1436" s="124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0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1"/>
        <v>-6575.0700000000361</v>
      </c>
      <c r="AA1437" s="15"/>
      <c r="AB1437" s="24"/>
      <c r="AC1437" s="15" t="str">
        <f t="shared" si="483"/>
        <v>Pag. Bolletta Telecom</v>
      </c>
      <c r="AD1437" s="25"/>
      <c r="AE1437" s="62">
        <f t="shared" si="482"/>
        <v>0</v>
      </c>
      <c r="AF1437" s="63">
        <f t="shared" si="478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2"/>
        <v>0</v>
      </c>
      <c r="AP1437" s="15"/>
      <c r="AR1437" s="14"/>
      <c r="AS1437" s="18"/>
      <c r="AT1437" s="16">
        <v>0</v>
      </c>
      <c r="AU1437" s="18">
        <f t="shared" si="473"/>
        <v>0</v>
      </c>
      <c r="AV1437" s="15"/>
      <c r="AX1437" s="14"/>
      <c r="AY1437" s="18"/>
      <c r="AZ1437" s="16">
        <v>0</v>
      </c>
      <c r="BA1437" s="18">
        <f t="shared" si="474"/>
        <v>0</v>
      </c>
      <c r="BB1437" s="15"/>
      <c r="BD1437" s="14"/>
      <c r="BE1437" s="18"/>
      <c r="BF1437" s="16">
        <v>0</v>
      </c>
      <c r="BG1437" s="18">
        <f t="shared" si="475"/>
        <v>0</v>
      </c>
      <c r="BH1437" s="15"/>
      <c r="BJ1437" s="86"/>
      <c r="BK1437" s="86"/>
      <c r="BL1437" s="24"/>
      <c r="BM1437" s="24"/>
      <c r="BN1437" s="24"/>
      <c r="BO1437" s="24"/>
      <c r="BP1437" s="24"/>
      <c r="BQ1437" s="124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9" si="484">(R1438-S1438)+T1437</f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9" si="485">(X1438-Y1438)+Z1437</f>
        <v>-6575.0700000000361</v>
      </c>
      <c r="AA1438" s="15"/>
      <c r="AB1438" s="24"/>
      <c r="AC1438" s="15" t="str">
        <f t="shared" si="483"/>
        <v xml:space="preserve">PAG. BOLLETTA ENEL  </v>
      </c>
      <c r="AD1438" s="25"/>
      <c r="AE1438" s="62">
        <f t="shared" si="482"/>
        <v>0</v>
      </c>
      <c r="AF1438" s="63">
        <f t="shared" si="478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9" si="486">(AM1438-AN1438)+AO1437</f>
        <v>0</v>
      </c>
      <c r="AP1438" s="15"/>
      <c r="AR1438" s="14"/>
      <c r="AS1438" s="18"/>
      <c r="AT1438" s="16">
        <v>0</v>
      </c>
      <c r="AU1438" s="18">
        <f t="shared" ref="AU1438:AU1469" si="487">(AS1438-AT1438)+AU1437</f>
        <v>0</v>
      </c>
      <c r="AV1438" s="15"/>
      <c r="AX1438" s="14"/>
      <c r="AY1438" s="18"/>
      <c r="AZ1438" s="16">
        <v>0</v>
      </c>
      <c r="BA1438" s="18">
        <f t="shared" ref="BA1438:BA1469" si="488">(AY1438-AZ1438)+BA1437</f>
        <v>0</v>
      </c>
      <c r="BB1438" s="15"/>
      <c r="BD1438" s="14"/>
      <c r="BE1438" s="18"/>
      <c r="BF1438" s="16">
        <v>0</v>
      </c>
      <c r="BG1438" s="18">
        <f t="shared" ref="BG1438:BG1469" si="489">(BE1438-BF1438)+BG1437</f>
        <v>0</v>
      </c>
      <c r="BH1438" s="15"/>
      <c r="BJ1438" s="86"/>
      <c r="BK1438" s="86"/>
      <c r="BL1438" s="24"/>
      <c r="BM1438" s="24"/>
      <c r="BN1438" s="24"/>
      <c r="BO1438" s="24"/>
      <c r="BP1438" s="24"/>
      <c r="BQ1438" s="124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>
        <f>T1462+Z1462+AO1462+AU1462</f>
        <v>76260.979999999967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4"/>
        <v>80819.95</v>
      </c>
      <c r="U1439" s="15"/>
      <c r="W1439" s="14"/>
      <c r="X1439" s="18"/>
      <c r="Y1439" s="16">
        <v>0</v>
      </c>
      <c r="Z1439" s="18">
        <f t="shared" si="485"/>
        <v>-6575.0700000000361</v>
      </c>
      <c r="AA1439" s="15"/>
      <c r="AB1439" s="24"/>
      <c r="AC1439" s="15" t="str">
        <f t="shared" si="483"/>
        <v>Locazione immobili</v>
      </c>
      <c r="AD1439" s="25"/>
      <c r="AE1439" s="62">
        <f t="shared" si="482"/>
        <v>0</v>
      </c>
      <c r="AF1439" s="63">
        <f t="shared" si="478"/>
        <v>9547.4</v>
      </c>
      <c r="AG1439" s="25"/>
      <c r="AH1439" s="24"/>
      <c r="AI1439" s="26">
        <v>0</v>
      </c>
      <c r="AJ1439" s="25"/>
      <c r="AL1439" s="14"/>
      <c r="AM1439" s="18"/>
      <c r="AN1439" s="16">
        <v>0</v>
      </c>
      <c r="AO1439" s="18">
        <f t="shared" si="486"/>
        <v>0</v>
      </c>
      <c r="AP1439" s="15"/>
      <c r="AR1439" s="14"/>
      <c r="AS1439" s="18"/>
      <c r="AT1439" s="16">
        <v>0</v>
      </c>
      <c r="AU1439" s="18">
        <f t="shared" si="487"/>
        <v>0</v>
      </c>
      <c r="AV1439" s="15"/>
      <c r="AX1439" s="14"/>
      <c r="AY1439" s="18"/>
      <c r="AZ1439" s="16">
        <v>0</v>
      </c>
      <c r="BA1439" s="18">
        <f t="shared" si="488"/>
        <v>0</v>
      </c>
      <c r="BB1439" s="15"/>
      <c r="BD1439" s="14"/>
      <c r="BE1439" s="18"/>
      <c r="BF1439" s="16">
        <v>0</v>
      </c>
      <c r="BG1439" s="18">
        <f t="shared" si="489"/>
        <v>0</v>
      </c>
      <c r="BH1439" s="15"/>
      <c r="BJ1439" s="86"/>
      <c r="BK1439" s="86"/>
      <c r="BL1439" s="24"/>
      <c r="BM1439" s="24"/>
      <c r="BN1439" s="24"/>
      <c r="BO1439" s="24"/>
      <c r="BP1439" s="24"/>
      <c r="BQ1439" s="124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4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5"/>
        <v>-6575.0700000000361</v>
      </c>
      <c r="AA1440" s="15"/>
      <c r="AB1440" s="24"/>
      <c r="AC1440" s="15" t="str">
        <f t="shared" si="483"/>
        <v>Spese condominiali</v>
      </c>
      <c r="AD1440" s="25"/>
      <c r="AE1440" s="62">
        <f t="shared" si="482"/>
        <v>0</v>
      </c>
      <c r="AF1440" s="63">
        <f t="shared" si="478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6"/>
        <v>0</v>
      </c>
      <c r="AP1440" s="15"/>
      <c r="AR1440" s="14"/>
      <c r="AS1440" s="18"/>
      <c r="AT1440" s="16">
        <v>0</v>
      </c>
      <c r="AU1440" s="18">
        <f t="shared" si="487"/>
        <v>0</v>
      </c>
      <c r="AV1440" s="15"/>
      <c r="AX1440" s="14"/>
      <c r="AY1440" s="18"/>
      <c r="AZ1440" s="16">
        <v>0</v>
      </c>
      <c r="BA1440" s="18">
        <f t="shared" si="488"/>
        <v>0</v>
      </c>
      <c r="BB1440" s="15"/>
      <c r="BD1440" s="14"/>
      <c r="BE1440" s="18"/>
      <c r="BF1440" s="16">
        <v>0</v>
      </c>
      <c r="BG1440" s="18">
        <f t="shared" si="489"/>
        <v>0</v>
      </c>
      <c r="BH1440" s="15"/>
      <c r="BJ1440" s="86"/>
      <c r="BK1440" s="86"/>
      <c r="BL1440" s="24"/>
      <c r="BM1440" s="24"/>
      <c r="BN1440" s="24"/>
      <c r="BO1440" s="24"/>
      <c r="BP1440" s="24"/>
      <c r="BQ1440" s="124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144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4"/>
        <v>80819.95</v>
      </c>
      <c r="U1441" s="15"/>
      <c r="W1441" s="14"/>
      <c r="X1441" s="18"/>
      <c r="Y1441" s="16"/>
      <c r="Z1441" s="18">
        <f t="shared" si="485"/>
        <v>-6575.0700000000361</v>
      </c>
      <c r="AA1441" s="15"/>
      <c r="AB1441" s="24"/>
      <c r="AC1441" s="15" t="str">
        <f t="shared" si="483"/>
        <v>TOT. SPESE AFFITTO  TEL. LUCE</v>
      </c>
      <c r="AD1441" s="25"/>
      <c r="AE1441" s="62">
        <f t="shared" si="482"/>
        <v>0</v>
      </c>
      <c r="AF1441" s="63">
        <f t="shared" si="478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6"/>
        <v>0</v>
      </c>
      <c r="AP1441" s="15"/>
      <c r="AR1441" s="14"/>
      <c r="AS1441" s="18"/>
      <c r="AT1441" s="16"/>
      <c r="AU1441" s="18">
        <f t="shared" si="487"/>
        <v>0</v>
      </c>
      <c r="AV1441" s="15"/>
      <c r="AX1441" s="14"/>
      <c r="AY1441" s="18"/>
      <c r="AZ1441" s="16"/>
      <c r="BA1441" s="18">
        <f t="shared" si="488"/>
        <v>0</v>
      </c>
      <c r="BB1441" s="15"/>
      <c r="BD1441" s="14"/>
      <c r="BE1441" s="18"/>
      <c r="BF1441" s="16"/>
      <c r="BG1441" s="18">
        <f t="shared" si="489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4"/>
    </row>
    <row r="1442" spans="1:69" ht="16.8" customHeight="1" x14ac:dyDescent="0.35">
      <c r="A1442" s="15"/>
      <c r="B1442" s="15"/>
      <c r="C1442" s="15" t="s">
        <v>95</v>
      </c>
      <c r="D1442" s="16"/>
      <c r="E1442" s="16"/>
      <c r="F1442" s="16"/>
      <c r="G1442" s="16">
        <v>0</v>
      </c>
      <c r="H1442" s="16"/>
      <c r="I1442" s="4"/>
      <c r="J1442" s="14"/>
      <c r="K1442" t="s">
        <v>221</v>
      </c>
      <c r="L1442" s="154">
        <v>0</v>
      </c>
      <c r="M1442" t="s">
        <v>222</v>
      </c>
      <c r="N1442">
        <v>0</v>
      </c>
      <c r="O1442" s="16"/>
      <c r="P1442" s="18"/>
      <c r="Q1442" s="14"/>
      <c r="R1442" s="18"/>
      <c r="S1442" s="16">
        <f>G1442</f>
        <v>0</v>
      </c>
      <c r="T1442" s="18">
        <f t="shared" si="484"/>
        <v>80819.95</v>
      </c>
      <c r="U1442" s="15"/>
      <c r="W1442" s="14"/>
      <c r="X1442" s="18">
        <v>0</v>
      </c>
      <c r="Y1442" s="16">
        <v>0</v>
      </c>
      <c r="Z1442" s="18">
        <f t="shared" si="485"/>
        <v>-6575.0700000000361</v>
      </c>
      <c r="AA1442" s="15"/>
      <c r="AB1442" s="24"/>
      <c r="AC1442" s="15" t="str">
        <f t="shared" si="483"/>
        <v xml:space="preserve">RIVALSA </v>
      </c>
      <c r="AD1442" s="25"/>
      <c r="AE1442" s="62">
        <f t="shared" si="482"/>
        <v>0</v>
      </c>
      <c r="AF1442" s="63">
        <f t="shared" si="478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6"/>
        <v>0</v>
      </c>
      <c r="AP1442" s="15"/>
      <c r="AR1442" s="14"/>
      <c r="AS1442" s="18"/>
      <c r="AT1442" s="16"/>
      <c r="AU1442" s="18">
        <f t="shared" si="487"/>
        <v>0</v>
      </c>
      <c r="AV1442" s="15"/>
      <c r="AX1442" s="14"/>
      <c r="AY1442" s="18"/>
      <c r="AZ1442" s="16"/>
      <c r="BA1442" s="18">
        <f t="shared" si="488"/>
        <v>0</v>
      </c>
      <c r="BB1442" s="15"/>
      <c r="BD1442" s="14"/>
      <c r="BE1442" s="18"/>
      <c r="BF1442" s="16"/>
      <c r="BG1442" s="18">
        <f t="shared" si="489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4"/>
    </row>
    <row r="1443" spans="1:69" ht="16.8" customHeight="1" x14ac:dyDescent="0.35">
      <c r="A1443" s="15"/>
      <c r="B1443" s="15"/>
      <c r="C1443" s="15" t="s">
        <v>96</v>
      </c>
      <c r="D1443" s="16"/>
      <c r="E1443" s="16"/>
      <c r="F1443" s="16"/>
      <c r="G1443" s="16">
        <v>0</v>
      </c>
      <c r="H1443" s="16"/>
      <c r="I1443" s="4"/>
      <c r="J1443" s="14"/>
      <c r="K1443" t="s">
        <v>223</v>
      </c>
      <c r="L1443">
        <v>0</v>
      </c>
      <c r="M1443" t="s">
        <v>224</v>
      </c>
      <c r="N1443">
        <v>0</v>
      </c>
      <c r="O1443" s="16"/>
      <c r="P1443" s="18"/>
      <c r="Q1443" s="14"/>
      <c r="R1443" s="18"/>
      <c r="S1443" s="16">
        <f>G1443</f>
        <v>0</v>
      </c>
      <c r="T1443" s="18">
        <f t="shared" si="484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5"/>
        <v>-6575.0700000000361</v>
      </c>
      <c r="AA1443" s="15"/>
      <c r="AB1443" s="24"/>
      <c r="AC1443" s="15" t="str">
        <f t="shared" si="483"/>
        <v>COMMERCIALISTA</v>
      </c>
      <c r="AD1443" s="25"/>
      <c r="AE1443" s="62">
        <f t="shared" si="482"/>
        <v>0</v>
      </c>
      <c r="AF1443" s="63">
        <f t="shared" si="478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6"/>
        <v>0</v>
      </c>
      <c r="AP1443" s="15"/>
      <c r="AR1443" s="14"/>
      <c r="AS1443" s="18"/>
      <c r="AT1443" s="16">
        <v>0</v>
      </c>
      <c r="AU1443" s="18">
        <f t="shared" si="487"/>
        <v>0</v>
      </c>
      <c r="AV1443" s="15"/>
      <c r="AX1443" s="14"/>
      <c r="AY1443" s="18"/>
      <c r="AZ1443" s="16">
        <v>0</v>
      </c>
      <c r="BA1443" s="18">
        <f t="shared" si="488"/>
        <v>0</v>
      </c>
      <c r="BB1443" s="15"/>
      <c r="BD1443" s="14"/>
      <c r="BE1443" s="18"/>
      <c r="BF1443" s="16">
        <v>0</v>
      </c>
      <c r="BG1443" s="18">
        <f t="shared" si="489"/>
        <v>0</v>
      </c>
      <c r="BH1443" s="15"/>
      <c r="BJ1443" s="86"/>
      <c r="BK1443" s="86"/>
      <c r="BL1443" s="24"/>
      <c r="BM1443" s="24"/>
      <c r="BN1443" s="24"/>
      <c r="BO1443" s="24"/>
      <c r="BP1443" s="24"/>
      <c r="BQ1443" s="124"/>
    </row>
    <row r="1444" spans="1:69" ht="16.8" customHeight="1" x14ac:dyDescent="0.35">
      <c r="A1444" s="15"/>
      <c r="B1444" s="15"/>
      <c r="C1444" s="64" t="s">
        <v>147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t="s">
        <v>225</v>
      </c>
      <c r="L1444">
        <v>0</v>
      </c>
      <c r="M1444" t="s">
        <v>226</v>
      </c>
      <c r="N1444">
        <v>0</v>
      </c>
      <c r="O1444" s="16"/>
      <c r="P1444" s="18"/>
      <c r="Q1444" s="14"/>
      <c r="R1444" s="18"/>
      <c r="S1444" s="16">
        <f>G1444</f>
        <v>0</v>
      </c>
      <c r="T1444" s="18">
        <f t="shared" si="484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5"/>
        <v>-6575.0700000000361</v>
      </c>
      <c r="AA1444" s="15"/>
      <c r="AB1444" s="24"/>
      <c r="AC1444" s="15" t="str">
        <f t="shared" si="483"/>
        <v>CASSA PREVIDENZA  AGENTI  + QUOTA GAA</v>
      </c>
      <c r="AD1444" s="25"/>
      <c r="AE1444" s="62">
        <f t="shared" si="482"/>
        <v>0</v>
      </c>
      <c r="AF1444" s="63">
        <f t="shared" si="478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6"/>
        <v>0</v>
      </c>
      <c r="AP1444" s="15"/>
      <c r="AR1444" s="14"/>
      <c r="AS1444" s="18"/>
      <c r="AT1444" s="16">
        <v>0</v>
      </c>
      <c r="AU1444" s="18">
        <f t="shared" si="487"/>
        <v>0</v>
      </c>
      <c r="AV1444" s="15"/>
      <c r="AX1444" s="14"/>
      <c r="AY1444" s="18"/>
      <c r="AZ1444" s="16">
        <v>0</v>
      </c>
      <c r="BA1444" s="18">
        <f t="shared" si="488"/>
        <v>0</v>
      </c>
      <c r="BB1444" s="15"/>
      <c r="BD1444" s="14"/>
      <c r="BE1444" s="18"/>
      <c r="BF1444" s="16">
        <v>0</v>
      </c>
      <c r="BG1444" s="18">
        <f t="shared" si="489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4"/>
    </row>
    <row r="1445" spans="1:69" ht="16.8" customHeight="1" x14ac:dyDescent="0.35">
      <c r="A1445" s="15"/>
      <c r="B1445" s="15"/>
      <c r="C1445" s="15" t="s">
        <v>98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t="s">
        <v>227</v>
      </c>
      <c r="L1445">
        <v>0</v>
      </c>
      <c r="M1445" t="s">
        <v>228</v>
      </c>
      <c r="N1445">
        <v>670</v>
      </c>
      <c r="O1445" s="16"/>
      <c r="P1445" s="18"/>
      <c r="Q1445" s="14"/>
      <c r="R1445" s="18">
        <f>F1445</f>
        <v>0</v>
      </c>
      <c r="S1445" s="16">
        <v>0</v>
      </c>
      <c r="T1445" s="18">
        <f t="shared" si="484"/>
        <v>80819.95</v>
      </c>
      <c r="U1445" s="15"/>
      <c r="W1445" s="14" t="s">
        <v>186</v>
      </c>
      <c r="X1445" s="18">
        <v>0</v>
      </c>
      <c r="Y1445" s="16"/>
      <c r="Z1445" s="18">
        <f t="shared" si="485"/>
        <v>-6575.0700000000361</v>
      </c>
      <c r="AA1445" s="15"/>
      <c r="AB1445" s="24"/>
      <c r="AC1445" s="15" t="str">
        <f t="shared" si="483"/>
        <v>GIROCONTO PROVV. GENERALI</v>
      </c>
      <c r="AD1445" s="25"/>
      <c r="AE1445" s="62">
        <f t="shared" si="482"/>
        <v>0</v>
      </c>
      <c r="AF1445" s="63">
        <f t="shared" si="478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6"/>
        <v>0</v>
      </c>
      <c r="AP1445" s="15"/>
      <c r="AR1445" s="14"/>
      <c r="AS1445" s="18"/>
      <c r="AT1445" s="16"/>
      <c r="AU1445" s="18">
        <f t="shared" si="487"/>
        <v>0</v>
      </c>
      <c r="AV1445" s="15"/>
      <c r="AX1445" s="14"/>
      <c r="AY1445" s="18"/>
      <c r="AZ1445" s="16"/>
      <c r="BA1445" s="18">
        <f t="shared" si="488"/>
        <v>0</v>
      </c>
      <c r="BB1445" s="15"/>
      <c r="BD1445" s="14"/>
      <c r="BE1445" s="18">
        <f>H1445</f>
        <v>0</v>
      </c>
      <c r="BF1445" s="16"/>
      <c r="BG1445" s="18">
        <f t="shared" si="489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4"/>
    </row>
    <row r="1446" spans="1:69" ht="16.8" customHeight="1" x14ac:dyDescent="0.35">
      <c r="A1446" s="15"/>
      <c r="B1446" s="15"/>
      <c r="C1446" s="47" t="s">
        <v>149</v>
      </c>
      <c r="D1446" s="16"/>
      <c r="E1446" s="16"/>
      <c r="F1446" s="1">
        <v>0</v>
      </c>
      <c r="G1446" s="16">
        <v>0</v>
      </c>
      <c r="H1446" s="16"/>
      <c r="I1446" s="4"/>
      <c r="J1446" s="14"/>
      <c r="K1446" t="s">
        <v>229</v>
      </c>
      <c r="L1446">
        <v>0</v>
      </c>
      <c r="M1446" t="s">
        <v>230</v>
      </c>
      <c r="N1446">
        <v>0</v>
      </c>
      <c r="O1446" s="16"/>
      <c r="P1446" s="18"/>
      <c r="Q1446" s="14"/>
      <c r="R1446" s="49">
        <f>F1446</f>
        <v>0</v>
      </c>
      <c r="S1446" s="16">
        <v>0</v>
      </c>
      <c r="T1446" s="18">
        <f t="shared" si="484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5"/>
        <v>-6575.0700000000361</v>
      </c>
      <c r="AA1446" s="15"/>
      <c r="AB1446" s="24"/>
      <c r="AC1446" s="64" t="s">
        <v>150</v>
      </c>
      <c r="AD1446" s="65"/>
      <c r="AE1446" s="65">
        <f t="shared" si="482"/>
        <v>0</v>
      </c>
      <c r="AF1446" s="63">
        <f t="shared" si="478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6"/>
        <v>0</v>
      </c>
      <c r="AP1446" s="15"/>
      <c r="AR1446" s="14"/>
      <c r="AS1446" s="18"/>
      <c r="AT1446" s="16">
        <v>0</v>
      </c>
      <c r="AU1446" s="18">
        <f t="shared" si="487"/>
        <v>0</v>
      </c>
      <c r="AV1446" s="15"/>
      <c r="AX1446" s="14"/>
      <c r="AY1446" s="18"/>
      <c r="AZ1446" s="16">
        <v>0</v>
      </c>
      <c r="BA1446" s="18">
        <f t="shared" si="488"/>
        <v>0</v>
      </c>
      <c r="BB1446" s="15"/>
      <c r="BD1446" s="14"/>
      <c r="BE1446" s="18"/>
      <c r="BF1446" s="16">
        <v>0</v>
      </c>
      <c r="BG1446" s="18">
        <f t="shared" si="489"/>
        <v>0</v>
      </c>
      <c r="BH1446" s="15"/>
      <c r="BJ1446" s="86"/>
      <c r="BK1446" s="86"/>
      <c r="BL1446" s="24"/>
      <c r="BM1446" s="24"/>
      <c r="BN1446" s="24"/>
      <c r="BO1446" s="24"/>
      <c r="BP1446" s="24"/>
      <c r="BQ1446" s="124"/>
    </row>
    <row r="1447" spans="1:69" ht="16.8" customHeight="1" x14ac:dyDescent="0.35">
      <c r="A1447" s="15"/>
      <c r="B1447" s="15"/>
      <c r="C1447" s="15" t="s">
        <v>100</v>
      </c>
      <c r="D1447" s="16"/>
      <c r="E1447" s="16"/>
      <c r="F1447" s="16"/>
      <c r="G1447" s="16">
        <v>0</v>
      </c>
      <c r="H1447" s="16"/>
      <c r="I1447" s="4"/>
      <c r="J1447" s="14"/>
      <c r="K1447" t="s">
        <v>231</v>
      </c>
      <c r="L1447">
        <v>0</v>
      </c>
      <c r="M1447" t="s">
        <v>232</v>
      </c>
      <c r="N1447" s="154">
        <v>75</v>
      </c>
      <c r="O1447" s="16"/>
      <c r="P1447" s="18"/>
      <c r="Q1447" s="14"/>
      <c r="R1447" s="18"/>
      <c r="S1447" s="16">
        <f>G1447</f>
        <v>0</v>
      </c>
      <c r="T1447" s="18">
        <f t="shared" si="484"/>
        <v>80819.95</v>
      </c>
      <c r="U1447" s="15" t="s">
        <v>102</v>
      </c>
      <c r="W1447" s="14"/>
      <c r="X1447" s="18"/>
      <c r="Y1447" s="16">
        <v>0</v>
      </c>
      <c r="Z1447" s="18">
        <f t="shared" si="485"/>
        <v>-6575.0700000000361</v>
      </c>
      <c r="AA1447" s="15"/>
      <c r="AB1447" s="24"/>
      <c r="AC1447" s="15" t="str">
        <f>C1447</f>
        <v>TASSE</v>
      </c>
      <c r="AD1447" s="25"/>
      <c r="AE1447" s="62">
        <f t="shared" si="482"/>
        <v>0</v>
      </c>
      <c r="AF1447" s="63">
        <f t="shared" si="478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6"/>
        <v>0</v>
      </c>
      <c r="AP1447" s="15"/>
      <c r="AR1447" s="14"/>
      <c r="AS1447" s="18">
        <v>0</v>
      </c>
      <c r="AT1447" s="16">
        <v>0</v>
      </c>
      <c r="AU1447" s="18">
        <f t="shared" si="487"/>
        <v>0</v>
      </c>
      <c r="AV1447" s="15"/>
      <c r="AX1447" s="14"/>
      <c r="AY1447" s="18">
        <v>0</v>
      </c>
      <c r="AZ1447" s="16">
        <v>0</v>
      </c>
      <c r="BA1447" s="18">
        <f t="shared" si="488"/>
        <v>0</v>
      </c>
      <c r="BB1447" s="15"/>
      <c r="BD1447" s="14"/>
      <c r="BE1447" s="18">
        <v>0</v>
      </c>
      <c r="BF1447" s="16">
        <v>0</v>
      </c>
      <c r="BG1447" s="18">
        <f t="shared" si="489"/>
        <v>0</v>
      </c>
      <c r="BH1447" s="15"/>
      <c r="BJ1447" s="86"/>
      <c r="BK1447" s="86"/>
      <c r="BL1447" s="24"/>
      <c r="BM1447" s="24"/>
      <c r="BN1447" s="24"/>
      <c r="BO1447" s="24"/>
      <c r="BP1447" s="24"/>
      <c r="BQ1447" s="124"/>
    </row>
    <row r="1448" spans="1:69" ht="16.8" customHeight="1" x14ac:dyDescent="0.35">
      <c r="A1448" s="15"/>
      <c r="B1448" s="15"/>
      <c r="C1448" s="15" t="s">
        <v>103</v>
      </c>
      <c r="D1448" s="16"/>
      <c r="E1448" s="16"/>
      <c r="F1448" s="16">
        <v>0</v>
      </c>
      <c r="G1448" s="16">
        <v>0</v>
      </c>
      <c r="H1448" s="16"/>
      <c r="I1448" s="4"/>
      <c r="J1448" s="14"/>
      <c r="K1448" s="151" t="s">
        <v>111</v>
      </c>
      <c r="L1448" s="152">
        <f>SUM(L1442:L1447)</f>
        <v>0</v>
      </c>
      <c r="M1448" s="151" t="s">
        <v>111</v>
      </c>
      <c r="N1448" s="153">
        <f>SUM(N1442:N1447)</f>
        <v>745</v>
      </c>
      <c r="O1448" s="16"/>
      <c r="P1448" s="18"/>
      <c r="Q1448" s="14"/>
      <c r="R1448" s="18"/>
      <c r="S1448" s="16">
        <f>G1448</f>
        <v>0</v>
      </c>
      <c r="T1448" s="18">
        <f t="shared" si="484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5"/>
        <v>-6575.0700000000361</v>
      </c>
      <c r="AA1448" s="15"/>
      <c r="AB1448" s="24"/>
      <c r="AC1448" s="15" t="str">
        <f>C1448</f>
        <v>PREL.  ACC. PER AMM-  GIGI</v>
      </c>
      <c r="AD1448" s="25"/>
      <c r="AE1448" s="62">
        <f t="shared" si="482"/>
        <v>0</v>
      </c>
      <c r="AF1448" s="63">
        <f t="shared" si="478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6"/>
        <v>0</v>
      </c>
      <c r="AP1448" s="15"/>
      <c r="AR1448" s="14"/>
      <c r="AS1448" s="18">
        <v>0</v>
      </c>
      <c r="AT1448" s="16">
        <v>0</v>
      </c>
      <c r="AU1448" s="18">
        <f t="shared" si="487"/>
        <v>0</v>
      </c>
      <c r="AV1448" s="15"/>
      <c r="AX1448" s="14"/>
      <c r="AY1448" s="18">
        <v>0</v>
      </c>
      <c r="AZ1448" s="16">
        <v>0</v>
      </c>
      <c r="BA1448" s="18">
        <f t="shared" si="488"/>
        <v>0</v>
      </c>
      <c r="BB1448" s="15"/>
      <c r="BD1448" s="14"/>
      <c r="BE1448" s="18">
        <v>0</v>
      </c>
      <c r="BF1448" s="16">
        <v>0</v>
      </c>
      <c r="BG1448" s="18">
        <f t="shared" si="489"/>
        <v>0</v>
      </c>
      <c r="BH1448" s="15"/>
      <c r="BJ1448" s="86"/>
      <c r="BK1448" s="86"/>
      <c r="BL1448" s="24"/>
      <c r="BM1448" s="24"/>
      <c r="BN1448" s="24"/>
      <c r="BO1448" s="24"/>
      <c r="BP1448" s="24"/>
      <c r="BQ1448" s="124"/>
    </row>
    <row r="1449" spans="1:69" ht="16.8" customHeight="1" x14ac:dyDescent="0.35">
      <c r="A1449" s="15"/>
      <c r="B1449" s="15"/>
      <c r="C1449" s="15" t="s">
        <v>105</v>
      </c>
      <c r="D1449" s="16"/>
      <c r="E1449" s="16"/>
      <c r="F1449" s="16">
        <v>0</v>
      </c>
      <c r="G1449" s="16">
        <v>0</v>
      </c>
      <c r="H1449" s="16"/>
      <c r="I1449" s="4"/>
      <c r="J1449" s="14"/>
      <c r="K1449" s="16"/>
      <c r="L1449" s="16"/>
      <c r="M1449" s="16"/>
      <c r="N1449" s="16"/>
      <c r="O1449" s="16"/>
      <c r="P1449" s="18"/>
      <c r="Q1449" s="14"/>
      <c r="R1449" s="18">
        <v>0</v>
      </c>
      <c r="S1449" s="16">
        <f>G1449</f>
        <v>0</v>
      </c>
      <c r="T1449" s="18">
        <f t="shared" si="484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5"/>
        <v>-6575.0700000000361</v>
      </c>
      <c r="AA1449" s="15"/>
      <c r="AB1449" s="24"/>
      <c r="AC1449" s="15" t="str">
        <f>C1449</f>
        <v>PREL.  ACC. PER AMM-. RENZO</v>
      </c>
      <c r="AD1449" s="25"/>
      <c r="AE1449" s="62">
        <f t="shared" si="482"/>
        <v>0</v>
      </c>
      <c r="AF1449" s="63">
        <f t="shared" si="478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6"/>
        <v>0</v>
      </c>
      <c r="AP1449" s="15"/>
      <c r="AR1449" s="14"/>
      <c r="AS1449" s="18">
        <v>0</v>
      </c>
      <c r="AT1449" s="16"/>
      <c r="AU1449" s="18">
        <f t="shared" si="487"/>
        <v>0</v>
      </c>
      <c r="AV1449" s="15"/>
      <c r="AX1449" s="14"/>
      <c r="AY1449" s="18">
        <v>0</v>
      </c>
      <c r="AZ1449" s="16"/>
      <c r="BA1449" s="18">
        <f t="shared" si="488"/>
        <v>0</v>
      </c>
      <c r="BB1449" s="15"/>
      <c r="BD1449" s="14"/>
      <c r="BE1449" s="18">
        <v>0</v>
      </c>
      <c r="BF1449" s="16"/>
      <c r="BG1449" s="18">
        <f t="shared" si="489"/>
        <v>0</v>
      </c>
      <c r="BH1449" s="15"/>
      <c r="BJ1449" s="86"/>
      <c r="BK1449" s="86"/>
      <c r="BL1449" s="24"/>
      <c r="BM1449" s="24"/>
      <c r="BN1449" s="24"/>
      <c r="BO1449" s="24"/>
      <c r="BP1449" s="24"/>
      <c r="BQ1449" s="124"/>
    </row>
    <row r="1450" spans="1:69" ht="16.8" customHeight="1" x14ac:dyDescent="0.35">
      <c r="A1450" s="15"/>
      <c r="B1450" s="15"/>
      <c r="C1450" s="15" t="s">
        <v>107</v>
      </c>
      <c r="D1450" s="16"/>
      <c r="E1450" s="16"/>
      <c r="F1450" s="16">
        <v>0</v>
      </c>
      <c r="G1450" s="16"/>
      <c r="H1450" s="16"/>
      <c r="I1450" s="4"/>
      <c r="J1450" s="14"/>
      <c r="K1450" s="29"/>
      <c r="L1450" s="16"/>
      <c r="M1450" s="16"/>
      <c r="N1450" s="16"/>
      <c r="O1450" s="16"/>
      <c r="P1450" s="18"/>
      <c r="Q1450" s="14"/>
      <c r="R1450" s="18">
        <v>0</v>
      </c>
      <c r="S1450" s="16">
        <v>0</v>
      </c>
      <c r="T1450" s="18">
        <f t="shared" si="484"/>
        <v>80819.95</v>
      </c>
      <c r="U1450" s="15"/>
      <c r="W1450" s="14"/>
      <c r="X1450" s="18">
        <f>F1450</f>
        <v>0</v>
      </c>
      <c r="Y1450" s="16">
        <v>0</v>
      </c>
      <c r="Z1450" s="18">
        <f t="shared" si="485"/>
        <v>-6575.0700000000361</v>
      </c>
      <c r="AA1450" s="15" t="str">
        <f>C1450</f>
        <v>VERSAMENTO</v>
      </c>
      <c r="AB1450" s="24"/>
      <c r="AC1450" s="15"/>
      <c r="AD1450" s="25"/>
      <c r="AE1450" s="62"/>
      <c r="AF1450" s="63"/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6"/>
        <v>0</v>
      </c>
      <c r="AP1450" s="15"/>
      <c r="AR1450" s="14"/>
      <c r="AS1450" s="18">
        <v>0</v>
      </c>
      <c r="AT1450" s="16"/>
      <c r="AU1450" s="18">
        <f t="shared" si="487"/>
        <v>0</v>
      </c>
      <c r="AV1450" s="15"/>
      <c r="AX1450" s="14"/>
      <c r="AY1450" s="18">
        <v>0</v>
      </c>
      <c r="AZ1450" s="16"/>
      <c r="BA1450" s="18">
        <f t="shared" si="488"/>
        <v>0</v>
      </c>
      <c r="BB1450" s="15"/>
      <c r="BD1450" s="14"/>
      <c r="BE1450" s="18">
        <v>0</v>
      </c>
      <c r="BF1450" s="16"/>
      <c r="BG1450" s="18">
        <f t="shared" si="489"/>
        <v>0</v>
      </c>
      <c r="BH1450" s="15"/>
      <c r="BJ1450" s="86"/>
      <c r="BK1450" s="86"/>
      <c r="BL1450" s="24"/>
      <c r="BM1450" s="24"/>
      <c r="BN1450" s="24"/>
      <c r="BO1450" s="24"/>
      <c r="BP1450" s="24"/>
      <c r="BQ1450" s="124"/>
    </row>
    <row r="1451" spans="1:69" ht="16.8" customHeight="1" x14ac:dyDescent="0.35">
      <c r="A1451" s="15"/>
      <c r="B1451" s="15"/>
      <c r="C1451" s="15" t="s">
        <v>107</v>
      </c>
      <c r="D1451" s="16"/>
      <c r="E1451" s="16"/>
      <c r="F1451" s="16">
        <v>0</v>
      </c>
      <c r="G1451" s="16"/>
      <c r="H1451" s="16">
        <v>0</v>
      </c>
      <c r="I1451" s="4"/>
      <c r="J1451" s="14"/>
      <c r="K1451" s="16"/>
      <c r="L1451" s="16"/>
      <c r="M1451" s="16"/>
      <c r="N1451" s="16"/>
      <c r="O1451" s="16"/>
      <c r="P1451" s="18"/>
      <c r="Q1451" s="14"/>
      <c r="R1451" s="18">
        <v>0</v>
      </c>
      <c r="S1451" s="16">
        <v>0</v>
      </c>
      <c r="T1451" s="18">
        <f t="shared" si="484"/>
        <v>80819.95</v>
      </c>
      <c r="U1451" s="15"/>
      <c r="W1451" s="14"/>
      <c r="X1451" s="18">
        <f>F1451</f>
        <v>0</v>
      </c>
      <c r="Y1451" s="16"/>
      <c r="Z1451" s="18">
        <f t="shared" si="485"/>
        <v>-6575.0700000000361</v>
      </c>
      <c r="AA1451" s="15"/>
      <c r="AB1451" s="24"/>
      <c r="AC1451" s="15"/>
      <c r="AD1451" s="25"/>
      <c r="AE1451" s="62"/>
      <c r="AF1451" s="63"/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6"/>
        <v>0</v>
      </c>
      <c r="AP1451" s="15"/>
      <c r="AR1451" s="14"/>
      <c r="AS1451" s="18">
        <v>0</v>
      </c>
      <c r="AT1451" s="16"/>
      <c r="AU1451" s="18">
        <f t="shared" si="487"/>
        <v>0</v>
      </c>
      <c r="AV1451" s="15"/>
      <c r="AX1451" s="14"/>
      <c r="AY1451" s="18">
        <v>0</v>
      </c>
      <c r="AZ1451" s="16"/>
      <c r="BA1451" s="18">
        <f t="shared" si="488"/>
        <v>0</v>
      </c>
      <c r="BB1451" s="15"/>
      <c r="BD1451" s="14"/>
      <c r="BE1451" s="18">
        <v>0</v>
      </c>
      <c r="BF1451" s="16"/>
      <c r="BG1451" s="18">
        <f t="shared" si="489"/>
        <v>0</v>
      </c>
      <c r="BH1451" s="15"/>
      <c r="BJ1451" s="86"/>
      <c r="BK1451" s="86"/>
      <c r="BL1451" s="24"/>
      <c r="BM1451" s="24"/>
      <c r="BN1451" s="24"/>
      <c r="BO1451" s="24"/>
      <c r="BP1451" s="24"/>
      <c r="BQ1451" s="124"/>
    </row>
    <row r="1452" spans="1:69" ht="16.8" customHeight="1" x14ac:dyDescent="0.35">
      <c r="A1452" s="15"/>
      <c r="B1452" s="15"/>
      <c r="C1452" s="15" t="s">
        <v>107</v>
      </c>
      <c r="D1452" s="16"/>
      <c r="E1452" s="16"/>
      <c r="F1452" s="16">
        <v>0</v>
      </c>
      <c r="G1452" s="16"/>
      <c r="H1452" s="16"/>
      <c r="I1452" s="4"/>
      <c r="J1452" s="14"/>
      <c r="K1452" s="16"/>
      <c r="L1452" s="67"/>
      <c r="M1452" s="30"/>
      <c r="O1452" s="16"/>
      <c r="P1452" s="18"/>
      <c r="Q1452" s="14"/>
      <c r="R1452" s="18">
        <v>0</v>
      </c>
      <c r="S1452" s="16">
        <v>0</v>
      </c>
      <c r="T1452" s="18">
        <f t="shared" si="484"/>
        <v>80819.95</v>
      </c>
      <c r="U1452" s="15"/>
      <c r="W1452" s="14"/>
      <c r="X1452" s="18">
        <f>F1452</f>
        <v>0</v>
      </c>
      <c r="Y1452" s="16"/>
      <c r="Z1452" s="18">
        <f t="shared" si="485"/>
        <v>-6575.0700000000361</v>
      </c>
      <c r="AA1452" s="15"/>
      <c r="AB1452" s="24"/>
      <c r="AC1452" s="15"/>
      <c r="AD1452" s="25"/>
      <c r="AE1452" s="62"/>
      <c r="AF1452" s="63"/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6"/>
        <v>0</v>
      </c>
      <c r="AP1452" s="15"/>
      <c r="AR1452" s="14"/>
      <c r="AS1452" s="18">
        <v>0</v>
      </c>
      <c r="AT1452" s="16"/>
      <c r="AU1452" s="18">
        <f t="shared" si="487"/>
        <v>0</v>
      </c>
      <c r="AV1452" s="15"/>
      <c r="AX1452" s="14"/>
      <c r="AY1452" s="18">
        <v>0</v>
      </c>
      <c r="AZ1452" s="16"/>
      <c r="BA1452" s="18">
        <f t="shared" si="488"/>
        <v>0</v>
      </c>
      <c r="BB1452" s="15"/>
      <c r="BD1452" s="14"/>
      <c r="BE1452" s="18">
        <v>0</v>
      </c>
      <c r="BF1452" s="16"/>
      <c r="BG1452" s="18">
        <f t="shared" si="489"/>
        <v>0</v>
      </c>
      <c r="BH1452" s="15"/>
      <c r="BJ1452" s="86"/>
      <c r="BK1452" s="86"/>
      <c r="BL1452" s="24"/>
      <c r="BM1452" s="24"/>
      <c r="BN1452" s="24"/>
      <c r="BO1452" s="24"/>
      <c r="BP1452" s="24"/>
      <c r="BQ1452" s="124"/>
    </row>
    <row r="1453" spans="1:69" ht="16.8" customHeight="1" x14ac:dyDescent="0.35">
      <c r="A1453" s="15"/>
      <c r="B1453" s="15"/>
      <c r="C1453" s="15" t="s">
        <v>107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/>
      <c r="L1453" s="51"/>
      <c r="M1453" s="30"/>
      <c r="O1453" s="16"/>
      <c r="P1453" s="18"/>
      <c r="Q1453" s="14"/>
      <c r="R1453" s="18">
        <v>0</v>
      </c>
      <c r="S1453" s="16">
        <v>0</v>
      </c>
      <c r="T1453" s="18">
        <f t="shared" si="484"/>
        <v>80819.95</v>
      </c>
      <c r="U1453" s="15"/>
      <c r="W1453" s="14"/>
      <c r="X1453" s="18">
        <f>F1453</f>
        <v>0</v>
      </c>
      <c r="Y1453" s="16">
        <v>0</v>
      </c>
      <c r="Z1453" s="18">
        <f t="shared" si="485"/>
        <v>-6575.0700000000361</v>
      </c>
      <c r="AA1453" s="15" t="str">
        <f>C1453</f>
        <v>VERSAMENTO</v>
      </c>
      <c r="AB1453" s="24"/>
      <c r="AC1453" s="15"/>
      <c r="AD1453" s="25"/>
      <c r="AE1453" s="62"/>
      <c r="AF1453" s="63"/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6"/>
        <v>0</v>
      </c>
      <c r="AP1453" s="15"/>
      <c r="AR1453" s="14"/>
      <c r="AS1453" s="18">
        <v>0</v>
      </c>
      <c r="AT1453" s="16"/>
      <c r="AU1453" s="18">
        <f t="shared" si="487"/>
        <v>0</v>
      </c>
      <c r="AV1453" s="15"/>
      <c r="AX1453" s="14"/>
      <c r="AY1453" s="18">
        <v>0</v>
      </c>
      <c r="AZ1453" s="16"/>
      <c r="BA1453" s="18">
        <f t="shared" si="488"/>
        <v>0</v>
      </c>
      <c r="BB1453" s="15"/>
      <c r="BD1453" s="14"/>
      <c r="BE1453" s="18">
        <v>0</v>
      </c>
      <c r="BF1453" s="16"/>
      <c r="BG1453" s="18">
        <f t="shared" si="489"/>
        <v>0</v>
      </c>
      <c r="BH1453" s="15"/>
      <c r="BJ1453" s="86"/>
      <c r="BK1453" s="86"/>
      <c r="BL1453" s="24"/>
      <c r="BM1453" s="24"/>
      <c r="BN1453" s="24"/>
      <c r="BO1453" s="24"/>
      <c r="BP1453" s="24"/>
      <c r="BQ1453" s="124"/>
    </row>
    <row r="1454" spans="1:69" ht="16.8" customHeight="1" x14ac:dyDescent="0.35">
      <c r="A1454" s="15"/>
      <c r="B1454" s="15"/>
      <c r="C1454" s="68" t="s">
        <v>107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111</v>
      </c>
      <c r="L1454" s="16">
        <f>SUM(L1441:L1453)</f>
        <v>114.5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4"/>
        <v>80819.95</v>
      </c>
      <c r="U1454" s="15"/>
      <c r="W1454" s="14"/>
      <c r="X1454" s="18">
        <v>0</v>
      </c>
      <c r="Y1454" s="16"/>
      <c r="Z1454" s="18">
        <f t="shared" si="485"/>
        <v>-6575.0700000000361</v>
      </c>
      <c r="AA1454" s="15" t="str">
        <f>C1454</f>
        <v>VERSAMENTO</v>
      </c>
      <c r="AB1454" s="24"/>
      <c r="AC1454" s="15"/>
      <c r="AD1454" s="25"/>
      <c r="AE1454" s="62"/>
      <c r="AF1454" s="63"/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6"/>
        <v>0</v>
      </c>
      <c r="AP1454" s="15"/>
      <c r="AR1454" s="14"/>
      <c r="AS1454" s="18">
        <v>0</v>
      </c>
      <c r="AT1454" s="16"/>
      <c r="AU1454" s="18">
        <f t="shared" si="487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488"/>
        <v>0</v>
      </c>
      <c r="BB1454" s="15"/>
      <c r="BD1454" s="14"/>
      <c r="BE1454" s="18">
        <v>0</v>
      </c>
      <c r="BF1454" s="16"/>
      <c r="BG1454" s="18">
        <f t="shared" si="489"/>
        <v>0</v>
      </c>
      <c r="BH1454" s="15"/>
      <c r="BJ1454" s="86"/>
      <c r="BK1454" s="86"/>
      <c r="BL1454" s="24"/>
      <c r="BM1454" s="24"/>
      <c r="BN1454" s="24"/>
      <c r="BO1454" s="24"/>
      <c r="BP1454" s="24"/>
      <c r="BQ1454" s="124"/>
    </row>
    <row r="1455" spans="1:69" ht="16.8" customHeight="1" x14ac:dyDescent="0.35">
      <c r="A1455" s="15"/>
      <c r="B1455" s="15"/>
      <c r="C1455" s="15" t="s">
        <v>169</v>
      </c>
      <c r="D1455" s="16"/>
      <c r="E1455" s="16"/>
      <c r="F1455" s="16">
        <v>7777.8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1490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4"/>
        <v>80819.95</v>
      </c>
      <c r="U1455" s="15"/>
      <c r="W1455" s="14"/>
      <c r="X1455" s="18">
        <f>F1455</f>
        <v>7777.8</v>
      </c>
      <c r="Y1455" s="16">
        <f>G1455</f>
        <v>0</v>
      </c>
      <c r="Z1455" s="18">
        <f t="shared" si="485"/>
        <v>1202.7299999999641</v>
      </c>
      <c r="AA1455" s="15" t="str">
        <f>C1455</f>
        <v>BONIFICI</v>
      </c>
      <c r="AB1455" s="24"/>
      <c r="AC1455" s="15"/>
      <c r="AD1455" s="25"/>
      <c r="AE1455" s="62"/>
      <c r="AF1455" s="63"/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6"/>
        <v>0</v>
      </c>
      <c r="AP1455" s="15"/>
      <c r="AR1455" s="14"/>
      <c r="AS1455" s="18">
        <v>0</v>
      </c>
      <c r="AT1455" s="16"/>
      <c r="AU1455" s="18">
        <f t="shared" si="487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8"/>
        <v>0</v>
      </c>
      <c r="BB1455" s="15"/>
      <c r="BD1455" s="14"/>
      <c r="BE1455" s="18">
        <v>0</v>
      </c>
      <c r="BF1455" s="16"/>
      <c r="BG1455" s="18">
        <f t="shared" si="489"/>
        <v>0</v>
      </c>
      <c r="BH1455" s="15"/>
      <c r="BJ1455" s="86"/>
      <c r="BK1455" s="86"/>
      <c r="BL1455" s="24"/>
      <c r="BM1455" s="24"/>
      <c r="BN1455" s="24"/>
      <c r="BO1455" s="24"/>
      <c r="BP1455" s="24"/>
      <c r="BQ1455" s="124"/>
    </row>
    <row r="1456" spans="1:69" ht="16.8" customHeight="1" x14ac:dyDescent="0.35">
      <c r="A1456" s="15"/>
      <c r="B1456" s="15"/>
      <c r="C1456" s="47" t="s">
        <v>112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/>
      <c r="N1456" s="3"/>
      <c r="O1456" s="16"/>
      <c r="P1456" s="18"/>
      <c r="Q1456" s="14"/>
      <c r="R1456" s="18"/>
      <c r="S1456" s="16"/>
      <c r="T1456" s="18">
        <f t="shared" si="484"/>
        <v>80819.95</v>
      </c>
      <c r="U1456" s="15"/>
      <c r="W1456" s="14"/>
      <c r="X1456" s="18"/>
      <c r="Y1456" s="1">
        <f>G1456</f>
        <v>0</v>
      </c>
      <c r="Z1456" s="18">
        <f t="shared" si="485"/>
        <v>1202.7299999999641</v>
      </c>
      <c r="AA1456" s="15" t="str">
        <f>C1456</f>
        <v>PREL .PROVVIGIONI MATURATE</v>
      </c>
      <c r="AB1456" s="24"/>
      <c r="AC1456" s="15" t="s">
        <v>157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6"/>
        <v>0</v>
      </c>
      <c r="AP1456" s="15"/>
      <c r="AR1456" s="14"/>
      <c r="AS1456" s="18"/>
      <c r="AT1456" s="25">
        <v>0</v>
      </c>
      <c r="AU1456" s="18">
        <f t="shared" si="487"/>
        <v>0</v>
      </c>
      <c r="AV1456" s="15"/>
      <c r="AX1456" s="14"/>
      <c r="AY1456" s="18"/>
      <c r="AZ1456" s="25">
        <v>0</v>
      </c>
      <c r="BA1456" s="18">
        <f t="shared" si="488"/>
        <v>0</v>
      </c>
      <c r="BB1456" s="15"/>
      <c r="BD1456" s="14"/>
      <c r="BE1456" s="18"/>
      <c r="BF1456" s="25">
        <v>0</v>
      </c>
      <c r="BG1456" s="18">
        <f t="shared" si="489"/>
        <v>0</v>
      </c>
      <c r="BH1456" s="15"/>
      <c r="BJ1456" s="86"/>
      <c r="BK1456" s="86"/>
      <c r="BL1456" s="24"/>
      <c r="BM1456" s="24"/>
      <c r="BN1456" s="24"/>
      <c r="BO1456" s="24"/>
      <c r="BP1456" s="24"/>
      <c r="BQ1456" s="124"/>
    </row>
    <row r="1457" spans="1:69" ht="16.8" customHeight="1" x14ac:dyDescent="0.35">
      <c r="A1457" s="15"/>
      <c r="B1457" s="15"/>
      <c r="C1457" s="15" t="s">
        <v>113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/>
      <c r="N1457" s="16"/>
      <c r="O1457" s="16"/>
      <c r="P1457" s="18"/>
      <c r="Q1457" s="14"/>
      <c r="R1457" s="18"/>
      <c r="S1457" s="16">
        <f>G1457</f>
        <v>0</v>
      </c>
      <c r="T1457" s="18">
        <f t="shared" si="484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5"/>
        <v>1202.7299999999641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6"/>
        <v>0</v>
      </c>
      <c r="AP1457" s="15"/>
      <c r="AR1457" s="14"/>
      <c r="AS1457" s="18"/>
      <c r="AT1457" s="16"/>
      <c r="AU1457" s="18">
        <f t="shared" si="487"/>
        <v>0</v>
      </c>
      <c r="AV1457" s="15"/>
      <c r="AX1457" s="14"/>
      <c r="AY1457" s="18"/>
      <c r="AZ1457" s="16"/>
      <c r="BA1457" s="18">
        <f t="shared" si="488"/>
        <v>0</v>
      </c>
      <c r="BB1457" s="15"/>
      <c r="BD1457" s="14"/>
      <c r="BE1457" s="18"/>
      <c r="BF1457" s="16"/>
      <c r="BG1457" s="18">
        <f t="shared" si="489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4"/>
    </row>
    <row r="1458" spans="1:69" ht="16.8" customHeight="1" x14ac:dyDescent="0.35">
      <c r="A1458" s="15"/>
      <c r="B1458" s="15"/>
      <c r="C1458" s="15" t="s">
        <v>114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4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5"/>
        <v>1202.7299999999641</v>
      </c>
      <c r="AA1458" s="15"/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6"/>
        <v>0</v>
      </c>
      <c r="AP1458" s="15"/>
      <c r="AR1458" s="14"/>
      <c r="AS1458" s="18"/>
      <c r="AT1458" s="16">
        <v>0</v>
      </c>
      <c r="AU1458" s="18">
        <f t="shared" si="487"/>
        <v>0</v>
      </c>
      <c r="AV1458" s="15"/>
      <c r="AX1458" s="14"/>
      <c r="AY1458" s="18"/>
      <c r="AZ1458" s="16">
        <v>0</v>
      </c>
      <c r="BA1458" s="18">
        <f t="shared" si="488"/>
        <v>0</v>
      </c>
      <c r="BB1458" s="15"/>
      <c r="BD1458" s="14"/>
      <c r="BE1458" s="18"/>
      <c r="BF1458" s="16">
        <v>0</v>
      </c>
      <c r="BG1458" s="18">
        <f t="shared" si="489"/>
        <v>0</v>
      </c>
      <c r="BH1458" s="15"/>
      <c r="BJ1458" s="86"/>
      <c r="BK1458" s="86"/>
      <c r="BL1458" s="24"/>
      <c r="BM1458" s="24"/>
      <c r="BN1458" s="24"/>
      <c r="BO1458" s="24"/>
      <c r="BP1458" s="24"/>
      <c r="BQ1458" s="124"/>
    </row>
    <row r="1459" spans="1:69" ht="16.8" customHeight="1" x14ac:dyDescent="0.35">
      <c r="A1459" s="15"/>
      <c r="B1459" s="15"/>
      <c r="C1459" s="15"/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115</v>
      </c>
      <c r="L1459" s="3">
        <f>SUM(L1439:L1453)+N1438+L1455+L1456</f>
        <v>196708.38999999996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484"/>
        <v>80819.95</v>
      </c>
      <c r="U1459" s="15"/>
      <c r="W1459" s="14"/>
      <c r="X1459" s="18">
        <v>0</v>
      </c>
      <c r="Y1459" s="16">
        <v>0</v>
      </c>
      <c r="Z1459" s="18">
        <f t="shared" si="485"/>
        <v>1202.7299999999641</v>
      </c>
      <c r="AA1459" s="15"/>
      <c r="AB1459" s="24"/>
      <c r="AC1459" s="15">
        <f>C1459</f>
        <v>0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111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6"/>
        <v>0</v>
      </c>
      <c r="AP1459" s="15"/>
      <c r="AR1459" s="14"/>
      <c r="AS1459" s="18"/>
      <c r="AT1459" s="16">
        <v>0</v>
      </c>
      <c r="AU1459" s="18">
        <f t="shared" si="487"/>
        <v>0</v>
      </c>
      <c r="AV1459" s="16"/>
      <c r="AX1459" s="14"/>
      <c r="AY1459" s="18"/>
      <c r="AZ1459" s="16">
        <v>0</v>
      </c>
      <c r="BA1459" s="18">
        <f t="shared" si="488"/>
        <v>0</v>
      </c>
      <c r="BB1459" s="15"/>
      <c r="BD1459" s="14"/>
      <c r="BE1459" s="18"/>
      <c r="BF1459" s="16">
        <v>0</v>
      </c>
      <c r="BG1459" s="18">
        <f t="shared" si="489"/>
        <v>0</v>
      </c>
      <c r="BH1459" s="15"/>
      <c r="BJ1459" s="86"/>
      <c r="BK1459" s="86"/>
      <c r="BL1459" s="24"/>
      <c r="BM1459" s="24"/>
      <c r="BN1459" s="24"/>
      <c r="BO1459" s="24"/>
      <c r="BP1459" s="24"/>
      <c r="BQ1459" s="124"/>
    </row>
    <row r="1460" spans="1:69" ht="16.8" customHeight="1" x14ac:dyDescent="0.35">
      <c r="A1460" s="15"/>
      <c r="B1460" s="15"/>
      <c r="C1460" s="64" t="s">
        <v>399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/>
      <c r="K1460" s="6" t="s">
        <v>116</v>
      </c>
      <c r="L1460" s="3">
        <f>L1459-M1459</f>
        <v>110502.57999999996</v>
      </c>
      <c r="M1460" s="16"/>
      <c r="N1460" s="16"/>
      <c r="O1460" s="16"/>
      <c r="P1460" s="18"/>
      <c r="Q1460" s="14"/>
      <c r="R1460" s="18"/>
      <c r="S1460" s="16">
        <v>0</v>
      </c>
      <c r="T1460" s="18">
        <f t="shared" si="484"/>
        <v>80819.95</v>
      </c>
      <c r="U1460" s="15"/>
      <c r="W1460" s="14"/>
      <c r="X1460" s="18"/>
      <c r="Y1460" s="16">
        <f>G1460</f>
        <v>5761.7</v>
      </c>
      <c r="Z1460" s="18">
        <f t="shared" si="485"/>
        <v>-4558.9700000000357</v>
      </c>
      <c r="AA1460" s="15" t="str">
        <f>C1460</f>
        <v>BONIFICO TUTEL LEGALE</v>
      </c>
      <c r="AB1460" s="24"/>
      <c r="AC1460" s="71" t="s">
        <v>190</v>
      </c>
      <c r="AD1460" s="65"/>
      <c r="AE1460" s="65">
        <v>0</v>
      </c>
      <c r="AF1460" s="63">
        <f>SUM(AF1412:AF1459)</f>
        <v>57401.06</v>
      </c>
      <c r="AG1460" s="25"/>
      <c r="AH1460" s="24" t="s">
        <v>117</v>
      </c>
      <c r="AI1460" s="26"/>
      <c r="AJ1460" s="25">
        <f>SUM(AJ1406:AJ1459)</f>
        <v>0</v>
      </c>
      <c r="AL1460" s="14"/>
      <c r="AM1460" s="18"/>
      <c r="AN1460" s="16"/>
      <c r="AO1460" s="18">
        <f t="shared" si="486"/>
        <v>0</v>
      </c>
      <c r="AP1460" s="15"/>
      <c r="AR1460" s="14"/>
      <c r="AS1460" s="18"/>
      <c r="AT1460" s="16">
        <v>0</v>
      </c>
      <c r="AU1460" s="18">
        <f t="shared" si="487"/>
        <v>0</v>
      </c>
      <c r="AV1460" s="15"/>
      <c r="AX1460" s="14"/>
      <c r="AY1460" s="18"/>
      <c r="AZ1460" s="16"/>
      <c r="BA1460" s="18">
        <f t="shared" si="488"/>
        <v>0</v>
      </c>
      <c r="BB1460" s="15"/>
      <c r="BD1460" s="14"/>
      <c r="BE1460" s="18"/>
      <c r="BF1460" s="16"/>
      <c r="BG1460" s="18">
        <f t="shared" si="489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4"/>
    </row>
    <row r="1461" spans="1:69" ht="16.8" customHeight="1" x14ac:dyDescent="0.35">
      <c r="A1461" s="15"/>
      <c r="B1461" s="15"/>
      <c r="C1461" s="64" t="s">
        <v>140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119410.33</v>
      </c>
      <c r="M1461" s="16"/>
      <c r="N1461" s="16"/>
      <c r="O1461" s="56"/>
      <c r="P1461" s="18"/>
      <c r="Q1461" s="14"/>
      <c r="R1461" s="18"/>
      <c r="S1461" s="16">
        <v>0</v>
      </c>
      <c r="T1461" s="18">
        <f t="shared" si="484"/>
        <v>80819.95</v>
      </c>
      <c r="U1461" s="15"/>
      <c r="W1461" s="14"/>
      <c r="X1461" s="18"/>
      <c r="Y1461" s="16">
        <v>0</v>
      </c>
      <c r="Z1461" s="18">
        <f t="shared" si="485"/>
        <v>-4558.9700000000357</v>
      </c>
      <c r="AA1461" s="15"/>
      <c r="AB1461" s="24"/>
      <c r="AC1461" s="71" t="s">
        <v>161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486"/>
        <v>0</v>
      </c>
      <c r="AP1461" s="15"/>
      <c r="AR1461" s="14"/>
      <c r="AS1461" s="18"/>
      <c r="AT1461" s="16"/>
      <c r="AU1461" s="18">
        <f t="shared" si="487"/>
        <v>0</v>
      </c>
      <c r="AV1461" s="15"/>
      <c r="AX1461" s="14"/>
      <c r="AY1461" s="18"/>
      <c r="AZ1461" s="16"/>
      <c r="BA1461" s="18">
        <f t="shared" si="488"/>
        <v>0</v>
      </c>
      <c r="BB1461" s="15"/>
      <c r="BD1461" s="14"/>
      <c r="BE1461" s="18"/>
      <c r="BF1461" s="16"/>
      <c r="BG1461" s="18">
        <f t="shared" si="489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4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119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120</v>
      </c>
      <c r="L1462" s="3">
        <f>L1460-L1461</f>
        <v>-8907.7500000000437</v>
      </c>
      <c r="M1462" s="27" t="s">
        <v>162</v>
      </c>
      <c r="N1462" s="27">
        <f>O1462-L1461</f>
        <v>-15114.820000000036</v>
      </c>
      <c r="O1462" s="44">
        <f>Z1462+AU1462+N1438+SUM(L1441:L1452)+SUM(N1442:N1452)+L1456-D1408-D1411-D1407+E1409</f>
        <v>104295.50999999997</v>
      </c>
      <c r="P1462" s="18"/>
      <c r="Q1462" s="58"/>
      <c r="R1462" s="59"/>
      <c r="S1462" s="44"/>
      <c r="T1462" s="59">
        <f t="shared" si="484"/>
        <v>80819.95</v>
      </c>
      <c r="U1462" s="57"/>
      <c r="W1462" s="58"/>
      <c r="X1462" s="59"/>
      <c r="Y1462" s="44"/>
      <c r="Z1462" s="59">
        <f t="shared" si="485"/>
        <v>-4558.9700000000357</v>
      </c>
      <c r="AA1462" s="57"/>
      <c r="AB1462" s="60"/>
      <c r="AC1462" s="60" t="s">
        <v>121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163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6"/>
        <v>0</v>
      </c>
      <c r="AP1462" s="57"/>
      <c r="AR1462" s="58"/>
      <c r="AS1462" s="59"/>
      <c r="AT1462" s="44"/>
      <c r="AU1462" s="59">
        <f t="shared" si="487"/>
        <v>0</v>
      </c>
      <c r="AV1462" s="57"/>
      <c r="AX1462" s="58"/>
      <c r="AY1462" s="59"/>
      <c r="AZ1462" s="44"/>
      <c r="BA1462" s="59">
        <f t="shared" si="488"/>
        <v>0</v>
      </c>
      <c r="BB1462" s="57"/>
      <c r="BD1462" s="58"/>
      <c r="BE1462" s="59"/>
      <c r="BF1462" s="44"/>
      <c r="BG1462" s="59">
        <f t="shared" si="489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191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4" spans="1:69" ht="16.8" customHeight="1" x14ac:dyDescent="0.25">
      <c r="A1464" s="50"/>
    </row>
    <row r="1465" spans="1:69" ht="16.8" customHeight="1" x14ac:dyDescent="0.35">
      <c r="A1465" s="2" t="s">
        <v>0</v>
      </c>
      <c r="B1465" s="2"/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122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164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165</v>
      </c>
      <c r="BP1465" s="8" t="s">
        <v>0</v>
      </c>
      <c r="BQ1465" s="9" t="s">
        <v>166</v>
      </c>
    </row>
    <row r="1466" spans="1:69" ht="16.8" customHeight="1" x14ac:dyDescent="0.35">
      <c r="A1466" s="14">
        <v>45324</v>
      </c>
      <c r="B1466" s="15" t="s">
        <v>167</v>
      </c>
      <c r="C1466" s="15" t="s">
        <v>168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>
        <f>D1469+D1472+D1470-E1470-E1469+O1405</f>
        <v>77066.720000000016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-4558.9700000000357</v>
      </c>
      <c r="AA1466" s="15"/>
      <c r="AB1466" s="19">
        <f>A1466</f>
        <v>45324</v>
      </c>
      <c r="AC1466" s="12" t="s">
        <v>25</v>
      </c>
      <c r="AD1466" s="11">
        <f>N1466</f>
        <v>2583.9299999999998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169</v>
      </c>
      <c r="BM1466" s="88">
        <f>BK1466</f>
        <v>45324</v>
      </c>
      <c r="BN1466" s="24" t="s">
        <v>169</v>
      </c>
      <c r="BO1466" s="24"/>
      <c r="BP1466" s="88">
        <f>BK1466</f>
        <v>45324</v>
      </c>
      <c r="BQ1466" s="124"/>
    </row>
    <row r="1467" spans="1:69" ht="16.8" customHeight="1" x14ac:dyDescent="0.35">
      <c r="A1467" s="15"/>
      <c r="B1467" s="15"/>
      <c r="C1467" s="15" t="s">
        <v>170</v>
      </c>
      <c r="D1467" s="16">
        <v>0</v>
      </c>
      <c r="E1467" s="16"/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0">(R1467-S1467)+T1466</f>
        <v>80819.95</v>
      </c>
      <c r="U1467" s="15"/>
      <c r="W1467" s="14"/>
      <c r="X1467" s="18"/>
      <c r="Y1467" s="16"/>
      <c r="Z1467" s="18">
        <f t="shared" ref="Z1467:Z1498" si="491">(X1467-Y1467)+Z1466</f>
        <v>-4558.9700000000357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2">(AM1467-AN1467)+AO1466</f>
        <v>0</v>
      </c>
      <c r="AP1467" s="15"/>
      <c r="AR1467" s="14"/>
      <c r="AS1467" s="18"/>
      <c r="AT1467" s="16"/>
      <c r="AU1467" s="18">
        <f t="shared" ref="AU1467:AU1498" si="493">(AS1467-AT1467)+AU1466</f>
        <v>0</v>
      </c>
      <c r="AV1467" s="15"/>
      <c r="AX1467" s="14"/>
      <c r="AY1467" s="18"/>
      <c r="AZ1467" s="16"/>
      <c r="BA1467" s="18">
        <f t="shared" ref="BA1467:BA1498" si="494">(AY1467-AZ1467)+BA1466</f>
        <v>0</v>
      </c>
      <c r="BB1467" s="15"/>
      <c r="BD1467" s="14"/>
      <c r="BE1467" s="18"/>
      <c r="BF1467" s="16"/>
      <c r="BG1467" s="18">
        <f t="shared" ref="BG1467:BG1498" si="495">(BE1467-BF1467)+BG1466</f>
        <v>0</v>
      </c>
      <c r="BH1467" s="15"/>
      <c r="BJ1467" s="86">
        <v>0</v>
      </c>
      <c r="BK1467" s="90"/>
      <c r="BL1467" s="24">
        <v>0</v>
      </c>
      <c r="BM1467" s="91"/>
      <c r="BN1467" s="24">
        <v>0</v>
      </c>
      <c r="BO1467" s="24">
        <v>0</v>
      </c>
      <c r="BP1467" s="91"/>
      <c r="BQ1467" s="124"/>
    </row>
    <row r="1468" spans="1:69" ht="16.8" customHeight="1" x14ac:dyDescent="0.35">
      <c r="A1468" s="15"/>
      <c r="B1468" s="15"/>
      <c r="C1468" s="15" t="s">
        <v>171</v>
      </c>
      <c r="D1468" s="16">
        <v>6369.62</v>
      </c>
      <c r="E1468" s="16">
        <v>0</v>
      </c>
      <c r="F1468" s="16"/>
      <c r="G1468" s="16"/>
      <c r="H1468" s="103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0"/>
        <v>80819.95</v>
      </c>
      <c r="U1468" s="15"/>
      <c r="W1468" s="14"/>
      <c r="X1468" s="18"/>
      <c r="Y1468" s="16"/>
      <c r="Z1468" s="18">
        <f t="shared" si="491"/>
        <v>-4558.9700000000357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2"/>
        <v>0</v>
      </c>
      <c r="AP1468" s="15"/>
      <c r="AR1468" s="14"/>
      <c r="AS1468" s="18"/>
      <c r="AT1468" s="16"/>
      <c r="AU1468" s="18">
        <f t="shared" si="493"/>
        <v>0</v>
      </c>
      <c r="AV1468" s="15"/>
      <c r="AX1468" s="14"/>
      <c r="AY1468" s="18"/>
      <c r="AZ1468" s="16"/>
      <c r="BA1468" s="18">
        <f t="shared" si="494"/>
        <v>0</v>
      </c>
      <c r="BB1468" s="15"/>
      <c r="BD1468" s="14"/>
      <c r="BE1468" s="18"/>
      <c r="BF1468" s="16"/>
      <c r="BG1468" s="18">
        <f t="shared" si="495"/>
        <v>0</v>
      </c>
      <c r="BH1468" s="15"/>
      <c r="BJ1468" s="86">
        <v>0</v>
      </c>
      <c r="BK1468" s="90"/>
      <c r="BL1468" s="24">
        <v>0</v>
      </c>
      <c r="BM1468" s="91"/>
      <c r="BN1468" s="24">
        <v>0</v>
      </c>
      <c r="BO1468" s="24">
        <v>0</v>
      </c>
      <c r="BP1468" s="91"/>
      <c r="BQ1468" s="124"/>
    </row>
    <row r="1469" spans="1:69" ht="16.8" customHeight="1" x14ac:dyDescent="0.35">
      <c r="A1469" s="15"/>
      <c r="B1469" s="15">
        <v>458.1</v>
      </c>
      <c r="C1469" s="15" t="s">
        <v>172</v>
      </c>
      <c r="D1469" s="16">
        <v>1317.17</v>
      </c>
      <c r="E1469" s="16"/>
      <c r="F1469" s="16"/>
      <c r="G1469" s="16"/>
      <c r="H1469" s="103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 t="shared" ref="O1469:O1488" si="496">O1408+M1469-N1469</f>
        <v>26898.67500000001</v>
      </c>
      <c r="P1469" s="18">
        <f t="shared" ref="P1469:P1488" si="497">P1408+M1469</f>
        <v>8029.7749999999996</v>
      </c>
      <c r="Q1469" s="14"/>
      <c r="R1469" s="18"/>
      <c r="S1469" s="16"/>
      <c r="T1469" s="18">
        <f t="shared" si="490"/>
        <v>80819.95</v>
      </c>
      <c r="U1469" s="15"/>
      <c r="W1469" s="14"/>
      <c r="X1469" s="18"/>
      <c r="Y1469" s="16"/>
      <c r="Z1469" s="18">
        <f t="shared" si="491"/>
        <v>-4558.9700000000357</v>
      </c>
      <c r="AA1469" s="15"/>
      <c r="AB1469" s="24"/>
      <c r="AC1469" s="24"/>
      <c r="AD1469" s="25"/>
      <c r="AE1469" s="25"/>
      <c r="AF1469" s="25"/>
      <c r="AG1469" s="25"/>
      <c r="AH1469" s="17"/>
      <c r="AI1469" s="16">
        <v>0</v>
      </c>
      <c r="AJ1469" s="25"/>
      <c r="AL1469" s="14"/>
      <c r="AM1469" s="18"/>
      <c r="AN1469" s="16"/>
      <c r="AO1469" s="18">
        <f t="shared" si="492"/>
        <v>0</v>
      </c>
      <c r="AP1469" s="15"/>
      <c r="AR1469" s="14"/>
      <c r="AS1469" s="18"/>
      <c r="AT1469" s="16"/>
      <c r="AU1469" s="18">
        <f t="shared" si="493"/>
        <v>0</v>
      </c>
      <c r="AV1469" s="15"/>
      <c r="AX1469" s="14"/>
      <c r="AY1469" s="18"/>
      <c r="AZ1469" s="16"/>
      <c r="BA1469" s="18">
        <f t="shared" si="494"/>
        <v>0</v>
      </c>
      <c r="BB1469" s="15"/>
      <c r="BD1469" s="14"/>
      <c r="BE1469" s="18"/>
      <c r="BF1469" s="16"/>
      <c r="BG1469" s="18">
        <f t="shared" si="495"/>
        <v>0</v>
      </c>
      <c r="BH1469" s="15"/>
      <c r="BJ1469" s="86">
        <v>0</v>
      </c>
      <c r="BK1469" s="90"/>
      <c r="BL1469" s="24">
        <v>0</v>
      </c>
      <c r="BM1469" s="91"/>
      <c r="BN1469" s="24">
        <v>0</v>
      </c>
      <c r="BO1469" s="24">
        <v>0</v>
      </c>
      <c r="BP1469" s="91"/>
      <c r="BQ1469" s="124"/>
    </row>
    <row r="1470" spans="1:69" ht="16.8" customHeight="1" x14ac:dyDescent="0.35">
      <c r="A1470" s="15"/>
      <c r="B1470" s="16">
        <f>B1469+B1409</f>
        <v>3779.37</v>
      </c>
      <c r="C1470" s="15" t="s">
        <v>173</v>
      </c>
      <c r="D1470" s="16">
        <v>1151.0999999999999</v>
      </c>
      <c r="E1470" s="16">
        <v>0</v>
      </c>
      <c r="F1470" s="16"/>
      <c r="G1470" s="16"/>
      <c r="H1470" s="103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si="496"/>
        <v>-27260.908325000004</v>
      </c>
      <c r="P1470" s="18">
        <f t="shared" si="497"/>
        <v>6720.9216749999987</v>
      </c>
      <c r="Q1470" s="14"/>
      <c r="R1470" s="18"/>
      <c r="S1470" s="16"/>
      <c r="T1470" s="18">
        <f t="shared" si="490"/>
        <v>80819.95</v>
      </c>
      <c r="U1470" s="15"/>
      <c r="W1470" s="14"/>
      <c r="X1470" s="18"/>
      <c r="Y1470" s="16"/>
      <c r="Z1470" s="18">
        <f t="shared" si="491"/>
        <v>-4558.9700000000357</v>
      </c>
      <c r="AA1470" s="15"/>
      <c r="AB1470" s="24"/>
      <c r="AC1470" s="17"/>
      <c r="AD1470" s="25"/>
      <c r="AE1470" s="25"/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2"/>
        <v>0</v>
      </c>
      <c r="AP1470" s="15"/>
      <c r="AR1470" s="14"/>
      <c r="AS1470" s="18"/>
      <c r="AT1470" s="16"/>
      <c r="AU1470" s="18">
        <f t="shared" si="493"/>
        <v>0</v>
      </c>
      <c r="AV1470" s="15"/>
      <c r="AX1470" s="14"/>
      <c r="AY1470" s="18"/>
      <c r="AZ1470" s="16"/>
      <c r="BA1470" s="18">
        <f t="shared" si="494"/>
        <v>0</v>
      </c>
      <c r="BB1470" s="15"/>
      <c r="BD1470" s="14"/>
      <c r="BE1470" s="18"/>
      <c r="BF1470" s="16"/>
      <c r="BG1470" s="18">
        <f t="shared" si="495"/>
        <v>0</v>
      </c>
      <c r="BH1470" s="15"/>
      <c r="BJ1470" s="86">
        <v>0</v>
      </c>
      <c r="BK1470" s="90"/>
      <c r="BL1470" s="24">
        <v>0</v>
      </c>
      <c r="BM1470" s="91"/>
      <c r="BN1470" s="24">
        <v>0</v>
      </c>
      <c r="BO1470" s="24"/>
      <c r="BP1470" s="24"/>
      <c r="BQ1470" s="124"/>
    </row>
    <row r="1471" spans="1:69" ht="16.8" customHeight="1" x14ac:dyDescent="0.35">
      <c r="A1471" s="15"/>
      <c r="B1471" s="15"/>
      <c r="C1471" s="15" t="s">
        <v>174</v>
      </c>
      <c r="D1471" s="16">
        <v>459</v>
      </c>
      <c r="E1471" s="16">
        <v>0</v>
      </c>
      <c r="F1471" s="16"/>
      <c r="G1471" s="16"/>
      <c r="H1471" s="103" t="s">
        <v>44</v>
      </c>
      <c r="I1471" s="77" t="s">
        <v>175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496"/>
        <v>-7856.9953750000032</v>
      </c>
      <c r="P1471" s="18">
        <f t="shared" si="497"/>
        <v>12325.704624999998</v>
      </c>
      <c r="Q1471" s="14"/>
      <c r="R1471" s="18"/>
      <c r="S1471" s="16"/>
      <c r="T1471" s="18">
        <f t="shared" si="490"/>
        <v>80819.95</v>
      </c>
      <c r="U1471" s="15"/>
      <c r="W1471" s="14"/>
      <c r="X1471" s="18"/>
      <c r="Y1471" s="16"/>
      <c r="Z1471" s="18">
        <f t="shared" si="491"/>
        <v>-4558.9700000000357</v>
      </c>
      <c r="AA1471" s="15"/>
      <c r="AB1471" s="24"/>
      <c r="AC1471" s="17"/>
      <c r="AD1471" s="25"/>
      <c r="AE1471" s="25"/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2"/>
        <v>0</v>
      </c>
      <c r="AP1471" s="15"/>
      <c r="AR1471" s="14"/>
      <c r="AS1471" s="18"/>
      <c r="AT1471" s="16"/>
      <c r="AU1471" s="18">
        <f t="shared" si="493"/>
        <v>0</v>
      </c>
      <c r="AV1471" s="15"/>
      <c r="AX1471" s="14"/>
      <c r="AY1471" s="18"/>
      <c r="AZ1471" s="16"/>
      <c r="BA1471" s="18">
        <f t="shared" si="494"/>
        <v>0</v>
      </c>
      <c r="BB1471" s="15"/>
      <c r="BD1471" s="14"/>
      <c r="BE1471" s="18"/>
      <c r="BF1471" s="16"/>
      <c r="BG1471" s="18">
        <f t="shared" si="495"/>
        <v>0</v>
      </c>
      <c r="BH1471" s="15"/>
      <c r="BJ1471" s="86">
        <v>0</v>
      </c>
      <c r="BK1471" s="90"/>
      <c r="BL1471" s="24">
        <v>0</v>
      </c>
      <c r="BM1471" s="91"/>
      <c r="BN1471" s="24">
        <v>0</v>
      </c>
      <c r="BO1471" s="24"/>
      <c r="BP1471" s="24"/>
      <c r="BQ1471" s="124"/>
    </row>
    <row r="1472" spans="1:69" ht="16.8" customHeight="1" x14ac:dyDescent="0.35">
      <c r="A1472" s="15"/>
      <c r="B1472" s="15" t="s">
        <v>42</v>
      </c>
      <c r="C1472" s="15" t="s">
        <v>176</v>
      </c>
      <c r="D1472" s="16">
        <v>0</v>
      </c>
      <c r="E1472" s="16"/>
      <c r="F1472" s="16"/>
      <c r="G1472" s="16"/>
      <c r="H1472" s="103">
        <f>D1472+H1411</f>
        <v>0</v>
      </c>
      <c r="I1472" s="78">
        <f>D1469+D1470-E1470+D1472</f>
        <v>2468.27</v>
      </c>
      <c r="J1472" s="14"/>
      <c r="K1472" s="15" t="s">
        <v>45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496"/>
        <v>7078.941499999999</v>
      </c>
      <c r="P1472" s="18">
        <f t="shared" si="497"/>
        <v>2087.7415000000001</v>
      </c>
      <c r="Q1472" s="14"/>
      <c r="R1472" s="18"/>
      <c r="S1472" s="16"/>
      <c r="T1472" s="18">
        <f t="shared" si="490"/>
        <v>80819.95</v>
      </c>
      <c r="U1472" s="15"/>
      <c r="W1472" s="14"/>
      <c r="X1472" s="18"/>
      <c r="Y1472" s="16"/>
      <c r="Z1472" s="18">
        <f t="shared" si="491"/>
        <v>-4558.9700000000357</v>
      </c>
      <c r="AA1472" s="15"/>
      <c r="AB1472" s="24"/>
      <c r="AC1472" s="17"/>
      <c r="AD1472" s="25"/>
      <c r="AE1472" s="25"/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2"/>
        <v>0</v>
      </c>
      <c r="AP1472" s="15"/>
      <c r="AR1472" s="14"/>
      <c r="AS1472" s="18"/>
      <c r="AT1472" s="16"/>
      <c r="AU1472" s="18">
        <f t="shared" si="493"/>
        <v>0</v>
      </c>
      <c r="AV1472" s="15"/>
      <c r="AX1472" s="14"/>
      <c r="AY1472" s="18"/>
      <c r="AZ1472" s="16"/>
      <c r="BA1472" s="18">
        <f t="shared" si="494"/>
        <v>0</v>
      </c>
      <c r="BB1472" s="15"/>
      <c r="BD1472" s="14"/>
      <c r="BE1472" s="18"/>
      <c r="BF1472" s="16"/>
      <c r="BG1472" s="18">
        <f t="shared" si="495"/>
        <v>0</v>
      </c>
      <c r="BH1472" s="15"/>
      <c r="BJ1472" s="86">
        <v>0</v>
      </c>
      <c r="BK1472" s="90"/>
      <c r="BL1472" s="24">
        <v>0</v>
      </c>
      <c r="BM1472" s="91"/>
      <c r="BN1472" s="24">
        <v>0</v>
      </c>
      <c r="BO1472" s="24"/>
      <c r="BP1472" s="24"/>
      <c r="BQ1472" s="124"/>
    </row>
    <row r="1473" spans="1:69" ht="16.8" customHeight="1" x14ac:dyDescent="0.35">
      <c r="A1473" s="15"/>
      <c r="B1473" s="15"/>
      <c r="C1473" s="15" t="s">
        <v>177</v>
      </c>
      <c r="D1473" s="16">
        <v>115.66</v>
      </c>
      <c r="E1473" s="16"/>
      <c r="F1473" s="16"/>
      <c r="G1473" s="16">
        <v>0</v>
      </c>
      <c r="H1473" s="103" t="s">
        <v>49</v>
      </c>
      <c r="I1473" s="4"/>
      <c r="J1473" s="14"/>
      <c r="K1473" s="15" t="s">
        <v>47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496"/>
        <v>6807.4814999999999</v>
      </c>
      <c r="P1473" s="18">
        <f t="shared" si="497"/>
        <v>2087.7415000000001</v>
      </c>
      <c r="Q1473" s="14"/>
      <c r="R1473" s="18"/>
      <c r="S1473" s="16">
        <f>G1473</f>
        <v>0</v>
      </c>
      <c r="T1473" s="18">
        <f t="shared" si="490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491"/>
        <v>-4558.9700000000357</v>
      </c>
      <c r="AA1473" s="15"/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/>
      <c r="AI1473" s="16">
        <v>0</v>
      </c>
      <c r="AJ1473" s="25"/>
      <c r="AL1473" s="14"/>
      <c r="AM1473" s="18"/>
      <c r="AN1473" s="16">
        <v>0</v>
      </c>
      <c r="AO1473" s="18">
        <f t="shared" si="492"/>
        <v>0</v>
      </c>
      <c r="AP1473" s="15"/>
      <c r="AR1473" s="14"/>
      <c r="AS1473" s="18"/>
      <c r="AT1473" s="16">
        <v>0</v>
      </c>
      <c r="AU1473" s="18">
        <f t="shared" si="493"/>
        <v>0</v>
      </c>
      <c r="AV1473" s="15"/>
      <c r="AX1473" s="14"/>
      <c r="AY1473" s="18"/>
      <c r="AZ1473" s="16">
        <v>0</v>
      </c>
      <c r="BA1473" s="18">
        <f t="shared" si="494"/>
        <v>0</v>
      </c>
      <c r="BB1473" s="15"/>
      <c r="BD1473" s="14"/>
      <c r="BE1473" s="18"/>
      <c r="BF1473" s="16">
        <v>0</v>
      </c>
      <c r="BG1473" s="18">
        <f t="shared" si="495"/>
        <v>0</v>
      </c>
      <c r="BH1473" s="15"/>
      <c r="BJ1473" s="86">
        <v>0</v>
      </c>
      <c r="BK1473" s="90"/>
      <c r="BL1473" s="24">
        <v>0</v>
      </c>
      <c r="BM1473" s="91"/>
      <c r="BN1473" s="24">
        <v>0</v>
      </c>
      <c r="BO1473" s="24"/>
      <c r="BP1473" s="24"/>
      <c r="BQ1473" s="124"/>
    </row>
    <row r="1474" spans="1:69" ht="16.8" customHeight="1" x14ac:dyDescent="0.35">
      <c r="A1474" s="15"/>
      <c r="B1474" s="15"/>
      <c r="C1474" s="15" t="s">
        <v>178</v>
      </c>
      <c r="D1474" s="16"/>
      <c r="E1474" s="16"/>
      <c r="F1474" s="16"/>
      <c r="G1474" s="16">
        <v>0</v>
      </c>
      <c r="H1474" s="103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496"/>
        <v>1252.42965</v>
      </c>
      <c r="P1474" s="18">
        <f t="shared" si="497"/>
        <v>369.36965000000004</v>
      </c>
      <c r="Q1474" s="14"/>
      <c r="R1474" s="18"/>
      <c r="S1474" s="16">
        <f>G1474</f>
        <v>0</v>
      </c>
      <c r="T1474" s="18">
        <f t="shared" si="490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1"/>
        <v>-4558.9700000000357</v>
      </c>
      <c r="AA1474" s="15"/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/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2"/>
        <v>0</v>
      </c>
      <c r="AP1474" s="15"/>
      <c r="AR1474" s="14"/>
      <c r="AS1474" s="18">
        <v>0</v>
      </c>
      <c r="AT1474" s="16">
        <v>0</v>
      </c>
      <c r="AU1474" s="18">
        <f t="shared" si="493"/>
        <v>0</v>
      </c>
      <c r="AV1474" s="15"/>
      <c r="AX1474" s="14"/>
      <c r="AY1474" s="18">
        <v>0</v>
      </c>
      <c r="AZ1474" s="16">
        <v>0</v>
      </c>
      <c r="BA1474" s="18">
        <f t="shared" si="494"/>
        <v>0</v>
      </c>
      <c r="BB1474" s="15"/>
      <c r="BD1474" s="14"/>
      <c r="BE1474" s="18">
        <v>0</v>
      </c>
      <c r="BF1474" s="16">
        <v>0</v>
      </c>
      <c r="BG1474" s="18">
        <f t="shared" si="495"/>
        <v>0</v>
      </c>
      <c r="BH1474" s="15"/>
      <c r="BJ1474" s="86">
        <v>0</v>
      </c>
      <c r="BK1474" s="90"/>
      <c r="BL1474" s="24">
        <v>0</v>
      </c>
      <c r="BM1474" s="91"/>
      <c r="BN1474" s="24">
        <v>0</v>
      </c>
      <c r="BO1474" s="24"/>
      <c r="BP1474" s="24"/>
      <c r="BQ1474" s="124"/>
    </row>
    <row r="1475" spans="1:69" ht="16.8" customHeight="1" x14ac:dyDescent="0.35">
      <c r="A1475" s="15"/>
      <c r="B1475" s="15"/>
      <c r="C1475" s="15" t="s">
        <v>179</v>
      </c>
      <c r="D1475" s="16"/>
      <c r="E1475" s="16"/>
      <c r="F1475" s="16"/>
      <c r="G1475" s="16">
        <v>0</v>
      </c>
      <c r="H1475" s="103"/>
      <c r="I1475" s="4"/>
      <c r="J1475" s="14"/>
      <c r="K1475" s="15" t="s">
        <v>52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496"/>
        <v>762.34370000000013</v>
      </c>
      <c r="P1475" s="18">
        <f t="shared" si="497"/>
        <v>224.83370000000002</v>
      </c>
      <c r="Q1475" s="14"/>
      <c r="R1475" s="18"/>
      <c r="S1475" s="16">
        <f>G1475</f>
        <v>0</v>
      </c>
      <c r="T1475" s="18">
        <f t="shared" si="490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1"/>
        <v>-4558.9700000000357</v>
      </c>
      <c r="AA1475" s="15"/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2"/>
        <v>0</v>
      </c>
      <c r="AP1475" s="15"/>
      <c r="AR1475" s="14"/>
      <c r="AS1475" s="18"/>
      <c r="AT1475" s="16">
        <v>0</v>
      </c>
      <c r="AU1475" s="18">
        <f t="shared" si="493"/>
        <v>0</v>
      </c>
      <c r="AV1475" s="15"/>
      <c r="AX1475" s="14"/>
      <c r="AY1475" s="18"/>
      <c r="AZ1475" s="16">
        <v>0</v>
      </c>
      <c r="BA1475" s="18">
        <f t="shared" si="494"/>
        <v>0</v>
      </c>
      <c r="BB1475" s="15"/>
      <c r="BD1475" s="14"/>
      <c r="BE1475" s="18"/>
      <c r="BF1475" s="16">
        <v>0</v>
      </c>
      <c r="BG1475" s="18">
        <f t="shared" si="495"/>
        <v>0</v>
      </c>
      <c r="BH1475" s="15"/>
      <c r="BJ1475" s="86">
        <v>0</v>
      </c>
      <c r="BK1475" s="90"/>
      <c r="BL1475" s="24">
        <v>0</v>
      </c>
      <c r="BM1475" s="24"/>
      <c r="BN1475" s="24"/>
      <c r="BO1475" s="24"/>
      <c r="BP1475" s="24"/>
      <c r="BQ1475" s="124"/>
    </row>
    <row r="1476" spans="1:69" ht="16.8" customHeight="1" x14ac:dyDescent="0.35">
      <c r="A1476" s="15"/>
      <c r="B1476" s="15"/>
      <c r="C1476" s="15" t="s">
        <v>180</v>
      </c>
      <c r="D1476" s="16"/>
      <c r="E1476" s="16"/>
      <c r="F1476" s="16"/>
      <c r="G1476" s="16">
        <v>0</v>
      </c>
      <c r="H1476" s="103"/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496"/>
        <v>762.34370000000013</v>
      </c>
      <c r="P1476" s="18">
        <f t="shared" si="497"/>
        <v>224.83370000000002</v>
      </c>
      <c r="Q1476" s="14"/>
      <c r="R1476" s="18"/>
      <c r="S1476" s="16">
        <f>G1476</f>
        <v>0</v>
      </c>
      <c r="T1476" s="18">
        <f t="shared" si="490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1"/>
        <v>-4558.9700000000357</v>
      </c>
      <c r="AA1476" s="15"/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2"/>
        <v>0</v>
      </c>
      <c r="AP1476" s="15"/>
      <c r="AR1476" s="14"/>
      <c r="AS1476" s="18"/>
      <c r="AT1476" s="16">
        <v>0</v>
      </c>
      <c r="AU1476" s="18">
        <f t="shared" si="493"/>
        <v>0</v>
      </c>
      <c r="AV1476" s="15"/>
      <c r="AX1476" s="14"/>
      <c r="AY1476" s="18"/>
      <c r="AZ1476" s="16">
        <v>0</v>
      </c>
      <c r="BA1476" s="18">
        <f t="shared" si="494"/>
        <v>0</v>
      </c>
      <c r="BB1476" s="15"/>
      <c r="BD1476" s="14"/>
      <c r="BE1476" s="18"/>
      <c r="BF1476" s="16">
        <v>0</v>
      </c>
      <c r="BG1476" s="18">
        <f t="shared" si="495"/>
        <v>0</v>
      </c>
      <c r="BH1476" s="15"/>
      <c r="BJ1476" s="86">
        <v>0</v>
      </c>
      <c r="BK1476" s="90"/>
      <c r="BL1476" s="24"/>
      <c r="BM1476" s="24"/>
      <c r="BN1476" s="24"/>
      <c r="BO1476" s="24"/>
      <c r="BP1476" s="24"/>
      <c r="BQ1476" s="124"/>
    </row>
    <row r="1477" spans="1:69" ht="16.8" customHeight="1" x14ac:dyDescent="0.35">
      <c r="A1477" s="15"/>
      <c r="B1477" s="15"/>
      <c r="C1477" s="15" t="s">
        <v>181</v>
      </c>
      <c r="D1477" s="16"/>
      <c r="E1477" s="16"/>
      <c r="F1477" s="16"/>
      <c r="G1477" s="16">
        <v>0</v>
      </c>
      <c r="H1477" s="16"/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496"/>
        <v>762.34370000000013</v>
      </c>
      <c r="P1477" s="18">
        <f t="shared" si="497"/>
        <v>224.83370000000002</v>
      </c>
      <c r="Q1477" s="14"/>
      <c r="R1477" s="18"/>
      <c r="S1477" s="16">
        <f>G1477</f>
        <v>0</v>
      </c>
      <c r="T1477" s="18">
        <f t="shared" si="490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1"/>
        <v>-4558.9700000000357</v>
      </c>
      <c r="AA1477" s="15"/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2"/>
        <v>0</v>
      </c>
      <c r="AP1477" s="15"/>
      <c r="AR1477" s="14"/>
      <c r="AS1477" s="18"/>
      <c r="AT1477" s="16">
        <v>0</v>
      </c>
      <c r="AU1477" s="18">
        <f t="shared" si="493"/>
        <v>0</v>
      </c>
      <c r="AV1477" s="15"/>
      <c r="AX1477" s="14"/>
      <c r="AY1477" s="18"/>
      <c r="AZ1477" s="16">
        <v>0</v>
      </c>
      <c r="BA1477" s="18">
        <f t="shared" si="494"/>
        <v>0</v>
      </c>
      <c r="BB1477" s="15"/>
      <c r="BD1477" s="14"/>
      <c r="BE1477" s="18"/>
      <c r="BF1477" s="16">
        <v>0</v>
      </c>
      <c r="BG1477" s="18">
        <f t="shared" si="495"/>
        <v>0</v>
      </c>
      <c r="BH1477" s="15"/>
      <c r="BJ1477" s="86">
        <v>0</v>
      </c>
      <c r="BK1477" s="90"/>
      <c r="BL1477" s="24"/>
      <c r="BM1477" s="24"/>
      <c r="BN1477" s="24"/>
      <c r="BO1477" s="24"/>
      <c r="BP1477" s="24"/>
      <c r="BQ1477" s="124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/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496"/>
        <v>1252.42965</v>
      </c>
      <c r="P1478" s="18">
        <f t="shared" si="497"/>
        <v>369.36965000000004</v>
      </c>
      <c r="Q1478" s="14"/>
      <c r="R1478" s="18"/>
      <c r="S1478" s="16">
        <v>0</v>
      </c>
      <c r="T1478" s="18">
        <f t="shared" si="490"/>
        <v>80819.95</v>
      </c>
      <c r="U1478" s="15"/>
      <c r="W1478" s="14"/>
      <c r="X1478" s="18"/>
      <c r="Y1478" s="16">
        <v>0</v>
      </c>
      <c r="Z1478" s="18">
        <f t="shared" si="491"/>
        <v>-4558.9700000000357</v>
      </c>
      <c r="AA1478" s="15"/>
      <c r="AB1478" s="24"/>
      <c r="AC1478" s="15"/>
      <c r="AD1478" s="25"/>
      <c r="AE1478" s="62"/>
      <c r="AF1478" s="63"/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2"/>
        <v>0</v>
      </c>
      <c r="AP1478" s="15"/>
      <c r="AR1478" s="14"/>
      <c r="AS1478" s="18"/>
      <c r="AT1478" s="16">
        <v>0</v>
      </c>
      <c r="AU1478" s="18">
        <f t="shared" si="493"/>
        <v>0</v>
      </c>
      <c r="AV1478" s="15"/>
      <c r="AX1478" s="14"/>
      <c r="AY1478" s="18"/>
      <c r="AZ1478" s="16">
        <v>0</v>
      </c>
      <c r="BA1478" s="18">
        <f t="shared" si="494"/>
        <v>0</v>
      </c>
      <c r="BB1478" s="15"/>
      <c r="BD1478" s="14"/>
      <c r="BE1478" s="18"/>
      <c r="BF1478" s="16">
        <v>0</v>
      </c>
      <c r="BG1478" s="18">
        <f t="shared" si="495"/>
        <v>0</v>
      </c>
      <c r="BH1478" s="15"/>
      <c r="BJ1478" s="86">
        <v>0</v>
      </c>
      <c r="BK1478" s="90"/>
      <c r="BL1478" s="24"/>
      <c r="BM1478" s="24"/>
      <c r="BN1478" s="24"/>
      <c r="BO1478" s="24"/>
      <c r="BP1478" s="24"/>
      <c r="BQ1478" s="124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182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496"/>
        <v>10727.026000000002</v>
      </c>
      <c r="P1479" s="18">
        <f t="shared" si="497"/>
        <v>11562.876</v>
      </c>
      <c r="Q1479" s="14"/>
      <c r="R1479" s="18"/>
      <c r="S1479" s="16">
        <v>0</v>
      </c>
      <c r="T1479" s="18">
        <f t="shared" si="490"/>
        <v>80819.95</v>
      </c>
      <c r="U1479" s="15"/>
      <c r="W1479" s="14"/>
      <c r="X1479" s="18"/>
      <c r="Y1479" s="16">
        <v>0</v>
      </c>
      <c r="Z1479" s="18">
        <f t="shared" si="491"/>
        <v>-4558.9700000000357</v>
      </c>
      <c r="AA1479" s="15" t="str">
        <f>C1479</f>
        <v>Sinistro</v>
      </c>
      <c r="AB1479" s="24"/>
      <c r="AC1479" s="15"/>
      <c r="AD1479" s="25"/>
      <c r="AE1479" s="62"/>
      <c r="AF1479" s="63"/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2"/>
        <v>0</v>
      </c>
      <c r="AP1479" s="15"/>
      <c r="AR1479" s="14"/>
      <c r="AS1479" s="18"/>
      <c r="AT1479" s="16">
        <v>0</v>
      </c>
      <c r="AU1479" s="18">
        <f t="shared" si="493"/>
        <v>0</v>
      </c>
      <c r="AV1479" s="15"/>
      <c r="AX1479" s="14"/>
      <c r="AY1479" s="18"/>
      <c r="AZ1479" s="16">
        <v>0</v>
      </c>
      <c r="BA1479" s="18">
        <f t="shared" si="494"/>
        <v>0</v>
      </c>
      <c r="BB1479" s="15"/>
      <c r="BD1479" s="14"/>
      <c r="BE1479" s="18"/>
      <c r="BF1479" s="16">
        <v>0</v>
      </c>
      <c r="BG1479" s="18">
        <f t="shared" si="495"/>
        <v>0</v>
      </c>
      <c r="BH1479" s="15"/>
      <c r="BJ1479" s="86">
        <v>0</v>
      </c>
      <c r="BK1479" s="90"/>
      <c r="BL1479" s="24"/>
      <c r="BM1479" s="24"/>
      <c r="BN1479" s="24"/>
      <c r="BO1479" s="24"/>
      <c r="BP1479" s="24"/>
      <c r="BQ1479" s="124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/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496"/>
        <v>3239.5585000000005</v>
      </c>
      <c r="P1480" s="18">
        <f t="shared" si="497"/>
        <v>1124.1684999999995</v>
      </c>
      <c r="Q1480" s="14"/>
      <c r="R1480" s="18"/>
      <c r="S1480" s="16">
        <v>0</v>
      </c>
      <c r="T1480" s="18">
        <f t="shared" si="490"/>
        <v>80819.95</v>
      </c>
      <c r="U1480" s="15"/>
      <c r="W1480" s="14"/>
      <c r="X1480" s="18"/>
      <c r="Y1480" s="16">
        <v>0</v>
      </c>
      <c r="Z1480" s="18">
        <f t="shared" si="491"/>
        <v>-4558.9700000000357</v>
      </c>
      <c r="AA1480" s="15"/>
      <c r="AB1480" s="24"/>
      <c r="AC1480" s="64" t="s">
        <v>134</v>
      </c>
      <c r="AD1480" s="65"/>
      <c r="AE1480" s="65">
        <f>H1484</f>
        <v>0</v>
      </c>
      <c r="AF1480" s="63">
        <f t="shared" ref="AF1480:AF1510" si="498">AE1480+AF1419</f>
        <v>0</v>
      </c>
      <c r="AG1480" s="25"/>
      <c r="AH1480" s="24"/>
      <c r="AI1480" s="26"/>
      <c r="AJ1480" s="25">
        <v>0</v>
      </c>
      <c r="AL1480" s="14"/>
      <c r="AM1480" s="18"/>
      <c r="AN1480" s="16">
        <v>0</v>
      </c>
      <c r="AO1480" s="18">
        <f t="shared" si="492"/>
        <v>0</v>
      </c>
      <c r="AP1480" s="15"/>
      <c r="AR1480" s="14"/>
      <c r="AS1480" s="18"/>
      <c r="AT1480" s="16">
        <v>0</v>
      </c>
      <c r="AU1480" s="18">
        <f t="shared" si="493"/>
        <v>0</v>
      </c>
      <c r="AV1480" s="15"/>
      <c r="AX1480" s="14"/>
      <c r="AY1480" s="18"/>
      <c r="AZ1480" s="16">
        <v>0</v>
      </c>
      <c r="BA1480" s="18">
        <f t="shared" si="494"/>
        <v>0</v>
      </c>
      <c r="BB1480" s="15"/>
      <c r="BD1480" s="14"/>
      <c r="BE1480" s="18"/>
      <c r="BF1480" s="16">
        <v>0</v>
      </c>
      <c r="BG1480" s="18">
        <f t="shared" si="495"/>
        <v>0</v>
      </c>
      <c r="BH1480" s="15"/>
      <c r="BJ1480" s="86"/>
      <c r="BK1480" s="86"/>
      <c r="BL1480" s="24"/>
      <c r="BM1480" s="24"/>
      <c r="BN1480" s="24"/>
      <c r="BO1480" s="24"/>
      <c r="BP1480" s="24"/>
      <c r="BQ1480" s="124"/>
    </row>
    <row r="1481" spans="1:69" ht="16.8" customHeight="1" x14ac:dyDescent="0.35">
      <c r="A1481" s="15"/>
      <c r="B1481" s="15"/>
      <c r="C1481" s="15" t="s">
        <v>58</v>
      </c>
      <c r="D1481" s="16"/>
      <c r="E1481" s="16"/>
      <c r="F1481" s="16"/>
      <c r="G1481" s="16">
        <v>0</v>
      </c>
      <c r="H1481" s="16"/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6"/>
        <v>0</v>
      </c>
      <c r="P1481" s="18">
        <f t="shared" si="497"/>
        <v>0</v>
      </c>
      <c r="Q1481" s="14"/>
      <c r="R1481" s="18"/>
      <c r="S1481" s="16">
        <f>G1481</f>
        <v>0</v>
      </c>
      <c r="T1481" s="18">
        <f t="shared" si="490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491"/>
        <v>-4558.9700000000357</v>
      </c>
      <c r="AA1481" s="15"/>
      <c r="AB1481" s="24"/>
      <c r="AC1481" s="15" t="str">
        <f t="shared" ref="AC1481:AC1494" si="499">C1481</f>
        <v xml:space="preserve">Francobolli    </v>
      </c>
      <c r="AD1481" s="25"/>
      <c r="AE1481" s="62">
        <f>G1481</f>
        <v>0</v>
      </c>
      <c r="AF1481" s="63">
        <f t="shared" si="498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2"/>
        <v>0</v>
      </c>
      <c r="AP1481" s="15"/>
      <c r="AR1481" s="14"/>
      <c r="AS1481" s="18"/>
      <c r="AT1481" s="16"/>
      <c r="AU1481" s="18">
        <f t="shared" si="493"/>
        <v>0</v>
      </c>
      <c r="AV1481" s="15"/>
      <c r="AX1481" s="14"/>
      <c r="AY1481" s="18"/>
      <c r="AZ1481" s="16"/>
      <c r="BA1481" s="18">
        <f t="shared" si="494"/>
        <v>0</v>
      </c>
      <c r="BB1481" s="15"/>
      <c r="BD1481" s="14"/>
      <c r="BE1481" s="18"/>
      <c r="BF1481" s="16"/>
      <c r="BG1481" s="18">
        <f t="shared" si="495"/>
        <v>0</v>
      </c>
      <c r="BH1481" s="15"/>
      <c r="BJ1481" s="86"/>
      <c r="BK1481" s="86"/>
      <c r="BL1481" s="24"/>
      <c r="BM1481" s="24"/>
      <c r="BN1481" s="24"/>
      <c r="BO1481" s="24"/>
      <c r="BP1481" s="24"/>
      <c r="BQ1481" s="124"/>
    </row>
    <row r="1482" spans="1:69" ht="16.8" customHeight="1" x14ac:dyDescent="0.35">
      <c r="A1482" s="15"/>
      <c r="B1482" s="15"/>
      <c r="C1482" s="15" t="s">
        <v>135</v>
      </c>
      <c r="D1482" s="16"/>
      <c r="E1482" s="16"/>
      <c r="F1482" s="16"/>
      <c r="G1482" s="16">
        <v>0</v>
      </c>
      <c r="H1482" s="16"/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496"/>
        <v>1534.7981499999999</v>
      </c>
      <c r="P1482" s="18">
        <f t="shared" si="497"/>
        <v>1493.5381500000001</v>
      </c>
      <c r="Q1482" s="14"/>
      <c r="R1482" s="18"/>
      <c r="S1482" s="16">
        <f>G1482</f>
        <v>0</v>
      </c>
      <c r="T1482" s="18">
        <f t="shared" si="490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1"/>
        <v>-4558.9700000000357</v>
      </c>
      <c r="AA1482" s="15"/>
      <c r="AB1482" s="24"/>
      <c r="AC1482" s="15" t="str">
        <f t="shared" si="499"/>
        <v xml:space="preserve">PAG. FATT. SOMMESE PETROLI </v>
      </c>
      <c r="AD1482" s="25"/>
      <c r="AE1482" s="62">
        <f>G1482</f>
        <v>0</v>
      </c>
      <c r="AF1482" s="63">
        <f t="shared" si="498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2"/>
        <v>0</v>
      </c>
      <c r="AP1482" s="15"/>
      <c r="AR1482" s="14"/>
      <c r="AS1482" s="18"/>
      <c r="AT1482" s="16">
        <v>0</v>
      </c>
      <c r="AU1482" s="18">
        <f t="shared" si="493"/>
        <v>0</v>
      </c>
      <c r="AV1482" s="15"/>
      <c r="AX1482" s="14"/>
      <c r="AY1482" s="18"/>
      <c r="AZ1482" s="16">
        <v>0</v>
      </c>
      <c r="BA1482" s="18">
        <f t="shared" si="494"/>
        <v>0</v>
      </c>
      <c r="BB1482" s="15"/>
      <c r="BD1482" s="14"/>
      <c r="BE1482" s="18"/>
      <c r="BF1482" s="16">
        <v>0</v>
      </c>
      <c r="BG1482" s="18">
        <f t="shared" si="495"/>
        <v>0</v>
      </c>
      <c r="BH1482" s="15"/>
      <c r="BJ1482" s="86"/>
      <c r="BK1482" s="86"/>
      <c r="BL1482" s="24"/>
      <c r="BM1482" s="24"/>
      <c r="BN1482" s="24"/>
      <c r="BO1482" s="24"/>
      <c r="BP1482" s="24"/>
      <c r="BQ1482" s="124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/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496"/>
        <v>1905.8642500000003</v>
      </c>
      <c r="P1483" s="18">
        <f t="shared" si="497"/>
        <v>562.08424999999977</v>
      </c>
      <c r="Q1483" s="14"/>
      <c r="R1483" s="18"/>
      <c r="S1483" s="16">
        <f>G1483</f>
        <v>0</v>
      </c>
      <c r="T1483" s="18">
        <f t="shared" si="490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1"/>
        <v>-4558.9700000000357</v>
      </c>
      <c r="AA1483" s="15"/>
      <c r="AB1483" s="24"/>
      <c r="AC1483" s="15" t="str">
        <f t="shared" si="499"/>
        <v>Benzina auto papa'</v>
      </c>
      <c r="AD1483" s="25"/>
      <c r="AE1483" s="62">
        <f>G1483</f>
        <v>0</v>
      </c>
      <c r="AF1483" s="63">
        <f t="shared" si="498"/>
        <v>0</v>
      </c>
      <c r="AG1483" s="25"/>
      <c r="AH1483" s="24"/>
      <c r="AI1483" s="26">
        <v>0</v>
      </c>
      <c r="AJ1483" s="25"/>
      <c r="AL1483" s="14"/>
      <c r="AM1483" s="18"/>
      <c r="AN1483" s="16">
        <v>0</v>
      </c>
      <c r="AO1483" s="18">
        <f t="shared" si="492"/>
        <v>0</v>
      </c>
      <c r="AP1483" s="15"/>
      <c r="AR1483" s="14"/>
      <c r="AS1483" s="18"/>
      <c r="AT1483" s="16">
        <v>0</v>
      </c>
      <c r="AU1483" s="18">
        <f t="shared" si="493"/>
        <v>0</v>
      </c>
      <c r="AV1483" s="15"/>
      <c r="AX1483" s="14"/>
      <c r="AY1483" s="18"/>
      <c r="AZ1483" s="16">
        <v>0</v>
      </c>
      <c r="BA1483" s="18">
        <f t="shared" si="494"/>
        <v>0</v>
      </c>
      <c r="BB1483" s="15"/>
      <c r="BD1483" s="14"/>
      <c r="BE1483" s="18"/>
      <c r="BF1483" s="16">
        <v>0</v>
      </c>
      <c r="BG1483" s="18">
        <f t="shared" si="495"/>
        <v>0</v>
      </c>
      <c r="BH1483" s="15"/>
      <c r="BJ1483" s="86"/>
      <c r="BK1483" s="86"/>
      <c r="BL1483" s="24"/>
      <c r="BM1483" s="24"/>
      <c r="BN1483" s="24"/>
      <c r="BO1483" s="24"/>
      <c r="BP1483" s="24"/>
      <c r="BQ1483" s="124"/>
    </row>
    <row r="1484" spans="1:69" ht="16.8" customHeight="1" x14ac:dyDescent="0.35">
      <c r="A1484" s="15"/>
      <c r="B1484" s="15"/>
      <c r="C1484" s="28" t="s">
        <v>400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496"/>
        <v>22074.586550000004</v>
      </c>
      <c r="P1484" s="18">
        <f t="shared" si="497"/>
        <v>15112.036550000001</v>
      </c>
      <c r="Q1484" s="14"/>
      <c r="R1484" s="18"/>
      <c r="S1484" s="16">
        <v>0</v>
      </c>
      <c r="T1484" s="18">
        <f t="shared" si="490"/>
        <v>80819.95</v>
      </c>
      <c r="U1484" s="15"/>
      <c r="W1484" s="14"/>
      <c r="X1484" s="18"/>
      <c r="Y1484" s="16">
        <f>G1484</f>
        <v>10.5</v>
      </c>
      <c r="Z1484" s="18">
        <f t="shared" si="491"/>
        <v>-4569.4700000000357</v>
      </c>
      <c r="AA1484" s="15" t="str">
        <f>C1484</f>
        <v>COMMISSIONI BPM 10226</v>
      </c>
      <c r="AB1484" s="24"/>
      <c r="AC1484" s="15" t="str">
        <f t="shared" si="499"/>
        <v>COMMISSIONI BPM 10226</v>
      </c>
      <c r="AD1484" s="25"/>
      <c r="AE1484" s="62">
        <v>0</v>
      </c>
      <c r="AF1484" s="63">
        <f t="shared" si="498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2"/>
        <v>0</v>
      </c>
      <c r="AP1484" s="15"/>
      <c r="AR1484" s="14"/>
      <c r="AS1484" s="18"/>
      <c r="AT1484" s="16">
        <v>0</v>
      </c>
      <c r="AU1484" s="18">
        <f t="shared" si="493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4"/>
        <v>0</v>
      </c>
      <c r="BB1484" s="15"/>
      <c r="BD1484" s="14"/>
      <c r="BE1484" s="18"/>
      <c r="BF1484" s="16">
        <v>0</v>
      </c>
      <c r="BG1484" s="18">
        <f t="shared" si="495"/>
        <v>0</v>
      </c>
      <c r="BH1484" s="15"/>
      <c r="BJ1484" s="86"/>
      <c r="BK1484" s="86"/>
      <c r="BL1484" s="24"/>
      <c r="BM1484" s="24"/>
      <c r="BN1484" s="24"/>
      <c r="BO1484" s="24"/>
      <c r="BP1484" s="24"/>
      <c r="BQ1484" s="124"/>
    </row>
    <row r="1485" spans="1:69" ht="16.8" customHeight="1" x14ac:dyDescent="0.35">
      <c r="A1485" s="15"/>
      <c r="B1485" s="15"/>
      <c r="C1485" s="15"/>
      <c r="D1485" s="16"/>
      <c r="E1485" s="16"/>
      <c r="F1485" s="16"/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496"/>
        <v>35780.556549999994</v>
      </c>
      <c r="P1485" s="18">
        <f t="shared" si="497"/>
        <v>15112.036550000001</v>
      </c>
      <c r="Q1485" s="14"/>
      <c r="R1485" s="18"/>
      <c r="S1485" s="16">
        <f>G1485</f>
        <v>0</v>
      </c>
      <c r="T1485" s="18">
        <f t="shared" si="490"/>
        <v>80819.95</v>
      </c>
      <c r="U1485" s="15">
        <f t="shared" ref="U1485:U1491" si="500">C1485</f>
        <v>0</v>
      </c>
      <c r="W1485" s="14"/>
      <c r="X1485" s="18"/>
      <c r="Y1485" s="16">
        <v>0</v>
      </c>
      <c r="Z1485" s="18">
        <f t="shared" si="491"/>
        <v>-4569.4700000000357</v>
      </c>
      <c r="AA1485" s="15"/>
      <c r="AB1485" s="24"/>
      <c r="AC1485" s="15">
        <f t="shared" si="499"/>
        <v>0</v>
      </c>
      <c r="AD1485" s="25"/>
      <c r="AE1485" s="62">
        <f t="shared" ref="AE1485:AE1510" si="501">G1485</f>
        <v>0</v>
      </c>
      <c r="AF1485" s="63">
        <f t="shared" si="498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2"/>
        <v>0</v>
      </c>
      <c r="AP1485" s="15"/>
      <c r="AR1485" s="14"/>
      <c r="AS1485" s="18"/>
      <c r="AT1485" s="16">
        <v>0</v>
      </c>
      <c r="AU1485" s="18">
        <f t="shared" si="493"/>
        <v>0</v>
      </c>
      <c r="AV1485" s="15"/>
      <c r="AX1485" s="14"/>
      <c r="AY1485" s="18"/>
      <c r="AZ1485" s="16">
        <v>0</v>
      </c>
      <c r="BA1485" s="18">
        <f t="shared" si="494"/>
        <v>0</v>
      </c>
      <c r="BB1485" s="15"/>
      <c r="BD1485" s="14"/>
      <c r="BE1485" s="18"/>
      <c r="BF1485" s="16">
        <v>0</v>
      </c>
      <c r="BG1485" s="18">
        <f t="shared" si="495"/>
        <v>0</v>
      </c>
      <c r="BH1485" s="15"/>
      <c r="BJ1485" s="86"/>
      <c r="BK1485" s="86"/>
      <c r="BL1485" s="24"/>
      <c r="BM1485" s="24"/>
      <c r="BN1485" s="24"/>
      <c r="BO1485" s="24"/>
      <c r="BP1485" s="24"/>
      <c r="BQ1485" s="124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496"/>
        <v>1361.3387500000001</v>
      </c>
      <c r="P1486" s="18">
        <f t="shared" si="497"/>
        <v>401.48875000000004</v>
      </c>
      <c r="Q1486" s="14"/>
      <c r="R1486" s="18"/>
      <c r="S1486" s="16">
        <f>G1486</f>
        <v>0</v>
      </c>
      <c r="T1486" s="18">
        <f t="shared" si="490"/>
        <v>80819.95</v>
      </c>
      <c r="U1486" s="15" t="str">
        <f t="shared" si="500"/>
        <v>Materiale pulizia</v>
      </c>
      <c r="W1486" s="14"/>
      <c r="X1486" s="18"/>
      <c r="Y1486" s="16">
        <v>0</v>
      </c>
      <c r="Z1486" s="18">
        <f t="shared" si="491"/>
        <v>-4569.4700000000357</v>
      </c>
      <c r="AA1486" s="15"/>
      <c r="AB1486" s="24"/>
      <c r="AC1486" s="15" t="str">
        <f t="shared" si="499"/>
        <v>Materiale pulizia</v>
      </c>
      <c r="AD1486" s="25"/>
      <c r="AE1486" s="62">
        <f t="shared" si="501"/>
        <v>0</v>
      </c>
      <c r="AF1486" s="63">
        <f t="shared" si="498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2"/>
        <v>0</v>
      </c>
      <c r="AP1486" s="15"/>
      <c r="AR1486" s="14"/>
      <c r="AS1486" s="18"/>
      <c r="AT1486" s="16">
        <v>0</v>
      </c>
      <c r="AU1486" s="18">
        <f t="shared" si="493"/>
        <v>0</v>
      </c>
      <c r="AV1486" s="15"/>
      <c r="AX1486" s="14"/>
      <c r="AY1486" s="18"/>
      <c r="AZ1486" s="16">
        <v>0</v>
      </c>
      <c r="BA1486" s="18">
        <f t="shared" si="494"/>
        <v>0</v>
      </c>
      <c r="BB1486" s="15"/>
      <c r="BD1486" s="14"/>
      <c r="BE1486" s="18"/>
      <c r="BF1486" s="16">
        <v>0</v>
      </c>
      <c r="BG1486" s="18">
        <f t="shared" si="495"/>
        <v>0</v>
      </c>
      <c r="BH1486" s="15"/>
      <c r="BJ1486" s="86"/>
      <c r="BK1486" s="86"/>
      <c r="BL1486" s="24"/>
      <c r="BM1486" s="24"/>
      <c r="BN1486" s="24"/>
      <c r="BO1486" s="24"/>
      <c r="BP1486" s="24"/>
      <c r="BQ1486" s="124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496"/>
        <v>-480.94124999999991</v>
      </c>
      <c r="P1487" s="18">
        <f t="shared" si="497"/>
        <v>401.48875000000004</v>
      </c>
      <c r="Q1487" s="14"/>
      <c r="R1487" s="18"/>
      <c r="S1487" s="16">
        <f>G1487</f>
        <v>0</v>
      </c>
      <c r="T1487" s="18">
        <f t="shared" si="490"/>
        <v>80819.95</v>
      </c>
      <c r="U1487" s="15" t="str">
        <f t="shared" si="500"/>
        <v xml:space="preserve">Assicurazioni </v>
      </c>
      <c r="W1487" s="14"/>
      <c r="X1487" s="18"/>
      <c r="Y1487" s="16">
        <v>0</v>
      </c>
      <c r="Z1487" s="18">
        <f t="shared" si="491"/>
        <v>-4569.4700000000357</v>
      </c>
      <c r="AA1487" s="15"/>
      <c r="AB1487" s="24"/>
      <c r="AC1487" s="15" t="str">
        <f t="shared" si="499"/>
        <v xml:space="preserve">Assicurazioni </v>
      </c>
      <c r="AD1487" s="25"/>
      <c r="AE1487" s="62">
        <f t="shared" si="501"/>
        <v>0</v>
      </c>
      <c r="AF1487" s="63">
        <f t="shared" si="498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2"/>
        <v>0</v>
      </c>
      <c r="AP1487" s="15"/>
      <c r="AR1487" s="14"/>
      <c r="AS1487" s="18"/>
      <c r="AT1487" s="16">
        <v>0</v>
      </c>
      <c r="AU1487" s="18">
        <f t="shared" si="493"/>
        <v>0</v>
      </c>
      <c r="AV1487" s="15"/>
      <c r="AX1487" s="14"/>
      <c r="AY1487" s="18"/>
      <c r="AZ1487" s="16">
        <v>0</v>
      </c>
      <c r="BA1487" s="18">
        <f t="shared" si="494"/>
        <v>0</v>
      </c>
      <c r="BB1487" s="15"/>
      <c r="BD1487" s="14"/>
      <c r="BE1487" s="18"/>
      <c r="BF1487" s="16">
        <v>0</v>
      </c>
      <c r="BG1487" s="18">
        <f t="shared" si="495"/>
        <v>0</v>
      </c>
      <c r="BH1487" s="15"/>
      <c r="BJ1487" s="86"/>
      <c r="BK1487" s="86"/>
      <c r="BL1487" s="24"/>
      <c r="BM1487" s="24"/>
      <c r="BN1487" s="24"/>
      <c r="BO1487" s="24"/>
      <c r="BP1487" s="24"/>
      <c r="BQ1487" s="124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496"/>
        <v>899.91779999999983</v>
      </c>
      <c r="P1488" s="18">
        <f t="shared" si="497"/>
        <v>1862.9077999999995</v>
      </c>
      <c r="Q1488" s="14"/>
      <c r="R1488" s="18"/>
      <c r="S1488" s="16">
        <f>G1488</f>
        <v>0</v>
      </c>
      <c r="T1488" s="18">
        <f t="shared" si="490"/>
        <v>80819.95</v>
      </c>
      <c r="U1488" s="15" t="str">
        <f t="shared" si="500"/>
        <v>Telepass</v>
      </c>
      <c r="W1488" s="14"/>
      <c r="X1488" s="18"/>
      <c r="Y1488" s="16">
        <v>0</v>
      </c>
      <c r="Z1488" s="18">
        <f t="shared" si="491"/>
        <v>-4569.4700000000357</v>
      </c>
      <c r="AA1488" s="15"/>
      <c r="AB1488" s="24"/>
      <c r="AC1488" s="15" t="str">
        <f t="shared" si="499"/>
        <v>Telepass</v>
      </c>
      <c r="AD1488" s="25"/>
      <c r="AE1488" s="62">
        <f t="shared" si="501"/>
        <v>0</v>
      </c>
      <c r="AF1488" s="63">
        <f t="shared" si="498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2"/>
        <v>0</v>
      </c>
      <c r="AP1488" s="15"/>
      <c r="AR1488" s="14"/>
      <c r="AS1488" s="18"/>
      <c r="AT1488" s="16">
        <v>0</v>
      </c>
      <c r="AU1488" s="18">
        <f t="shared" si="493"/>
        <v>0</v>
      </c>
      <c r="AV1488" s="15"/>
      <c r="AX1488" s="14"/>
      <c r="AY1488" s="18"/>
      <c r="AZ1488" s="16">
        <v>0</v>
      </c>
      <c r="BA1488" s="18">
        <f t="shared" si="494"/>
        <v>0</v>
      </c>
      <c r="BB1488" s="15"/>
      <c r="BD1488" s="14"/>
      <c r="BE1488" s="18"/>
      <c r="BF1488" s="16">
        <v>0</v>
      </c>
      <c r="BG1488" s="18">
        <f t="shared" si="495"/>
        <v>0</v>
      </c>
      <c r="BH1488" s="15"/>
      <c r="BJ1488" s="86"/>
      <c r="BK1488" s="86"/>
      <c r="BL1488" s="24"/>
      <c r="BM1488" s="24"/>
      <c r="BN1488" s="24"/>
      <c r="BO1488" s="24"/>
      <c r="BP1488" s="24"/>
      <c r="BQ1488" s="124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/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490"/>
        <v>80819.95</v>
      </c>
      <c r="U1489" s="15" t="str">
        <f t="shared" si="500"/>
        <v>Pubblicità</v>
      </c>
      <c r="W1489" s="14"/>
      <c r="X1489" s="18"/>
      <c r="Y1489" s="16">
        <v>0</v>
      </c>
      <c r="Z1489" s="18">
        <f t="shared" si="491"/>
        <v>-4569.4700000000357</v>
      </c>
      <c r="AA1489" s="15"/>
      <c r="AB1489" s="24"/>
      <c r="AC1489" s="15" t="str">
        <f t="shared" si="499"/>
        <v>Pubblicità</v>
      </c>
      <c r="AD1489" s="25"/>
      <c r="AE1489" s="62">
        <f t="shared" si="501"/>
        <v>0</v>
      </c>
      <c r="AF1489" s="63">
        <f t="shared" si="498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2"/>
        <v>0</v>
      </c>
      <c r="AP1489" s="15"/>
      <c r="AR1489" s="14"/>
      <c r="AS1489" s="18"/>
      <c r="AT1489" s="16"/>
      <c r="AU1489" s="18">
        <f t="shared" si="493"/>
        <v>0</v>
      </c>
      <c r="AV1489" s="15"/>
      <c r="AX1489" s="14"/>
      <c r="AY1489" s="18"/>
      <c r="AZ1489" s="16"/>
      <c r="BA1489" s="18">
        <f t="shared" si="494"/>
        <v>0</v>
      </c>
      <c r="BB1489" s="15"/>
      <c r="BD1489" s="14"/>
      <c r="BE1489" s="18"/>
      <c r="BF1489" s="16"/>
      <c r="BG1489" s="18">
        <f t="shared" si="495"/>
        <v>0</v>
      </c>
      <c r="BH1489" s="15"/>
      <c r="BJ1489" s="86"/>
      <c r="BK1489" s="86"/>
      <c r="BL1489" s="24"/>
      <c r="BM1489" s="24"/>
      <c r="BN1489" s="24"/>
      <c r="BO1489" s="24"/>
      <c r="BP1489" s="24"/>
      <c r="BQ1489" s="124"/>
    </row>
    <row r="1490" spans="1:69" ht="16.8" customHeight="1" x14ac:dyDescent="0.35">
      <c r="A1490" s="15"/>
      <c r="B1490" s="66"/>
      <c r="C1490" s="15" t="s">
        <v>137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/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490"/>
        <v>80819.95</v>
      </c>
      <c r="U1490" s="15" t="str">
        <f t="shared" si="500"/>
        <v xml:space="preserve">PAG. STIP.           MARZIA </v>
      </c>
      <c r="W1490" s="14"/>
      <c r="X1490" s="18"/>
      <c r="Y1490" s="16">
        <v>0</v>
      </c>
      <c r="Z1490" s="18">
        <f t="shared" si="491"/>
        <v>-4569.4700000000357</v>
      </c>
      <c r="AA1490" s="15"/>
      <c r="AB1490" s="24"/>
      <c r="AC1490" s="15" t="str">
        <f t="shared" si="499"/>
        <v xml:space="preserve">PAG. STIP.           MARZIA </v>
      </c>
      <c r="AD1490" s="25"/>
      <c r="AE1490" s="62">
        <f t="shared" si="501"/>
        <v>0</v>
      </c>
      <c r="AF1490" s="63">
        <f t="shared" si="498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2"/>
        <v>0</v>
      </c>
      <c r="AP1490" s="15"/>
      <c r="AR1490" s="14"/>
      <c r="AS1490" s="18"/>
      <c r="AT1490" s="16">
        <v>0</v>
      </c>
      <c r="AU1490" s="18">
        <f t="shared" si="493"/>
        <v>0</v>
      </c>
      <c r="AV1490" s="15"/>
      <c r="AX1490" s="14"/>
      <c r="AY1490" s="18"/>
      <c r="AZ1490" s="16">
        <v>0</v>
      </c>
      <c r="BA1490" s="18">
        <f t="shared" si="494"/>
        <v>0</v>
      </c>
      <c r="BB1490" s="15"/>
      <c r="BD1490" s="14"/>
      <c r="BE1490" s="18"/>
      <c r="BF1490" s="16">
        <v>0</v>
      </c>
      <c r="BG1490" s="18">
        <f t="shared" si="495"/>
        <v>0</v>
      </c>
      <c r="BH1490" s="15"/>
      <c r="BJ1490" s="86"/>
      <c r="BK1490" s="86"/>
      <c r="BL1490" s="24"/>
      <c r="BM1490" s="24"/>
      <c r="BN1490" s="24"/>
      <c r="BO1490" s="24"/>
      <c r="BP1490" s="24"/>
      <c r="BQ1490" s="124"/>
    </row>
    <row r="1491" spans="1:69" ht="16.8" customHeight="1" x14ac:dyDescent="0.35">
      <c r="A1491" s="15"/>
      <c r="B1491" s="15"/>
      <c r="C1491" s="15" t="s">
        <v>139</v>
      </c>
      <c r="D1491" s="16"/>
      <c r="E1491" s="16">
        <v>0</v>
      </c>
      <c r="F1491" s="16"/>
      <c r="G1491" s="16">
        <v>0</v>
      </c>
      <c r="H1491" s="16"/>
      <c r="I1491" s="4"/>
      <c r="J1491" s="14"/>
      <c r="K1491" s="17"/>
      <c r="L1491" s="16"/>
      <c r="M1491" s="16">
        <v>0</v>
      </c>
      <c r="N1491" s="16" t="s">
        <v>70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490"/>
        <v>80819.95</v>
      </c>
      <c r="U1491" s="15" t="str">
        <f t="shared" si="500"/>
        <v xml:space="preserve">PAG. STIP.           DEBORAH </v>
      </c>
      <c r="W1491" s="14"/>
      <c r="X1491" s="18"/>
      <c r="Y1491" s="16">
        <v>0</v>
      </c>
      <c r="Z1491" s="18">
        <f t="shared" si="491"/>
        <v>-4569.4700000000357</v>
      </c>
      <c r="AA1491" s="15"/>
      <c r="AB1491" s="24"/>
      <c r="AC1491" s="15" t="str">
        <f t="shared" si="499"/>
        <v xml:space="preserve">PAG. STIP.           DEBORAH </v>
      </c>
      <c r="AD1491" s="25"/>
      <c r="AE1491" s="62">
        <f t="shared" si="501"/>
        <v>0</v>
      </c>
      <c r="AF1491" s="63">
        <f t="shared" si="498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2"/>
        <v>0</v>
      </c>
      <c r="AP1491" s="15"/>
      <c r="AR1491" s="14"/>
      <c r="AS1491" s="18"/>
      <c r="AT1491" s="16">
        <v>0</v>
      </c>
      <c r="AU1491" s="18">
        <f t="shared" si="493"/>
        <v>0</v>
      </c>
      <c r="AV1491" s="15"/>
      <c r="AX1491" s="14"/>
      <c r="AY1491" s="18"/>
      <c r="AZ1491" s="16">
        <v>0</v>
      </c>
      <c r="BA1491" s="18">
        <f t="shared" si="494"/>
        <v>0</v>
      </c>
      <c r="BB1491" s="15"/>
      <c r="BD1491" s="14"/>
      <c r="BE1491" s="18"/>
      <c r="BF1491" s="16">
        <v>0</v>
      </c>
      <c r="BG1491" s="18">
        <f t="shared" si="495"/>
        <v>0</v>
      </c>
      <c r="BH1491" s="15"/>
      <c r="BJ1491" s="86"/>
      <c r="BK1491" s="86"/>
      <c r="BL1491" s="24"/>
      <c r="BM1491" s="24"/>
      <c r="BN1491" s="24"/>
      <c r="BO1491" s="24"/>
      <c r="BP1491" s="24"/>
      <c r="BQ1491" s="124"/>
    </row>
    <row r="1492" spans="1:69" ht="16.8" customHeight="1" x14ac:dyDescent="0.35">
      <c r="A1492" s="15"/>
      <c r="B1492" s="15"/>
      <c r="C1492" s="15" t="s">
        <v>141</v>
      </c>
      <c r="D1492" s="16"/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490"/>
        <v>80819.95</v>
      </c>
      <c r="U1492" s="15"/>
      <c r="W1492" s="14"/>
      <c r="X1492" s="18"/>
      <c r="Y1492" s="16"/>
      <c r="Z1492" s="18">
        <f t="shared" si="491"/>
        <v>-4569.4700000000357</v>
      </c>
      <c r="AA1492" s="15"/>
      <c r="AB1492" s="24"/>
      <c r="AC1492" s="15" t="str">
        <f t="shared" si="499"/>
        <v xml:space="preserve">PAG. STIP.           DORIANA BONIFICO </v>
      </c>
      <c r="AD1492" s="25"/>
      <c r="AE1492" s="62">
        <f t="shared" si="501"/>
        <v>0</v>
      </c>
      <c r="AF1492" s="63">
        <f t="shared" si="498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2"/>
        <v>0</v>
      </c>
      <c r="AP1492" s="15"/>
      <c r="AR1492" s="14"/>
      <c r="AS1492" s="18"/>
      <c r="AT1492" s="16"/>
      <c r="AU1492" s="18">
        <f t="shared" si="493"/>
        <v>0</v>
      </c>
      <c r="AV1492" s="15"/>
      <c r="AX1492" s="14"/>
      <c r="AY1492" s="18"/>
      <c r="AZ1492" s="16"/>
      <c r="BA1492" s="18">
        <f t="shared" si="494"/>
        <v>0</v>
      </c>
      <c r="BB1492" s="15"/>
      <c r="BD1492" s="14"/>
      <c r="BE1492" s="18"/>
      <c r="BF1492" s="16"/>
      <c r="BG1492" s="18">
        <f t="shared" si="495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4"/>
    </row>
    <row r="1493" spans="1:69" ht="16.8" customHeight="1" x14ac:dyDescent="0.35">
      <c r="A1493" s="15"/>
      <c r="B1493" s="15"/>
      <c r="C1493" s="15" t="s">
        <v>142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7286.7200000000012</v>
      </c>
      <c r="M1493" s="3">
        <f>SUM(M1466:M1492)</f>
        <v>2583.9299999999994</v>
      </c>
      <c r="N1493" s="16" t="s">
        <v>75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490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1"/>
        <v>-4569.4700000000357</v>
      </c>
      <c r="AA1493" s="15"/>
      <c r="AB1493" s="24"/>
      <c r="AC1493" s="15" t="str">
        <f t="shared" si="499"/>
        <v xml:space="preserve">PAG. STIP.           STEFANIA  BONIFICO </v>
      </c>
      <c r="AD1493" s="25"/>
      <c r="AE1493" s="62">
        <f t="shared" si="501"/>
        <v>0</v>
      </c>
      <c r="AF1493" s="63">
        <f t="shared" si="498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2"/>
        <v>0</v>
      </c>
      <c r="AP1493" s="15"/>
      <c r="AR1493" s="14"/>
      <c r="AS1493" s="18"/>
      <c r="AT1493" s="16">
        <v>0</v>
      </c>
      <c r="AU1493" s="18">
        <f t="shared" si="493"/>
        <v>0</v>
      </c>
      <c r="AV1493" s="15"/>
      <c r="AX1493" s="14"/>
      <c r="AY1493" s="18"/>
      <c r="AZ1493" s="16">
        <v>0</v>
      </c>
      <c r="BA1493" s="18">
        <f t="shared" si="494"/>
        <v>0</v>
      </c>
      <c r="BB1493" s="15"/>
      <c r="BD1493" s="14"/>
      <c r="BE1493" s="18"/>
      <c r="BF1493" s="16">
        <v>0</v>
      </c>
      <c r="BG1493" s="18">
        <f t="shared" si="495"/>
        <v>0</v>
      </c>
      <c r="BH1493" s="15"/>
      <c r="BJ1493" s="86"/>
      <c r="BK1493" s="86"/>
      <c r="BL1493" s="24"/>
      <c r="BM1493" s="24"/>
      <c r="BN1493" s="24"/>
      <c r="BO1493" s="24"/>
      <c r="BP1493" s="24"/>
      <c r="BQ1493" s="124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896113.21</v>
      </c>
      <c r="M1494" s="3">
        <f>M1434</f>
        <v>776175.90999999992</v>
      </c>
      <c r="N1494" s="16" t="s">
        <v>77</v>
      </c>
      <c r="O1494" s="36">
        <f>(O1490+O1491)-(O1429+O1430)</f>
        <v>5950.0400000000009</v>
      </c>
      <c r="P1494" s="37">
        <f>O1493-O1494</f>
        <v>-3366.110000000001</v>
      </c>
      <c r="Q1494" s="14"/>
      <c r="R1494" s="18"/>
      <c r="S1494" s="16">
        <f>G1494</f>
        <v>0</v>
      </c>
      <c r="T1494" s="18">
        <f t="shared" si="490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1"/>
        <v>-4569.4700000000357</v>
      </c>
      <c r="AA1494" s="15"/>
      <c r="AB1494" s="24"/>
      <c r="AC1494" s="15" t="str">
        <f t="shared" si="499"/>
        <v>Pagamento contributi impiegate</v>
      </c>
      <c r="AD1494" s="25"/>
      <c r="AE1494" s="62">
        <f t="shared" si="501"/>
        <v>0</v>
      </c>
      <c r="AF1494" s="63">
        <f t="shared" si="498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2"/>
        <v>0</v>
      </c>
      <c r="AP1494" s="15"/>
      <c r="AR1494" s="14"/>
      <c r="AS1494" s="18"/>
      <c r="AT1494" s="16">
        <v>0</v>
      </c>
      <c r="AU1494" s="18">
        <f t="shared" si="493"/>
        <v>0</v>
      </c>
      <c r="AV1494" s="15"/>
      <c r="AX1494" s="14"/>
      <c r="AY1494" s="18"/>
      <c r="AZ1494" s="16">
        <v>0</v>
      </c>
      <c r="BA1494" s="18">
        <f t="shared" si="494"/>
        <v>0</v>
      </c>
      <c r="BB1494" s="15"/>
      <c r="BD1494" s="14"/>
      <c r="BE1494" s="18"/>
      <c r="BF1494" s="16">
        <v>0</v>
      </c>
      <c r="BG1494" s="18">
        <f t="shared" si="495"/>
        <v>0</v>
      </c>
      <c r="BH1494" s="15"/>
      <c r="BJ1494" s="86"/>
      <c r="BK1494" s="86"/>
      <c r="BL1494" s="24"/>
      <c r="BM1494" s="24"/>
      <c r="BN1494" s="24"/>
      <c r="BO1494" s="24"/>
      <c r="BP1494" s="24"/>
      <c r="BQ1494" s="124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903399.92999999993</v>
      </c>
      <c r="M1495" s="3">
        <f>M1493+M1494</f>
        <v>778759.84</v>
      </c>
      <c r="N1495" s="16" t="s">
        <v>80</v>
      </c>
      <c r="O1495" s="38">
        <f>O1492+O1493-O1494</f>
        <v>689.80000000000291</v>
      </c>
      <c r="P1495" s="39">
        <f>O1495-O1492</f>
        <v>-3366.1100000000006</v>
      </c>
      <c r="Q1495" s="14"/>
      <c r="R1495" s="18"/>
      <c r="S1495" s="16">
        <v>0</v>
      </c>
      <c r="T1495" s="18">
        <f t="shared" si="490"/>
        <v>80819.95</v>
      </c>
      <c r="U1495" s="15"/>
      <c r="W1495" s="14"/>
      <c r="X1495" s="18"/>
      <c r="Y1495" s="16"/>
      <c r="Z1495" s="18">
        <f t="shared" si="491"/>
        <v>-4569.4700000000357</v>
      </c>
      <c r="AA1495" s="15"/>
      <c r="AB1495" s="24"/>
      <c r="AC1495" s="15"/>
      <c r="AD1495" s="25"/>
      <c r="AE1495" s="62">
        <f t="shared" si="501"/>
        <v>0</v>
      </c>
      <c r="AF1495" s="63">
        <f t="shared" si="498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2"/>
        <v>0</v>
      </c>
      <c r="AP1495" s="15"/>
      <c r="AR1495" s="14"/>
      <c r="AS1495" s="18"/>
      <c r="AT1495" s="16"/>
      <c r="AU1495" s="18">
        <f t="shared" si="493"/>
        <v>0</v>
      </c>
      <c r="AV1495" s="15"/>
      <c r="AX1495" s="14"/>
      <c r="AY1495" s="18"/>
      <c r="AZ1495" s="16"/>
      <c r="BA1495" s="18">
        <f t="shared" si="494"/>
        <v>0</v>
      </c>
      <c r="BB1495" s="15"/>
      <c r="BD1495" s="14"/>
      <c r="BE1495" s="18"/>
      <c r="BF1495" s="16"/>
      <c r="BG1495" s="18">
        <f t="shared" si="495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4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82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490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1"/>
        <v>-4569.4700000000357</v>
      </c>
      <c r="AA1496" s="15"/>
      <c r="AB1496" s="24"/>
      <c r="AC1496" s="15" t="str">
        <f t="shared" ref="AC1496:AC1506" si="502">C1496</f>
        <v>Pag. Bolletta Telecom  780820</v>
      </c>
      <c r="AD1496" s="25"/>
      <c r="AE1496" s="62">
        <f t="shared" si="501"/>
        <v>0</v>
      </c>
      <c r="AF1496" s="63">
        <f t="shared" si="498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2"/>
        <v>0</v>
      </c>
      <c r="AP1496" s="15"/>
      <c r="AR1496" s="14"/>
      <c r="AS1496" s="18"/>
      <c r="AT1496" s="16">
        <v>0</v>
      </c>
      <c r="AU1496" s="18">
        <f t="shared" si="493"/>
        <v>0</v>
      </c>
      <c r="AV1496" s="15"/>
      <c r="AX1496" s="14"/>
      <c r="AY1496" s="18"/>
      <c r="AZ1496" s="16">
        <v>0</v>
      </c>
      <c r="BA1496" s="18">
        <f t="shared" si="494"/>
        <v>0</v>
      </c>
      <c r="BB1496" s="15"/>
      <c r="BD1496" s="14"/>
      <c r="BE1496" s="18"/>
      <c r="BF1496" s="16">
        <v>0</v>
      </c>
      <c r="BG1496" s="18">
        <f t="shared" si="495"/>
        <v>0</v>
      </c>
      <c r="BH1496" s="15"/>
      <c r="BJ1496" s="86"/>
      <c r="BK1496" s="86"/>
      <c r="BL1496" s="24"/>
      <c r="BM1496" s="24"/>
      <c r="BN1496" s="24"/>
      <c r="BO1496" s="24"/>
      <c r="BP1496" s="24"/>
      <c r="BQ1496" s="124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490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1"/>
        <v>-4569.4700000000357</v>
      </c>
      <c r="AA1497" s="15"/>
      <c r="AB1497" s="24"/>
      <c r="AC1497" s="15" t="str">
        <f t="shared" si="502"/>
        <v>Pag. Bolletta Telecom 780344</v>
      </c>
      <c r="AD1497" s="25"/>
      <c r="AE1497" s="62">
        <f t="shared" si="501"/>
        <v>0</v>
      </c>
      <c r="AF1497" s="63">
        <f t="shared" si="498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2"/>
        <v>0</v>
      </c>
      <c r="AP1497" s="15"/>
      <c r="AR1497" s="14"/>
      <c r="AS1497" s="18"/>
      <c r="AT1497" s="16">
        <v>0</v>
      </c>
      <c r="AU1497" s="18">
        <f t="shared" si="493"/>
        <v>0</v>
      </c>
      <c r="AV1497" s="15"/>
      <c r="AX1497" s="14"/>
      <c r="AY1497" s="18"/>
      <c r="AZ1497" s="16">
        <v>0</v>
      </c>
      <c r="BA1497" s="18">
        <f t="shared" si="494"/>
        <v>0</v>
      </c>
      <c r="BB1497" s="15"/>
      <c r="BD1497" s="14"/>
      <c r="BE1497" s="18"/>
      <c r="BF1497" s="16">
        <v>0</v>
      </c>
      <c r="BG1497" s="18">
        <f t="shared" si="495"/>
        <v>0</v>
      </c>
      <c r="BH1497" s="15"/>
      <c r="BJ1497" s="86"/>
      <c r="BK1497" s="86"/>
      <c r="BL1497" s="24"/>
      <c r="BM1497" s="24"/>
      <c r="BN1497" s="24"/>
      <c r="BO1497" s="24"/>
      <c r="BP1497" s="24"/>
      <c r="BQ1497" s="124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0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1"/>
        <v>-4569.4700000000357</v>
      </c>
      <c r="AA1498" s="15"/>
      <c r="AB1498" s="24"/>
      <c r="AC1498" s="15" t="str">
        <f t="shared" si="502"/>
        <v>Pag. Bolletta Telecom</v>
      </c>
      <c r="AD1498" s="25"/>
      <c r="AE1498" s="62">
        <f t="shared" si="501"/>
        <v>0</v>
      </c>
      <c r="AF1498" s="63">
        <f t="shared" si="498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2"/>
        <v>0</v>
      </c>
      <c r="AP1498" s="15"/>
      <c r="AR1498" s="14"/>
      <c r="AS1498" s="18"/>
      <c r="AT1498" s="16">
        <v>0</v>
      </c>
      <c r="AU1498" s="18">
        <f t="shared" si="493"/>
        <v>0</v>
      </c>
      <c r="AV1498" s="15"/>
      <c r="AX1498" s="14"/>
      <c r="AY1498" s="18"/>
      <c r="AZ1498" s="16">
        <v>0</v>
      </c>
      <c r="BA1498" s="18">
        <f t="shared" si="494"/>
        <v>0</v>
      </c>
      <c r="BB1498" s="15"/>
      <c r="BD1498" s="14"/>
      <c r="BE1498" s="18"/>
      <c r="BF1498" s="16">
        <v>0</v>
      </c>
      <c r="BG1498" s="18">
        <f t="shared" si="495"/>
        <v>0</v>
      </c>
      <c r="BH1498" s="15"/>
      <c r="BJ1498" s="86"/>
      <c r="BK1498" s="86"/>
      <c r="BL1498" s="24"/>
      <c r="BM1498" s="24"/>
      <c r="BN1498" s="24"/>
      <c r="BO1498" s="24"/>
      <c r="BP1498" s="24"/>
      <c r="BQ1498" s="124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30" si="503">(R1499-S1499)+T1498</f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30" si="504">(X1499-Y1499)+Z1498</f>
        <v>-4569.4700000000357</v>
      </c>
      <c r="AA1499" s="15"/>
      <c r="AB1499" s="24"/>
      <c r="AC1499" s="15" t="str">
        <f t="shared" si="502"/>
        <v xml:space="preserve">PAG. BOLLETTA ENEL  </v>
      </c>
      <c r="AD1499" s="25"/>
      <c r="AE1499" s="62">
        <f t="shared" si="501"/>
        <v>0</v>
      </c>
      <c r="AF1499" s="63">
        <f t="shared" si="498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30" si="505">(AM1499-AN1499)+AO1498</f>
        <v>0</v>
      </c>
      <c r="AP1499" s="15"/>
      <c r="AR1499" s="14"/>
      <c r="AS1499" s="18"/>
      <c r="AT1499" s="16">
        <v>0</v>
      </c>
      <c r="AU1499" s="18">
        <f t="shared" ref="AU1499:AU1530" si="506">(AS1499-AT1499)+AU1498</f>
        <v>0</v>
      </c>
      <c r="AV1499" s="15"/>
      <c r="AX1499" s="14"/>
      <c r="AY1499" s="18"/>
      <c r="AZ1499" s="16">
        <v>0</v>
      </c>
      <c r="BA1499" s="18">
        <f t="shared" ref="BA1499:BA1530" si="507">(AY1499-AZ1499)+BA1498</f>
        <v>0</v>
      </c>
      <c r="BB1499" s="15"/>
      <c r="BD1499" s="14"/>
      <c r="BE1499" s="18"/>
      <c r="BF1499" s="16">
        <v>0</v>
      </c>
      <c r="BG1499" s="18">
        <f t="shared" ref="BG1499:BG1530" si="508">(BE1499-BF1499)+BG1498</f>
        <v>0</v>
      </c>
      <c r="BH1499" s="15"/>
      <c r="BJ1499" s="86"/>
      <c r="BK1499" s="86"/>
      <c r="BL1499" s="24"/>
      <c r="BM1499" s="24"/>
      <c r="BN1499" s="24"/>
      <c r="BO1499" s="24"/>
      <c r="BP1499" s="24"/>
      <c r="BQ1499" s="124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>
        <f>T1523+Z1523+AO1523+AU1523</f>
        <v>199328.54999999996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3"/>
        <v>80819.95</v>
      </c>
      <c r="U1500" s="15"/>
      <c r="W1500" s="14"/>
      <c r="X1500" s="18"/>
      <c r="Y1500" s="16">
        <v>0</v>
      </c>
      <c r="Z1500" s="18">
        <f t="shared" si="504"/>
        <v>-4569.4700000000357</v>
      </c>
      <c r="AA1500" s="15"/>
      <c r="AB1500" s="24"/>
      <c r="AC1500" s="15" t="str">
        <f t="shared" si="502"/>
        <v>Locazione immobili</v>
      </c>
      <c r="AD1500" s="25"/>
      <c r="AE1500" s="62">
        <f t="shared" si="501"/>
        <v>0</v>
      </c>
      <c r="AF1500" s="63">
        <f t="shared" si="498"/>
        <v>9547.4</v>
      </c>
      <c r="AG1500" s="25"/>
      <c r="AH1500" s="24"/>
      <c r="AI1500" s="26">
        <v>0</v>
      </c>
      <c r="AJ1500" s="25"/>
      <c r="AL1500" s="14"/>
      <c r="AM1500" s="18"/>
      <c r="AN1500" s="16">
        <v>0</v>
      </c>
      <c r="AO1500" s="18">
        <f t="shared" si="505"/>
        <v>0</v>
      </c>
      <c r="AP1500" s="15"/>
      <c r="AR1500" s="14"/>
      <c r="AS1500" s="18"/>
      <c r="AT1500" s="16">
        <v>0</v>
      </c>
      <c r="AU1500" s="18">
        <f t="shared" si="506"/>
        <v>0</v>
      </c>
      <c r="AV1500" s="15"/>
      <c r="AX1500" s="14"/>
      <c r="AY1500" s="18"/>
      <c r="AZ1500" s="16">
        <v>0</v>
      </c>
      <c r="BA1500" s="18">
        <f t="shared" si="507"/>
        <v>0</v>
      </c>
      <c r="BB1500" s="15"/>
      <c r="BD1500" s="14"/>
      <c r="BE1500" s="18"/>
      <c r="BF1500" s="16">
        <v>0</v>
      </c>
      <c r="BG1500" s="18">
        <f t="shared" si="508"/>
        <v>0</v>
      </c>
      <c r="BH1500" s="15"/>
      <c r="BJ1500" s="86"/>
      <c r="BK1500" s="86"/>
      <c r="BL1500" s="24"/>
      <c r="BM1500" s="24"/>
      <c r="BN1500" s="24"/>
      <c r="BO1500" s="24"/>
      <c r="BP1500" s="24"/>
      <c r="BQ1500" s="124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3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4"/>
        <v>-4569.4700000000357</v>
      </c>
      <c r="AA1501" s="15"/>
      <c r="AB1501" s="24"/>
      <c r="AC1501" s="15" t="str">
        <f t="shared" si="502"/>
        <v>Spese condominiali</v>
      </c>
      <c r="AD1501" s="25"/>
      <c r="AE1501" s="62">
        <f t="shared" si="501"/>
        <v>0</v>
      </c>
      <c r="AF1501" s="63">
        <f t="shared" si="498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5"/>
        <v>0</v>
      </c>
      <c r="AP1501" s="15"/>
      <c r="AR1501" s="14"/>
      <c r="AS1501" s="18"/>
      <c r="AT1501" s="16">
        <v>0</v>
      </c>
      <c r="AU1501" s="18">
        <f t="shared" si="506"/>
        <v>0</v>
      </c>
      <c r="AV1501" s="15"/>
      <c r="AX1501" s="14"/>
      <c r="AY1501" s="18"/>
      <c r="AZ1501" s="16">
        <v>0</v>
      </c>
      <c r="BA1501" s="18">
        <f t="shared" si="507"/>
        <v>0</v>
      </c>
      <c r="BB1501" s="15"/>
      <c r="BD1501" s="14"/>
      <c r="BE1501" s="18"/>
      <c r="BF1501" s="16">
        <v>0</v>
      </c>
      <c r="BG1501" s="18">
        <f t="shared" si="508"/>
        <v>0</v>
      </c>
      <c r="BH1501" s="15"/>
      <c r="BJ1501" s="86"/>
      <c r="BK1501" s="86"/>
      <c r="BL1501" s="24"/>
      <c r="BM1501" s="24"/>
      <c r="BN1501" s="24"/>
      <c r="BO1501" s="24"/>
      <c r="BP1501" s="24"/>
      <c r="BQ1501" s="124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144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3"/>
        <v>80819.95</v>
      </c>
      <c r="U1502" s="15"/>
      <c r="W1502" s="14"/>
      <c r="X1502" s="18"/>
      <c r="Y1502" s="16"/>
      <c r="Z1502" s="18">
        <f t="shared" si="504"/>
        <v>-4569.4700000000357</v>
      </c>
      <c r="AA1502" s="15"/>
      <c r="AB1502" s="24"/>
      <c r="AC1502" s="15" t="str">
        <f t="shared" si="502"/>
        <v>TOT. SPESE AFFITTO  TEL. LUCE</v>
      </c>
      <c r="AD1502" s="25"/>
      <c r="AE1502" s="62">
        <f t="shared" si="501"/>
        <v>0</v>
      </c>
      <c r="AF1502" s="63">
        <f t="shared" si="498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5"/>
        <v>0</v>
      </c>
      <c r="AP1502" s="15"/>
      <c r="AR1502" s="14"/>
      <c r="AS1502" s="18"/>
      <c r="AT1502" s="16"/>
      <c r="AU1502" s="18">
        <f t="shared" si="506"/>
        <v>0</v>
      </c>
      <c r="AV1502" s="15"/>
      <c r="AX1502" s="14"/>
      <c r="AY1502" s="18"/>
      <c r="AZ1502" s="16"/>
      <c r="BA1502" s="18">
        <f t="shared" si="507"/>
        <v>0</v>
      </c>
      <c r="BB1502" s="15"/>
      <c r="BD1502" s="14"/>
      <c r="BE1502" s="18"/>
      <c r="BF1502" s="16"/>
      <c r="BG1502" s="18">
        <f t="shared" si="50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4"/>
    </row>
    <row r="1503" spans="1:69" ht="16.8" customHeight="1" x14ac:dyDescent="0.35">
      <c r="A1503" s="15"/>
      <c r="B1503" s="15"/>
      <c r="C1503" s="15" t="s">
        <v>95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366</v>
      </c>
      <c r="L1503" s="73">
        <v>193</v>
      </c>
      <c r="M1503" s="16" t="s">
        <v>393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503"/>
        <v>80819.95</v>
      </c>
      <c r="U1503" s="15"/>
      <c r="W1503" s="14"/>
      <c r="X1503" s="18">
        <v>0</v>
      </c>
      <c r="Y1503" s="16">
        <v>0</v>
      </c>
      <c r="Z1503" s="18">
        <f t="shared" si="504"/>
        <v>-4569.4700000000357</v>
      </c>
      <c r="AA1503" s="15"/>
      <c r="AB1503" s="24"/>
      <c r="AC1503" s="15" t="str">
        <f t="shared" si="502"/>
        <v xml:space="preserve">RIVALSA </v>
      </c>
      <c r="AD1503" s="25"/>
      <c r="AE1503" s="62">
        <f t="shared" si="501"/>
        <v>0</v>
      </c>
      <c r="AF1503" s="63">
        <f t="shared" si="498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5"/>
        <v>0</v>
      </c>
      <c r="AP1503" s="15"/>
      <c r="AR1503" s="14"/>
      <c r="AS1503" s="18"/>
      <c r="AT1503" s="16"/>
      <c r="AU1503" s="18">
        <f t="shared" si="506"/>
        <v>0</v>
      </c>
      <c r="AV1503" s="15"/>
      <c r="AX1503" s="14"/>
      <c r="AY1503" s="18"/>
      <c r="AZ1503" s="16"/>
      <c r="BA1503" s="18">
        <f t="shared" si="507"/>
        <v>0</v>
      </c>
      <c r="BB1503" s="15"/>
      <c r="BD1503" s="14"/>
      <c r="BE1503" s="18"/>
      <c r="BF1503" s="16"/>
      <c r="BG1503" s="18">
        <f t="shared" si="50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4"/>
    </row>
    <row r="1504" spans="1:69" ht="16.8" customHeight="1" x14ac:dyDescent="0.35">
      <c r="A1504" s="15"/>
      <c r="B1504" s="15"/>
      <c r="C1504" s="15" t="s">
        <v>96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361</v>
      </c>
      <c r="L1504" s="50">
        <v>337</v>
      </c>
      <c r="M1504" s="30" t="s">
        <v>401</v>
      </c>
      <c r="N1504">
        <v>0.5</v>
      </c>
      <c r="O1504" s="16"/>
      <c r="P1504" s="18"/>
      <c r="Q1504" s="14"/>
      <c r="R1504" s="18"/>
      <c r="S1504" s="16">
        <f>G1504</f>
        <v>0</v>
      </c>
      <c r="T1504" s="18">
        <f t="shared" si="503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4"/>
        <v>-4569.4700000000357</v>
      </c>
      <c r="AA1504" s="15"/>
      <c r="AB1504" s="24"/>
      <c r="AC1504" s="15" t="str">
        <f t="shared" si="502"/>
        <v>COMMERCIALISTA</v>
      </c>
      <c r="AD1504" s="25"/>
      <c r="AE1504" s="62">
        <f t="shared" si="501"/>
        <v>0</v>
      </c>
      <c r="AF1504" s="63">
        <f t="shared" si="498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5"/>
        <v>0</v>
      </c>
      <c r="AP1504" s="15"/>
      <c r="AR1504" s="14"/>
      <c r="AS1504" s="18"/>
      <c r="AT1504" s="16">
        <v>0</v>
      </c>
      <c r="AU1504" s="18">
        <f t="shared" si="506"/>
        <v>0</v>
      </c>
      <c r="AV1504" s="15"/>
      <c r="AX1504" s="14"/>
      <c r="AY1504" s="18"/>
      <c r="AZ1504" s="16">
        <v>0</v>
      </c>
      <c r="BA1504" s="18">
        <f t="shared" si="507"/>
        <v>0</v>
      </c>
      <c r="BB1504" s="15"/>
      <c r="BD1504" s="14"/>
      <c r="BE1504" s="18"/>
      <c r="BF1504" s="16">
        <v>0</v>
      </c>
      <c r="BG1504" s="18">
        <f t="shared" si="508"/>
        <v>0</v>
      </c>
      <c r="BH1504" s="15"/>
      <c r="BJ1504" s="86"/>
      <c r="BK1504" s="86"/>
      <c r="BL1504" s="24"/>
      <c r="BM1504" s="24"/>
      <c r="BN1504" s="24"/>
      <c r="BO1504" s="24"/>
      <c r="BP1504" s="24"/>
      <c r="BQ1504" s="124"/>
    </row>
    <row r="1505" spans="1:69" ht="16.8" customHeight="1" x14ac:dyDescent="0.35">
      <c r="A1505" s="15"/>
      <c r="B1505" s="15"/>
      <c r="C1505" s="64" t="s">
        <v>147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344</v>
      </c>
      <c r="L1505" s="16">
        <v>1045</v>
      </c>
      <c r="M1505" s="30" t="s">
        <v>385</v>
      </c>
      <c r="N1505">
        <v>0.5</v>
      </c>
      <c r="O1505" s="16"/>
      <c r="P1505" s="18"/>
      <c r="Q1505" s="14"/>
      <c r="R1505" s="18"/>
      <c r="S1505" s="16">
        <f>G1505</f>
        <v>0</v>
      </c>
      <c r="T1505" s="18">
        <f t="shared" si="503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4"/>
        <v>-4569.4700000000357</v>
      </c>
      <c r="AA1505" s="15"/>
      <c r="AB1505" s="24"/>
      <c r="AC1505" s="15" t="str">
        <f t="shared" si="502"/>
        <v>CASSA PREVIDENZA  AGENTI  + QUOTA GAA</v>
      </c>
      <c r="AD1505" s="25"/>
      <c r="AE1505" s="62">
        <f t="shared" si="501"/>
        <v>0</v>
      </c>
      <c r="AF1505" s="63">
        <f t="shared" si="498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5"/>
        <v>0</v>
      </c>
      <c r="AP1505" s="15"/>
      <c r="AR1505" s="14"/>
      <c r="AS1505" s="18"/>
      <c r="AT1505" s="16">
        <v>0</v>
      </c>
      <c r="AU1505" s="18">
        <f t="shared" si="506"/>
        <v>0</v>
      </c>
      <c r="AV1505" s="15"/>
      <c r="AX1505" s="14"/>
      <c r="AY1505" s="18"/>
      <c r="AZ1505" s="16">
        <v>0</v>
      </c>
      <c r="BA1505" s="18">
        <f t="shared" si="507"/>
        <v>0</v>
      </c>
      <c r="BB1505" s="15"/>
      <c r="BD1505" s="14"/>
      <c r="BE1505" s="18"/>
      <c r="BF1505" s="16">
        <v>0</v>
      </c>
      <c r="BG1505" s="18">
        <f t="shared" si="50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4"/>
    </row>
    <row r="1506" spans="1:69" ht="16.8" customHeight="1" x14ac:dyDescent="0.35">
      <c r="A1506" s="15"/>
      <c r="B1506" s="15"/>
      <c r="C1506" s="15" t="s">
        <v>98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367</v>
      </c>
      <c r="L1506" s="30">
        <v>294.5</v>
      </c>
      <c r="M1506" s="30" t="s">
        <v>402</v>
      </c>
      <c r="N1506">
        <v>102</v>
      </c>
      <c r="O1506" s="16"/>
      <c r="P1506" s="18"/>
      <c r="Q1506" s="14"/>
      <c r="R1506" s="18">
        <f>F1506</f>
        <v>0</v>
      </c>
      <c r="S1506" s="16">
        <v>0</v>
      </c>
      <c r="T1506" s="18">
        <f t="shared" si="503"/>
        <v>80819.95</v>
      </c>
      <c r="U1506" s="15"/>
      <c r="W1506" s="14" t="s">
        <v>186</v>
      </c>
      <c r="X1506" s="18">
        <v>0</v>
      </c>
      <c r="Y1506" s="16"/>
      <c r="Z1506" s="18">
        <f t="shared" si="504"/>
        <v>-4569.4700000000357</v>
      </c>
      <c r="AA1506" s="15"/>
      <c r="AB1506" s="24"/>
      <c r="AC1506" s="15" t="str">
        <f t="shared" si="502"/>
        <v>GIROCONTO PROVV. GENERALI</v>
      </c>
      <c r="AD1506" s="25"/>
      <c r="AE1506" s="62">
        <f t="shared" si="501"/>
        <v>0</v>
      </c>
      <c r="AF1506" s="63">
        <f t="shared" si="498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5"/>
        <v>0</v>
      </c>
      <c r="AP1506" s="15"/>
      <c r="AR1506" s="14"/>
      <c r="AS1506" s="18"/>
      <c r="AT1506" s="16"/>
      <c r="AU1506" s="18">
        <f t="shared" si="506"/>
        <v>0</v>
      </c>
      <c r="AV1506" s="15"/>
      <c r="AX1506" s="14"/>
      <c r="AY1506" s="18"/>
      <c r="AZ1506" s="16"/>
      <c r="BA1506" s="18">
        <f t="shared" si="507"/>
        <v>0</v>
      </c>
      <c r="BB1506" s="15"/>
      <c r="BD1506" s="14"/>
      <c r="BE1506" s="18">
        <f>H1506</f>
        <v>0</v>
      </c>
      <c r="BF1506" s="16"/>
      <c r="BG1506" s="18">
        <f t="shared" si="50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4"/>
    </row>
    <row r="1507" spans="1:69" ht="16.8" customHeight="1" x14ac:dyDescent="0.35">
      <c r="A1507" s="15"/>
      <c r="B1507" s="15"/>
      <c r="C1507" s="47" t="s">
        <v>149</v>
      </c>
      <c r="D1507" s="16"/>
      <c r="E1507" s="16"/>
      <c r="F1507" s="1">
        <v>0</v>
      </c>
      <c r="G1507" s="16">
        <v>0</v>
      </c>
      <c r="H1507" s="16"/>
      <c r="I1507" s="4"/>
      <c r="J1507" s="14"/>
      <c r="K1507" s="141" t="s">
        <v>378</v>
      </c>
      <c r="L1507" s="67">
        <v>936</v>
      </c>
      <c r="M1507" s="16" t="s">
        <v>403</v>
      </c>
      <c r="N1507" s="16">
        <v>1</v>
      </c>
      <c r="O1507" s="16"/>
      <c r="P1507" s="18"/>
      <c r="Q1507" s="14"/>
      <c r="R1507" s="49">
        <f>F1507</f>
        <v>0</v>
      </c>
      <c r="S1507" s="16">
        <v>0</v>
      </c>
      <c r="T1507" s="18">
        <f t="shared" si="503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4"/>
        <v>-4569.4700000000357</v>
      </c>
      <c r="AA1507" s="15"/>
      <c r="AB1507" s="24"/>
      <c r="AC1507" s="64" t="s">
        <v>150</v>
      </c>
      <c r="AD1507" s="65"/>
      <c r="AE1507" s="65">
        <f t="shared" si="501"/>
        <v>0</v>
      </c>
      <c r="AF1507" s="63">
        <f t="shared" si="498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5"/>
        <v>0</v>
      </c>
      <c r="AP1507" s="15"/>
      <c r="AR1507" s="14"/>
      <c r="AS1507" s="18"/>
      <c r="AT1507" s="16">
        <v>0</v>
      </c>
      <c r="AU1507" s="18">
        <f t="shared" si="506"/>
        <v>0</v>
      </c>
      <c r="AV1507" s="15"/>
      <c r="AX1507" s="14"/>
      <c r="AY1507" s="18"/>
      <c r="AZ1507" s="16">
        <v>0</v>
      </c>
      <c r="BA1507" s="18">
        <f t="shared" si="507"/>
        <v>0</v>
      </c>
      <c r="BB1507" s="15"/>
      <c r="BD1507" s="14"/>
      <c r="BE1507" s="18"/>
      <c r="BF1507" s="16">
        <v>0</v>
      </c>
      <c r="BG1507" s="18">
        <f t="shared" si="508"/>
        <v>0</v>
      </c>
      <c r="BH1507" s="15"/>
      <c r="BJ1507" s="86"/>
      <c r="BK1507" s="86"/>
      <c r="BL1507" s="24"/>
      <c r="BM1507" s="24"/>
      <c r="BN1507" s="24"/>
      <c r="BO1507" s="24"/>
      <c r="BP1507" s="24"/>
      <c r="BQ1507" s="124"/>
    </row>
    <row r="1508" spans="1:69" ht="16.8" customHeight="1" x14ac:dyDescent="0.35">
      <c r="A1508" s="15"/>
      <c r="B1508" s="15"/>
      <c r="C1508" s="15" t="s">
        <v>100</v>
      </c>
      <c r="D1508" s="16"/>
      <c r="E1508" s="16"/>
      <c r="F1508" s="16"/>
      <c r="G1508" s="16">
        <v>0</v>
      </c>
      <c r="H1508" s="16"/>
      <c r="I1508" s="4"/>
      <c r="J1508" s="14"/>
      <c r="K1508" s="30" t="s">
        <v>396</v>
      </c>
      <c r="L1508">
        <v>201.5</v>
      </c>
      <c r="M1508" s="25"/>
      <c r="N1508" s="83">
        <v>0</v>
      </c>
      <c r="O1508" s="16"/>
      <c r="P1508" s="18"/>
      <c r="Q1508" s="14"/>
      <c r="R1508" s="18"/>
      <c r="S1508" s="16">
        <f>G1508</f>
        <v>0</v>
      </c>
      <c r="T1508" s="18">
        <f t="shared" si="503"/>
        <v>80819.95</v>
      </c>
      <c r="U1508" s="15" t="s">
        <v>102</v>
      </c>
      <c r="W1508" s="14"/>
      <c r="X1508" s="18"/>
      <c r="Y1508" s="16">
        <v>0</v>
      </c>
      <c r="Z1508" s="18">
        <f t="shared" si="504"/>
        <v>-4569.4700000000357</v>
      </c>
      <c r="AA1508" s="15"/>
      <c r="AB1508" s="24"/>
      <c r="AC1508" s="15" t="str">
        <f>C1508</f>
        <v>TASSE</v>
      </c>
      <c r="AD1508" s="25"/>
      <c r="AE1508" s="62">
        <f t="shared" si="501"/>
        <v>0</v>
      </c>
      <c r="AF1508" s="63">
        <f t="shared" si="498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5"/>
        <v>0</v>
      </c>
      <c r="AP1508" s="15"/>
      <c r="AR1508" s="14"/>
      <c r="AS1508" s="18">
        <v>0</v>
      </c>
      <c r="AT1508" s="16">
        <v>0</v>
      </c>
      <c r="AU1508" s="18">
        <f t="shared" si="506"/>
        <v>0</v>
      </c>
      <c r="AV1508" s="15"/>
      <c r="AX1508" s="14"/>
      <c r="AY1508" s="18">
        <v>0</v>
      </c>
      <c r="AZ1508" s="16">
        <v>0</v>
      </c>
      <c r="BA1508" s="18">
        <f t="shared" si="507"/>
        <v>0</v>
      </c>
      <c r="BB1508" s="15"/>
      <c r="BD1508" s="14"/>
      <c r="BE1508" s="18">
        <v>0</v>
      </c>
      <c r="BF1508" s="16">
        <v>0</v>
      </c>
      <c r="BG1508" s="18">
        <f t="shared" si="508"/>
        <v>0</v>
      </c>
      <c r="BH1508" s="15"/>
      <c r="BJ1508" s="86"/>
      <c r="BK1508" s="86"/>
      <c r="BL1508" s="24"/>
      <c r="BM1508" s="24"/>
      <c r="BN1508" s="24"/>
      <c r="BO1508" s="24"/>
      <c r="BP1508" s="24"/>
      <c r="BQ1508" s="124"/>
    </row>
    <row r="1509" spans="1:69" ht="16.8" customHeight="1" x14ac:dyDescent="0.35">
      <c r="A1509" s="15"/>
      <c r="B1509" s="15"/>
      <c r="C1509" s="15" t="s">
        <v>103</v>
      </c>
      <c r="D1509" s="16"/>
      <c r="E1509" s="16"/>
      <c r="F1509" s="16">
        <v>0</v>
      </c>
      <c r="G1509" s="16">
        <v>0</v>
      </c>
      <c r="H1509" s="16"/>
      <c r="I1509" s="4"/>
      <c r="J1509" s="14"/>
      <c r="K1509" s="16" t="s">
        <v>397</v>
      </c>
      <c r="L1509" s="16">
        <v>423.5</v>
      </c>
      <c r="M1509" s="16"/>
      <c r="N1509" s="67">
        <v>0</v>
      </c>
      <c r="O1509" s="16"/>
      <c r="P1509" s="18"/>
      <c r="Q1509" s="14"/>
      <c r="R1509" s="18"/>
      <c r="S1509" s="16">
        <f>G1509</f>
        <v>0</v>
      </c>
      <c r="T1509" s="18">
        <f t="shared" si="503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4"/>
        <v>-4569.4700000000357</v>
      </c>
      <c r="AA1509" s="15"/>
      <c r="AB1509" s="24"/>
      <c r="AC1509" s="15" t="str">
        <f>C1509</f>
        <v>PREL.  ACC. PER AMM-  GIGI</v>
      </c>
      <c r="AD1509" s="25"/>
      <c r="AE1509" s="62">
        <f t="shared" si="501"/>
        <v>0</v>
      </c>
      <c r="AF1509" s="63">
        <f t="shared" si="498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5"/>
        <v>0</v>
      </c>
      <c r="AP1509" s="15"/>
      <c r="AR1509" s="14"/>
      <c r="AS1509" s="18">
        <v>0</v>
      </c>
      <c r="AT1509" s="16">
        <v>0</v>
      </c>
      <c r="AU1509" s="18">
        <f t="shared" si="506"/>
        <v>0</v>
      </c>
      <c r="AV1509" s="15"/>
      <c r="AX1509" s="14"/>
      <c r="AY1509" s="18">
        <v>0</v>
      </c>
      <c r="AZ1509" s="16">
        <v>0</v>
      </c>
      <c r="BA1509" s="18">
        <f t="shared" si="507"/>
        <v>0</v>
      </c>
      <c r="BB1509" s="15"/>
      <c r="BD1509" s="14"/>
      <c r="BE1509" s="18">
        <v>0</v>
      </c>
      <c r="BF1509" s="16">
        <v>0</v>
      </c>
      <c r="BG1509" s="18">
        <f t="shared" si="508"/>
        <v>0</v>
      </c>
      <c r="BH1509" s="15"/>
      <c r="BJ1509" s="86"/>
      <c r="BK1509" s="86"/>
      <c r="BL1509" s="24"/>
      <c r="BM1509" s="24"/>
      <c r="BN1509" s="24"/>
      <c r="BO1509" s="24"/>
      <c r="BP1509" s="24"/>
      <c r="BQ1509" s="124"/>
    </row>
    <row r="1510" spans="1:69" ht="16.8" customHeight="1" x14ac:dyDescent="0.35">
      <c r="A1510" s="15"/>
      <c r="B1510" s="15"/>
      <c r="C1510" s="15" t="s">
        <v>105</v>
      </c>
      <c r="D1510" s="16"/>
      <c r="E1510" s="16"/>
      <c r="F1510" s="16">
        <v>0</v>
      </c>
      <c r="G1510" s="16">
        <v>0</v>
      </c>
      <c r="H1510" s="16"/>
      <c r="I1510" s="4"/>
      <c r="J1510" s="14"/>
      <c r="K1510" s="44" t="s">
        <v>404</v>
      </c>
      <c r="L1510" s="16">
        <v>1605</v>
      </c>
      <c r="M1510" s="16" t="s">
        <v>405</v>
      </c>
      <c r="N1510" s="16">
        <v>357.5</v>
      </c>
      <c r="O1510" s="16"/>
      <c r="P1510" s="18"/>
      <c r="Q1510" s="14"/>
      <c r="R1510" s="18">
        <v>0</v>
      </c>
      <c r="S1510" s="16">
        <f>G1510</f>
        <v>0</v>
      </c>
      <c r="T1510" s="18">
        <f t="shared" si="503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4"/>
        <v>-4569.4700000000357</v>
      </c>
      <c r="AA1510" s="15"/>
      <c r="AB1510" s="24"/>
      <c r="AC1510" s="15" t="str">
        <f>C1510</f>
        <v>PREL.  ACC. PER AMM-. RENZO</v>
      </c>
      <c r="AD1510" s="25"/>
      <c r="AE1510" s="62">
        <f t="shared" si="501"/>
        <v>0</v>
      </c>
      <c r="AF1510" s="63">
        <f t="shared" si="498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5"/>
        <v>0</v>
      </c>
      <c r="AP1510" s="15"/>
      <c r="AR1510" s="14"/>
      <c r="AS1510" s="18">
        <v>0</v>
      </c>
      <c r="AT1510" s="16"/>
      <c r="AU1510" s="18">
        <f t="shared" si="506"/>
        <v>0</v>
      </c>
      <c r="AV1510" s="15"/>
      <c r="AX1510" s="14"/>
      <c r="AY1510" s="18">
        <v>0</v>
      </c>
      <c r="AZ1510" s="16"/>
      <c r="BA1510" s="18">
        <f t="shared" si="507"/>
        <v>0</v>
      </c>
      <c r="BB1510" s="15"/>
      <c r="BD1510" s="14"/>
      <c r="BE1510" s="18">
        <v>0</v>
      </c>
      <c r="BF1510" s="16"/>
      <c r="BG1510" s="18">
        <f t="shared" si="508"/>
        <v>0</v>
      </c>
      <c r="BH1510" s="15"/>
      <c r="BJ1510" s="86"/>
      <c r="BK1510" s="86"/>
      <c r="BL1510" s="24"/>
      <c r="BM1510" s="24"/>
      <c r="BN1510" s="24"/>
      <c r="BO1510" s="24"/>
      <c r="BP1510" s="24"/>
      <c r="BQ1510" s="124"/>
    </row>
    <row r="1511" spans="1:69" ht="16.8" customHeight="1" x14ac:dyDescent="0.35">
      <c r="A1511" s="15"/>
      <c r="B1511" s="15"/>
      <c r="C1511" s="15" t="s">
        <v>406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407</v>
      </c>
      <c r="L1511" s="16">
        <v>1069.5</v>
      </c>
      <c r="M1511" s="16" t="s">
        <v>408</v>
      </c>
      <c r="N1511" s="16">
        <v>511.5</v>
      </c>
      <c r="O1511" s="16"/>
      <c r="P1511" s="18"/>
      <c r="Q1511" s="14"/>
      <c r="R1511" s="18">
        <v>0</v>
      </c>
      <c r="S1511" s="16">
        <v>0</v>
      </c>
      <c r="T1511" s="18">
        <f t="shared" si="503"/>
        <v>80819.95</v>
      </c>
      <c r="U1511" s="15"/>
      <c r="W1511" s="14"/>
      <c r="X1511" s="18">
        <f t="shared" ref="X1511:X1516" si="509">F1511</f>
        <v>1491.01</v>
      </c>
      <c r="Y1511" s="16">
        <v>0</v>
      </c>
      <c r="Z1511" s="18">
        <f t="shared" si="504"/>
        <v>-3078.4600000000355</v>
      </c>
      <c r="AA1511" s="15" t="str">
        <f>C1511</f>
        <v>VERS.  GALL. 26/1  636,50+ 392,51+ 31/1 + 462,00 31/1</v>
      </c>
      <c r="AB1511" s="24"/>
      <c r="AC1511" s="15"/>
      <c r="AD1511" s="25"/>
      <c r="AE1511" s="62"/>
      <c r="AF1511" s="63"/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5"/>
        <v>0</v>
      </c>
      <c r="AP1511" s="15"/>
      <c r="AR1511" s="14"/>
      <c r="AS1511" s="18">
        <v>0</v>
      </c>
      <c r="AT1511" s="16"/>
      <c r="AU1511" s="18">
        <f t="shared" si="506"/>
        <v>0</v>
      </c>
      <c r="AV1511" s="15"/>
      <c r="AX1511" s="14"/>
      <c r="AY1511" s="18">
        <v>0</v>
      </c>
      <c r="AZ1511" s="16"/>
      <c r="BA1511" s="18">
        <f t="shared" si="507"/>
        <v>0</v>
      </c>
      <c r="BB1511" s="15"/>
      <c r="BD1511" s="14"/>
      <c r="BE1511" s="18">
        <v>0</v>
      </c>
      <c r="BF1511" s="16"/>
      <c r="BG1511" s="18">
        <f t="shared" si="508"/>
        <v>0</v>
      </c>
      <c r="BH1511" s="15"/>
      <c r="BJ1511" s="86"/>
      <c r="BK1511" s="86"/>
      <c r="BL1511" s="24"/>
      <c r="BM1511" s="24"/>
      <c r="BN1511" s="24"/>
      <c r="BO1511" s="24"/>
      <c r="BP1511" s="24"/>
      <c r="BQ1511" s="124"/>
    </row>
    <row r="1512" spans="1:69" ht="16.8" customHeight="1" x14ac:dyDescent="0.35">
      <c r="A1512" s="15"/>
      <c r="B1512" s="15"/>
      <c r="C1512" s="15" t="s">
        <v>409</v>
      </c>
      <c r="D1512" s="16"/>
      <c r="E1512" s="16"/>
      <c r="F1512" s="16">
        <v>104555.24</v>
      </c>
      <c r="G1512" s="16"/>
      <c r="H1512" s="16">
        <v>0</v>
      </c>
      <c r="I1512" s="4"/>
      <c r="J1512" s="14"/>
      <c r="K1512" s="16" t="s">
        <v>410</v>
      </c>
      <c r="L1512" s="16">
        <v>236.02</v>
      </c>
      <c r="M1512" s="16" t="s">
        <v>411</v>
      </c>
      <c r="N1512" s="16">
        <v>75</v>
      </c>
      <c r="O1512" s="16"/>
      <c r="P1512" s="18"/>
      <c r="Q1512" s="14"/>
      <c r="R1512" s="18">
        <v>0</v>
      </c>
      <c r="S1512" s="16">
        <v>0</v>
      </c>
      <c r="T1512" s="18">
        <f t="shared" si="503"/>
        <v>80819.95</v>
      </c>
      <c r="U1512" s="15"/>
      <c r="W1512" s="14"/>
      <c r="X1512" s="18">
        <f t="shared" si="509"/>
        <v>104555.24</v>
      </c>
      <c r="Y1512" s="16"/>
      <c r="Z1512" s="18">
        <f t="shared" si="504"/>
        <v>101476.77999999997</v>
      </c>
      <c r="AA1512" s="15"/>
      <c r="AB1512" s="24"/>
      <c r="AC1512" s="15"/>
      <c r="AD1512" s="25"/>
      <c r="AE1512" s="62"/>
      <c r="AF1512" s="63"/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5"/>
        <v>0</v>
      </c>
      <c r="AP1512" s="15"/>
      <c r="AR1512" s="14"/>
      <c r="AS1512" s="18">
        <v>0</v>
      </c>
      <c r="AT1512" s="16"/>
      <c r="AU1512" s="18">
        <f t="shared" si="506"/>
        <v>0</v>
      </c>
      <c r="AV1512" s="15"/>
      <c r="AX1512" s="14"/>
      <c r="AY1512" s="18">
        <v>0</v>
      </c>
      <c r="AZ1512" s="16"/>
      <c r="BA1512" s="18">
        <f t="shared" si="507"/>
        <v>0</v>
      </c>
      <c r="BB1512" s="15"/>
      <c r="BD1512" s="14"/>
      <c r="BE1512" s="18">
        <v>0</v>
      </c>
      <c r="BF1512" s="16"/>
      <c r="BG1512" s="18">
        <f t="shared" si="508"/>
        <v>0</v>
      </c>
      <c r="BH1512" s="15"/>
      <c r="BJ1512" s="86"/>
      <c r="BK1512" s="86"/>
      <c r="BL1512" s="24"/>
      <c r="BM1512" s="24"/>
      <c r="BN1512" s="24"/>
      <c r="BO1512" s="24"/>
      <c r="BP1512" s="24"/>
      <c r="BQ1512" s="124"/>
    </row>
    <row r="1513" spans="1:69" ht="16.8" customHeight="1" x14ac:dyDescent="0.35">
      <c r="A1513" s="15"/>
      <c r="B1513" s="15"/>
      <c r="C1513" s="15" t="s">
        <v>412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413</v>
      </c>
      <c r="L1513" s="67">
        <v>0.02</v>
      </c>
      <c r="M1513" s="44"/>
      <c r="N1513" s="16">
        <v>0</v>
      </c>
      <c r="O1513" s="16"/>
      <c r="P1513" s="18"/>
      <c r="Q1513" s="14"/>
      <c r="R1513" s="18">
        <v>0</v>
      </c>
      <c r="S1513" s="16">
        <v>0</v>
      </c>
      <c r="T1513" s="18">
        <f t="shared" si="503"/>
        <v>80819.95</v>
      </c>
      <c r="U1513" s="15"/>
      <c r="W1513" s="14"/>
      <c r="X1513" s="18">
        <f t="shared" si="509"/>
        <v>0</v>
      </c>
      <c r="Y1513" s="16"/>
      <c r="Z1513" s="18">
        <f t="shared" si="504"/>
        <v>101476.77999999997</v>
      </c>
      <c r="AA1513" s="15"/>
      <c r="AB1513" s="24"/>
      <c r="AC1513" s="15"/>
      <c r="AD1513" s="25"/>
      <c r="AE1513" s="62"/>
      <c r="AF1513" s="63"/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5"/>
        <v>0</v>
      </c>
      <c r="AP1513" s="15"/>
      <c r="AR1513" s="14"/>
      <c r="AS1513" s="18">
        <v>0</v>
      </c>
      <c r="AT1513" s="16"/>
      <c r="AU1513" s="18">
        <f t="shared" si="506"/>
        <v>0</v>
      </c>
      <c r="AV1513" s="15"/>
      <c r="AX1513" s="14"/>
      <c r="AY1513" s="18">
        <v>0</v>
      </c>
      <c r="AZ1513" s="16"/>
      <c r="BA1513" s="18">
        <f t="shared" si="507"/>
        <v>0</v>
      </c>
      <c r="BB1513" s="15"/>
      <c r="BD1513" s="14"/>
      <c r="BE1513" s="18">
        <v>0</v>
      </c>
      <c r="BF1513" s="16"/>
      <c r="BG1513" s="18">
        <f t="shared" si="508"/>
        <v>0</v>
      </c>
      <c r="BH1513" s="15"/>
      <c r="BJ1513" s="86"/>
      <c r="BK1513" s="86"/>
      <c r="BL1513" s="24"/>
      <c r="BM1513" s="24"/>
      <c r="BN1513" s="24"/>
      <c r="BO1513" s="24"/>
      <c r="BP1513" s="24"/>
      <c r="BQ1513" s="124"/>
    </row>
    <row r="1514" spans="1:69" ht="16.8" customHeight="1" x14ac:dyDescent="0.35">
      <c r="A1514" s="15"/>
      <c r="B1514" s="15"/>
      <c r="C1514" s="15" t="s">
        <v>414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/>
      <c r="N1514" s="16">
        <v>0</v>
      </c>
      <c r="O1514" s="16"/>
      <c r="P1514" s="18"/>
      <c r="Q1514" s="14"/>
      <c r="R1514" s="18">
        <v>0</v>
      </c>
      <c r="S1514" s="16">
        <v>0</v>
      </c>
      <c r="T1514" s="18">
        <f t="shared" si="503"/>
        <v>80819.95</v>
      </c>
      <c r="U1514" s="15"/>
      <c r="W1514" s="14"/>
      <c r="X1514" s="18">
        <f t="shared" si="509"/>
        <v>900</v>
      </c>
      <c r="Y1514" s="16">
        <v>0</v>
      </c>
      <c r="Z1514" s="18">
        <f t="shared" si="504"/>
        <v>102376.77999999997</v>
      </c>
      <c r="AA1514" s="15" t="str">
        <f>C1514</f>
        <v>AGOS 1/2</v>
      </c>
      <c r="AB1514" s="24"/>
      <c r="AC1514" s="15"/>
      <c r="AD1514" s="25"/>
      <c r="AE1514" s="62"/>
      <c r="AF1514" s="63"/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5"/>
        <v>0</v>
      </c>
      <c r="AP1514" s="15"/>
      <c r="AR1514" s="14"/>
      <c r="AS1514" s="18">
        <v>0</v>
      </c>
      <c r="AT1514" s="16"/>
      <c r="AU1514" s="18">
        <f t="shared" si="506"/>
        <v>0</v>
      </c>
      <c r="AV1514" s="15"/>
      <c r="AX1514" s="14"/>
      <c r="AY1514" s="18">
        <v>0</v>
      </c>
      <c r="AZ1514" s="16"/>
      <c r="BA1514" s="18">
        <f t="shared" si="507"/>
        <v>0</v>
      </c>
      <c r="BB1514" s="15"/>
      <c r="BD1514" s="14"/>
      <c r="BE1514" s="18">
        <v>0</v>
      </c>
      <c r="BF1514" s="16"/>
      <c r="BG1514" s="18">
        <f t="shared" si="508"/>
        <v>0</v>
      </c>
      <c r="BH1514" s="15"/>
      <c r="BJ1514" s="86"/>
      <c r="BK1514" s="86"/>
      <c r="BL1514" s="24"/>
      <c r="BM1514" s="24"/>
      <c r="BN1514" s="24"/>
      <c r="BO1514" s="24"/>
      <c r="BP1514" s="24"/>
      <c r="BQ1514" s="124"/>
    </row>
    <row r="1515" spans="1:69" ht="16.8" customHeight="1" x14ac:dyDescent="0.35">
      <c r="A1515" s="15"/>
      <c r="B1515" s="15"/>
      <c r="C1515" s="68" t="s">
        <v>415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111</v>
      </c>
      <c r="L1515" s="16">
        <f>SUM(L1502:L1514)</f>
        <v>6455.5400000000009</v>
      </c>
      <c r="M1515" s="16"/>
      <c r="N1515" s="16">
        <v>0</v>
      </c>
      <c r="O1515" s="16"/>
      <c r="P1515" s="18"/>
      <c r="Q1515" s="14"/>
      <c r="R1515" s="18">
        <v>0</v>
      </c>
      <c r="S1515" s="16"/>
      <c r="T1515" s="18">
        <f t="shared" si="503"/>
        <v>80819.95</v>
      </c>
      <c r="U1515" s="15"/>
      <c r="W1515" s="14"/>
      <c r="X1515" s="18">
        <f t="shared" si="509"/>
        <v>1277.45</v>
      </c>
      <c r="Y1515" s="16"/>
      <c r="Z1515" s="18">
        <f t="shared" si="504"/>
        <v>103654.22999999997</v>
      </c>
      <c r="AA1515" s="15" t="str">
        <f>C1515</f>
        <v>INCASSO II RATA F.LLI BESOZZI</v>
      </c>
      <c r="AB1515" s="24"/>
      <c r="AC1515" s="15"/>
      <c r="AD1515" s="25"/>
      <c r="AE1515" s="62"/>
      <c r="AF1515" s="63"/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5"/>
        <v>0</v>
      </c>
      <c r="AP1515" s="15"/>
      <c r="AR1515" s="14"/>
      <c r="AS1515" s="18">
        <v>0</v>
      </c>
      <c r="AT1515" s="16"/>
      <c r="AU1515" s="18">
        <f t="shared" si="50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507"/>
        <v>0</v>
      </c>
      <c r="BB1515" s="15"/>
      <c r="BD1515" s="14"/>
      <c r="BE1515" s="18">
        <v>0</v>
      </c>
      <c r="BF1515" s="16"/>
      <c r="BG1515" s="18">
        <f t="shared" si="508"/>
        <v>0</v>
      </c>
      <c r="BH1515" s="15"/>
      <c r="BJ1515" s="86"/>
      <c r="BK1515" s="86"/>
      <c r="BL1515" s="24"/>
      <c r="BM1515" s="24"/>
      <c r="BN1515" s="24"/>
      <c r="BO1515" s="24"/>
      <c r="BP1515" s="24"/>
      <c r="BQ1515" s="124"/>
    </row>
    <row r="1516" spans="1:69" ht="16.8" customHeight="1" x14ac:dyDescent="0.35">
      <c r="A1516" s="15"/>
      <c r="B1516" s="15"/>
      <c r="C1516" s="15" t="s">
        <v>169</v>
      </c>
      <c r="D1516" s="16"/>
      <c r="E1516" s="16"/>
      <c r="F1516" s="16">
        <v>14854.37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1099</v>
      </c>
      <c r="M1516" s="44"/>
      <c r="N1516" s="16">
        <v>0</v>
      </c>
      <c r="O1516" s="16"/>
      <c r="P1516" s="18"/>
      <c r="Q1516" s="14"/>
      <c r="R1516" s="18">
        <v>0</v>
      </c>
      <c r="S1516" s="16"/>
      <c r="T1516" s="18">
        <f t="shared" si="503"/>
        <v>80819.95</v>
      </c>
      <c r="U1516" s="15"/>
      <c r="W1516" s="14"/>
      <c r="X1516" s="18">
        <f t="shared" si="509"/>
        <v>14854.37</v>
      </c>
      <c r="Y1516" s="16">
        <f>G1516</f>
        <v>0</v>
      </c>
      <c r="Z1516" s="18">
        <f t="shared" si="504"/>
        <v>118508.59999999996</v>
      </c>
      <c r="AA1516" s="15" t="str">
        <f>C1516</f>
        <v>BONIFICI</v>
      </c>
      <c r="AB1516" s="24"/>
      <c r="AC1516" s="15"/>
      <c r="AD1516" s="25"/>
      <c r="AE1516" s="62"/>
      <c r="AF1516" s="63"/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5"/>
        <v>0</v>
      </c>
      <c r="AP1516" s="15"/>
      <c r="AR1516" s="14"/>
      <c r="AS1516" s="18">
        <v>0</v>
      </c>
      <c r="AT1516" s="16"/>
      <c r="AU1516" s="18">
        <f t="shared" si="50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7"/>
        <v>0</v>
      </c>
      <c r="BB1516" s="15"/>
      <c r="BD1516" s="14"/>
      <c r="BE1516" s="18">
        <v>0</v>
      </c>
      <c r="BF1516" s="16"/>
      <c r="BG1516" s="18">
        <f t="shared" si="508"/>
        <v>0</v>
      </c>
      <c r="BH1516" s="15"/>
      <c r="BJ1516" s="86"/>
      <c r="BK1516" s="86"/>
      <c r="BL1516" s="24"/>
      <c r="BM1516" s="24"/>
      <c r="BN1516" s="24"/>
      <c r="BO1516" s="24"/>
      <c r="BP1516" s="24"/>
      <c r="BQ1516" s="124"/>
    </row>
    <row r="1517" spans="1:69" ht="16.8" customHeight="1" x14ac:dyDescent="0.35">
      <c r="A1517" s="15"/>
      <c r="B1517" s="15"/>
      <c r="C1517" s="47" t="s">
        <v>112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/>
      <c r="N1517" s="3"/>
      <c r="O1517" s="16"/>
      <c r="P1517" s="18"/>
      <c r="Q1517" s="14"/>
      <c r="R1517" s="18"/>
      <c r="S1517" s="16"/>
      <c r="T1517" s="18">
        <f t="shared" si="503"/>
        <v>80819.95</v>
      </c>
      <c r="U1517" s="15"/>
      <c r="W1517" s="14"/>
      <c r="X1517" s="18"/>
      <c r="Y1517" s="1">
        <f>G1517</f>
        <v>0</v>
      </c>
      <c r="Z1517" s="18">
        <f t="shared" si="504"/>
        <v>118508.59999999996</v>
      </c>
      <c r="AA1517" s="15" t="str">
        <f>C1517</f>
        <v>PREL .PROVVIGIONI MATURATE</v>
      </c>
      <c r="AB1517" s="24"/>
      <c r="AC1517" s="15" t="s">
        <v>157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5"/>
        <v>0</v>
      </c>
      <c r="AP1517" s="15"/>
      <c r="AR1517" s="14"/>
      <c r="AS1517" s="18"/>
      <c r="AT1517" s="25">
        <v>0</v>
      </c>
      <c r="AU1517" s="18">
        <f t="shared" si="506"/>
        <v>0</v>
      </c>
      <c r="AV1517" s="15"/>
      <c r="AX1517" s="14"/>
      <c r="AY1517" s="18"/>
      <c r="AZ1517" s="25">
        <v>0</v>
      </c>
      <c r="BA1517" s="18">
        <f t="shared" si="507"/>
        <v>0</v>
      </c>
      <c r="BB1517" s="15"/>
      <c r="BD1517" s="14"/>
      <c r="BE1517" s="18"/>
      <c r="BF1517" s="25">
        <v>0</v>
      </c>
      <c r="BG1517" s="18">
        <f t="shared" si="508"/>
        <v>0</v>
      </c>
      <c r="BH1517" s="15"/>
      <c r="BJ1517" s="86"/>
      <c r="BK1517" s="86"/>
      <c r="BL1517" s="24"/>
      <c r="BM1517" s="24"/>
      <c r="BN1517" s="24"/>
      <c r="BO1517" s="24"/>
      <c r="BP1517" s="24"/>
      <c r="BQ1517" s="124"/>
    </row>
    <row r="1518" spans="1:69" ht="16.8" customHeight="1" x14ac:dyDescent="0.35">
      <c r="A1518" s="15"/>
      <c r="B1518" s="15"/>
      <c r="C1518" s="15" t="s">
        <v>113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/>
      <c r="N1518" s="16"/>
      <c r="O1518" s="16"/>
      <c r="P1518" s="18"/>
      <c r="Q1518" s="14"/>
      <c r="R1518" s="18"/>
      <c r="S1518" s="16">
        <f>G1518</f>
        <v>0</v>
      </c>
      <c r="T1518" s="18">
        <f t="shared" si="503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4"/>
        <v>118508.59999999996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5"/>
        <v>0</v>
      </c>
      <c r="AP1518" s="15"/>
      <c r="AR1518" s="14"/>
      <c r="AS1518" s="18"/>
      <c r="AT1518" s="16"/>
      <c r="AU1518" s="18">
        <f t="shared" si="506"/>
        <v>0</v>
      </c>
      <c r="AV1518" s="15"/>
      <c r="AX1518" s="14"/>
      <c r="AY1518" s="18"/>
      <c r="AZ1518" s="16"/>
      <c r="BA1518" s="18">
        <f t="shared" si="507"/>
        <v>0</v>
      </c>
      <c r="BB1518" s="15"/>
      <c r="BD1518" s="14"/>
      <c r="BE1518" s="18"/>
      <c r="BF1518" s="16"/>
      <c r="BG1518" s="18">
        <f t="shared" si="50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4"/>
    </row>
    <row r="1519" spans="1:69" ht="16.8" customHeight="1" x14ac:dyDescent="0.35">
      <c r="A1519" s="15"/>
      <c r="B1519" s="15"/>
      <c r="C1519" s="15" t="s">
        <v>114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3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4"/>
        <v>118508.59999999996</v>
      </c>
      <c r="AA1519" s="15"/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5"/>
        <v>0</v>
      </c>
      <c r="AP1519" s="15"/>
      <c r="AR1519" s="14"/>
      <c r="AS1519" s="18"/>
      <c r="AT1519" s="16">
        <v>0</v>
      </c>
      <c r="AU1519" s="18">
        <f t="shared" si="506"/>
        <v>0</v>
      </c>
      <c r="AV1519" s="15"/>
      <c r="AX1519" s="14"/>
      <c r="AY1519" s="18"/>
      <c r="AZ1519" s="16">
        <v>0</v>
      </c>
      <c r="BA1519" s="18">
        <f t="shared" si="507"/>
        <v>0</v>
      </c>
      <c r="BB1519" s="15"/>
      <c r="BD1519" s="14"/>
      <c r="BE1519" s="18"/>
      <c r="BF1519" s="16">
        <v>0</v>
      </c>
      <c r="BG1519" s="18">
        <f t="shared" si="508"/>
        <v>0</v>
      </c>
      <c r="BH1519" s="15"/>
      <c r="BJ1519" s="86"/>
      <c r="BK1519" s="86"/>
      <c r="BL1519" s="24"/>
      <c r="BM1519" s="24"/>
      <c r="BN1519" s="24"/>
      <c r="BO1519" s="24"/>
      <c r="BP1519" s="24"/>
      <c r="BQ1519" s="124"/>
    </row>
    <row r="1520" spans="1:69" ht="16.8" customHeight="1" x14ac:dyDescent="0.35">
      <c r="A1520" s="15"/>
      <c r="B1520" s="15"/>
      <c r="C1520" s="15"/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115</v>
      </c>
      <c r="L1520" s="3">
        <f>SUM(L1500:L1514)+N1499+L1516+L1517</f>
        <v>214169.80999999994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503"/>
        <v>80819.95</v>
      </c>
      <c r="U1520" s="15"/>
      <c r="W1520" s="14"/>
      <c r="X1520" s="18">
        <v>0</v>
      </c>
      <c r="Y1520" s="16">
        <v>0</v>
      </c>
      <c r="Z1520" s="18">
        <f t="shared" si="504"/>
        <v>118508.59999999996</v>
      </c>
      <c r="AA1520" s="15"/>
      <c r="AB1520" s="24"/>
      <c r="AC1520" s="15">
        <f>C1520</f>
        <v>0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111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5"/>
        <v>0</v>
      </c>
      <c r="AP1520" s="15"/>
      <c r="AR1520" s="14"/>
      <c r="AS1520" s="18"/>
      <c r="AT1520" s="16">
        <v>0</v>
      </c>
      <c r="AU1520" s="18">
        <f t="shared" si="506"/>
        <v>0</v>
      </c>
      <c r="AV1520" s="16"/>
      <c r="AX1520" s="14"/>
      <c r="AY1520" s="18"/>
      <c r="AZ1520" s="16">
        <v>0</v>
      </c>
      <c r="BA1520" s="18">
        <f t="shared" si="507"/>
        <v>0</v>
      </c>
      <c r="BB1520" s="15"/>
      <c r="BD1520" s="14"/>
      <c r="BE1520" s="18"/>
      <c r="BF1520" s="16">
        <v>0</v>
      </c>
      <c r="BG1520" s="18">
        <f t="shared" si="508"/>
        <v>0</v>
      </c>
      <c r="BH1520" s="15"/>
      <c r="BJ1520" s="86"/>
      <c r="BK1520" s="86"/>
      <c r="BL1520" s="24"/>
      <c r="BM1520" s="24"/>
      <c r="BN1520" s="24"/>
      <c r="BO1520" s="24"/>
      <c r="BP1520" s="24"/>
      <c r="BQ1520" s="124"/>
    </row>
    <row r="1521" spans="1:69" ht="16.8" customHeight="1" x14ac:dyDescent="0.35">
      <c r="A1521" s="15"/>
      <c r="B1521" s="15"/>
      <c r="C1521" s="64"/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/>
      <c r="K1521" s="6" t="s">
        <v>116</v>
      </c>
      <c r="L1521" s="3">
        <f>L1520-M1520</f>
        <v>124113.11999999997</v>
      </c>
      <c r="M1521" s="16"/>
      <c r="N1521" s="16"/>
      <c r="O1521" s="16"/>
      <c r="P1521" s="18"/>
      <c r="Q1521" s="14"/>
      <c r="R1521" s="18"/>
      <c r="S1521" s="16">
        <v>0</v>
      </c>
      <c r="T1521" s="18">
        <f t="shared" si="503"/>
        <v>80819.95</v>
      </c>
      <c r="U1521" s="15"/>
      <c r="W1521" s="14"/>
      <c r="X1521" s="18"/>
      <c r="Y1521" s="16">
        <f>G1521</f>
        <v>0</v>
      </c>
      <c r="Z1521" s="18">
        <f t="shared" si="504"/>
        <v>118508.59999999996</v>
      </c>
      <c r="AA1521" s="15">
        <f>C1521</f>
        <v>0</v>
      </c>
      <c r="AB1521" s="24"/>
      <c r="AC1521" s="71" t="s">
        <v>190</v>
      </c>
      <c r="AD1521" s="65"/>
      <c r="AE1521" s="65">
        <v>0</v>
      </c>
      <c r="AF1521" s="63">
        <f>SUM(AF1473:AF1520)</f>
        <v>57401.06</v>
      </c>
      <c r="AG1521" s="25"/>
      <c r="AH1521" s="24" t="s">
        <v>117</v>
      </c>
      <c r="AI1521" s="26"/>
      <c r="AJ1521" s="25">
        <f>SUM(AJ1467:AJ1520)</f>
        <v>0</v>
      </c>
      <c r="AL1521" s="14"/>
      <c r="AM1521" s="18"/>
      <c r="AN1521" s="16"/>
      <c r="AO1521" s="18">
        <f t="shared" si="505"/>
        <v>0</v>
      </c>
      <c r="AP1521" s="15"/>
      <c r="AR1521" s="14"/>
      <c r="AS1521" s="18"/>
      <c r="AT1521" s="16">
        <v>0</v>
      </c>
      <c r="AU1521" s="18">
        <f t="shared" si="506"/>
        <v>0</v>
      </c>
      <c r="AV1521" s="15"/>
      <c r="AX1521" s="14"/>
      <c r="AY1521" s="18"/>
      <c r="AZ1521" s="16"/>
      <c r="BA1521" s="18">
        <f t="shared" si="507"/>
        <v>0</v>
      </c>
      <c r="BB1521" s="15"/>
      <c r="BD1521" s="14"/>
      <c r="BE1521" s="18"/>
      <c r="BF1521" s="16"/>
      <c r="BG1521" s="18">
        <f t="shared" si="50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4"/>
    </row>
    <row r="1522" spans="1:69" ht="16.8" customHeight="1" x14ac:dyDescent="0.35">
      <c r="A1522" s="15"/>
      <c r="B1522" s="15"/>
      <c r="C1522" s="64"/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124113.12</v>
      </c>
      <c r="M1522" s="16"/>
      <c r="N1522" s="16"/>
      <c r="O1522" s="56"/>
      <c r="P1522" s="18"/>
      <c r="Q1522" s="14"/>
      <c r="R1522" s="18"/>
      <c r="S1522" s="16">
        <v>0</v>
      </c>
      <c r="T1522" s="18">
        <f t="shared" si="503"/>
        <v>80819.95</v>
      </c>
      <c r="U1522" s="15"/>
      <c r="W1522" s="14"/>
      <c r="X1522" s="18"/>
      <c r="Y1522" s="16">
        <f>G1522</f>
        <v>0</v>
      </c>
      <c r="Z1522" s="18">
        <f t="shared" si="504"/>
        <v>118508.59999999996</v>
      </c>
      <c r="AA1522" s="15">
        <f>C1522</f>
        <v>0</v>
      </c>
      <c r="AB1522" s="24"/>
      <c r="AC1522" s="71" t="s">
        <v>161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505"/>
        <v>0</v>
      </c>
      <c r="AP1522" s="15"/>
      <c r="AR1522" s="14"/>
      <c r="AS1522" s="18"/>
      <c r="AT1522" s="16"/>
      <c r="AU1522" s="18">
        <f t="shared" si="506"/>
        <v>0</v>
      </c>
      <c r="AV1522" s="15"/>
      <c r="AX1522" s="14"/>
      <c r="AY1522" s="18"/>
      <c r="AZ1522" s="16"/>
      <c r="BA1522" s="18">
        <f t="shared" si="507"/>
        <v>0</v>
      </c>
      <c r="BB1522" s="15"/>
      <c r="BD1522" s="14"/>
      <c r="BE1522" s="18"/>
      <c r="BF1522" s="16"/>
      <c r="BG1522" s="18">
        <f t="shared" si="50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4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119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120</v>
      </c>
      <c r="L1523" s="3">
        <f>L1521-L1522</f>
        <v>0</v>
      </c>
      <c r="M1523" s="27" t="s">
        <v>162</v>
      </c>
      <c r="N1523" s="27">
        <f>O1523-L1522</f>
        <v>1549.9499999999534</v>
      </c>
      <c r="O1523" s="44">
        <f>Z1523+AU1523+N1499+SUM(L1502:L1513)+SUM(N1503:N1513)+L1517-D1469-D1472-D1468+E1470</f>
        <v>125663.06999999995</v>
      </c>
      <c r="P1523" s="18"/>
      <c r="Q1523" s="58"/>
      <c r="R1523" s="59"/>
      <c r="S1523" s="44"/>
      <c r="T1523" s="59">
        <f t="shared" si="503"/>
        <v>80819.95</v>
      </c>
      <c r="U1523" s="57"/>
      <c r="W1523" s="58"/>
      <c r="X1523" s="59"/>
      <c r="Y1523" s="44"/>
      <c r="Z1523" s="59">
        <f t="shared" si="504"/>
        <v>118508.59999999996</v>
      </c>
      <c r="AA1523" s="57"/>
      <c r="AB1523" s="60"/>
      <c r="AC1523" s="60" t="s">
        <v>121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163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5"/>
        <v>0</v>
      </c>
      <c r="AP1523" s="57"/>
      <c r="AR1523" s="58"/>
      <c r="AS1523" s="59"/>
      <c r="AT1523" s="44"/>
      <c r="AU1523" s="59">
        <f t="shared" si="506"/>
        <v>0</v>
      </c>
      <c r="AV1523" s="57"/>
      <c r="AX1523" s="58"/>
      <c r="AY1523" s="59"/>
      <c r="AZ1523" s="44"/>
      <c r="BA1523" s="59">
        <f t="shared" si="507"/>
        <v>0</v>
      </c>
      <c r="BB1523" s="57"/>
      <c r="BD1523" s="58"/>
      <c r="BE1523" s="59"/>
      <c r="BF1523" s="44"/>
      <c r="BG1523" s="59">
        <f t="shared" si="50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191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6" spans="1:69" ht="16.8" customHeight="1" x14ac:dyDescent="0.35">
      <c r="A1526" s="2" t="s">
        <v>0</v>
      </c>
      <c r="B1526" s="2"/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122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164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165</v>
      </c>
      <c r="BP1526" s="8" t="s">
        <v>0</v>
      </c>
      <c r="BQ1526" s="9" t="s">
        <v>166</v>
      </c>
    </row>
    <row r="1527" spans="1:69" ht="16.8" customHeight="1" x14ac:dyDescent="0.35">
      <c r="A1527" s="14">
        <v>45327</v>
      </c>
      <c r="B1527" s="15" t="s">
        <v>167</v>
      </c>
      <c r="C1527" s="15" t="s">
        <v>168</v>
      </c>
      <c r="D1527" s="16">
        <v>2713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5216.55</v>
      </c>
      <c r="M1527" s="16"/>
      <c r="N1527" s="82">
        <f>L1527+L1528-M1528</f>
        <v>5216.55</v>
      </c>
      <c r="O1527" s="80">
        <f>D1530+D1533+D1531-E1531-E1530+O1466</f>
        <v>82143.85000000002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118508.59999999996</v>
      </c>
      <c r="AA1527" s="15"/>
      <c r="AB1527" s="19">
        <f>A1527</f>
        <v>45327</v>
      </c>
      <c r="AC1527" s="12" t="s">
        <v>25</v>
      </c>
      <c r="AD1527" s="11">
        <f>N1527</f>
        <v>5216.55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169</v>
      </c>
      <c r="BM1527" s="88">
        <f>BK1527</f>
        <v>45327</v>
      </c>
      <c r="BN1527" s="24" t="s">
        <v>169</v>
      </c>
      <c r="BO1527" s="24"/>
      <c r="BP1527" s="88">
        <f>BK1527</f>
        <v>45327</v>
      </c>
      <c r="BQ1527" s="124"/>
    </row>
    <row r="1528" spans="1:69" ht="16.8" customHeight="1" x14ac:dyDescent="0.35">
      <c r="A1528" s="15"/>
      <c r="B1528" s="15"/>
      <c r="C1528" s="15" t="s">
        <v>170</v>
      </c>
      <c r="D1528" s="16">
        <v>0</v>
      </c>
      <c r="E1528" s="16"/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0">(R1528-S1528)+T1527</f>
        <v>80819.95</v>
      </c>
      <c r="U1528" s="15"/>
      <c r="W1528" s="14"/>
      <c r="X1528" s="18"/>
      <c r="Y1528" s="16"/>
      <c r="Z1528" s="18">
        <f t="shared" ref="Z1528:Z1559" si="511">(X1528-Y1528)+Z1527</f>
        <v>118508.59999999996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2">(AM1528-AN1528)+AO1527</f>
        <v>0</v>
      </c>
      <c r="AP1528" s="15"/>
      <c r="AR1528" s="14"/>
      <c r="AS1528" s="18"/>
      <c r="AT1528" s="16"/>
      <c r="AU1528" s="18">
        <f t="shared" ref="AU1528:AU1559" si="513">(AS1528-AT1528)+AU1527</f>
        <v>0</v>
      </c>
      <c r="AV1528" s="15"/>
      <c r="AX1528" s="14"/>
      <c r="AY1528" s="18"/>
      <c r="AZ1528" s="16"/>
      <c r="BA1528" s="18">
        <f t="shared" ref="BA1528:BA1559" si="514">(AY1528-AZ1528)+BA1527</f>
        <v>0</v>
      </c>
      <c r="BB1528" s="15"/>
      <c r="BD1528" s="14"/>
      <c r="BE1528" s="18"/>
      <c r="BF1528" s="16"/>
      <c r="BG1528" s="18">
        <f t="shared" ref="BG1528:BG1559" si="515">(BE1528-BF1528)+BG1527</f>
        <v>0</v>
      </c>
      <c r="BH1528" s="15"/>
      <c r="BJ1528" s="86">
        <v>0</v>
      </c>
      <c r="BK1528" s="90"/>
      <c r="BL1528" s="24">
        <v>0</v>
      </c>
      <c r="BM1528" s="91"/>
      <c r="BN1528" s="24">
        <v>0</v>
      </c>
      <c r="BO1528" s="24">
        <v>0</v>
      </c>
      <c r="BP1528" s="91"/>
      <c r="BQ1528" s="124"/>
    </row>
    <row r="1529" spans="1:69" ht="16.8" customHeight="1" x14ac:dyDescent="0.35">
      <c r="A1529" s="15"/>
      <c r="B1529" s="15"/>
      <c r="C1529" s="15" t="s">
        <v>171</v>
      </c>
      <c r="D1529" s="16">
        <v>28747.61</v>
      </c>
      <c r="E1529" s="16">
        <v>1680.49</v>
      </c>
      <c r="F1529" s="16"/>
      <c r="G1529" s="16"/>
      <c r="H1529" s="103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0"/>
        <v>80819.95</v>
      </c>
      <c r="U1529" s="15"/>
      <c r="W1529" s="14"/>
      <c r="X1529" s="18"/>
      <c r="Y1529" s="16"/>
      <c r="Z1529" s="18">
        <f t="shared" si="511"/>
        <v>118508.59999999996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2"/>
        <v>0</v>
      </c>
      <c r="AP1529" s="15"/>
      <c r="AR1529" s="14"/>
      <c r="AS1529" s="18"/>
      <c r="AT1529" s="16"/>
      <c r="AU1529" s="18">
        <f t="shared" si="513"/>
        <v>0</v>
      </c>
      <c r="AV1529" s="15"/>
      <c r="AX1529" s="14"/>
      <c r="AY1529" s="18"/>
      <c r="AZ1529" s="16"/>
      <c r="BA1529" s="18">
        <f t="shared" si="514"/>
        <v>0</v>
      </c>
      <c r="BB1529" s="15"/>
      <c r="BD1529" s="14"/>
      <c r="BE1529" s="18"/>
      <c r="BF1529" s="16"/>
      <c r="BG1529" s="18">
        <f t="shared" si="515"/>
        <v>0</v>
      </c>
      <c r="BH1529" s="15"/>
      <c r="BJ1529" s="86">
        <v>0</v>
      </c>
      <c r="BK1529" s="90"/>
      <c r="BL1529" s="24">
        <v>0</v>
      </c>
      <c r="BM1529" s="91"/>
      <c r="BN1529" s="24">
        <v>0</v>
      </c>
      <c r="BO1529" s="24">
        <v>0</v>
      </c>
      <c r="BP1529" s="91"/>
      <c r="BQ1529" s="124"/>
    </row>
    <row r="1530" spans="1:69" ht="16.8" customHeight="1" x14ac:dyDescent="0.35">
      <c r="A1530" s="15"/>
      <c r="B1530" s="15">
        <v>0</v>
      </c>
      <c r="C1530" s="15" t="s">
        <v>172</v>
      </c>
      <c r="D1530" s="16">
        <v>188.56</v>
      </c>
      <c r="E1530" s="16"/>
      <c r="F1530" s="16"/>
      <c r="G1530" s="16"/>
      <c r="H1530" s="103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 t="shared" ref="O1530:O1549" si="516">O1469+M1530-N1530</f>
        <v>27420.330000000009</v>
      </c>
      <c r="P1530" s="18">
        <f t="shared" ref="P1530:P1549" si="517">P1469+M1530</f>
        <v>8551.43</v>
      </c>
      <c r="Q1530" s="14"/>
      <c r="R1530" s="18"/>
      <c r="S1530" s="16"/>
      <c r="T1530" s="18">
        <f t="shared" si="510"/>
        <v>80819.95</v>
      </c>
      <c r="U1530" s="15"/>
      <c r="W1530" s="14"/>
      <c r="X1530" s="18"/>
      <c r="Y1530" s="16"/>
      <c r="Z1530" s="18">
        <f t="shared" si="511"/>
        <v>118508.59999999996</v>
      </c>
      <c r="AA1530" s="15"/>
      <c r="AB1530" s="24"/>
      <c r="AC1530" s="24"/>
      <c r="AD1530" s="25"/>
      <c r="AE1530" s="25"/>
      <c r="AF1530" s="25"/>
      <c r="AG1530" s="25"/>
      <c r="AH1530" s="17"/>
      <c r="AI1530" s="16">
        <v>0</v>
      </c>
      <c r="AJ1530" s="25"/>
      <c r="AL1530" s="14"/>
      <c r="AM1530" s="18"/>
      <c r="AN1530" s="16"/>
      <c r="AO1530" s="18">
        <f t="shared" si="512"/>
        <v>0</v>
      </c>
      <c r="AP1530" s="15"/>
      <c r="AR1530" s="14"/>
      <c r="AS1530" s="18"/>
      <c r="AT1530" s="16"/>
      <c r="AU1530" s="18">
        <f t="shared" si="513"/>
        <v>0</v>
      </c>
      <c r="AV1530" s="15"/>
      <c r="AX1530" s="14"/>
      <c r="AY1530" s="18"/>
      <c r="AZ1530" s="16"/>
      <c r="BA1530" s="18">
        <f t="shared" si="514"/>
        <v>0</v>
      </c>
      <c r="BB1530" s="15"/>
      <c r="BD1530" s="14"/>
      <c r="BE1530" s="18"/>
      <c r="BF1530" s="16"/>
      <c r="BG1530" s="18">
        <f t="shared" si="515"/>
        <v>0</v>
      </c>
      <c r="BH1530" s="15"/>
      <c r="BJ1530" s="86">
        <v>0</v>
      </c>
      <c r="BK1530" s="90"/>
      <c r="BL1530" s="24">
        <v>0</v>
      </c>
      <c r="BM1530" s="91"/>
      <c r="BN1530" s="24">
        <v>0</v>
      </c>
      <c r="BO1530" s="24">
        <v>0</v>
      </c>
      <c r="BP1530" s="91"/>
      <c r="BQ1530" s="124"/>
    </row>
    <row r="1531" spans="1:69" ht="16.8" customHeight="1" x14ac:dyDescent="0.35">
      <c r="A1531" s="15"/>
      <c r="B1531" s="16">
        <f>B1530+B1470</f>
        <v>3779.37</v>
      </c>
      <c r="C1531" s="15" t="s">
        <v>173</v>
      </c>
      <c r="D1531" s="16">
        <v>4888.57</v>
      </c>
      <c r="E1531" s="16">
        <v>0</v>
      </c>
      <c r="F1531" s="16"/>
      <c r="G1531" s="16"/>
      <c r="H1531" s="103">
        <f>D1531+H1470+1045</f>
        <v>8859.0999999999985</v>
      </c>
      <c r="I1531" s="146" t="s">
        <v>416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si="516"/>
        <v>-26824.283090000004</v>
      </c>
      <c r="P1531" s="18">
        <f t="shared" si="517"/>
        <v>7157.5469099999991</v>
      </c>
      <c r="Q1531" s="14"/>
      <c r="R1531" s="18"/>
      <c r="S1531" s="16"/>
      <c r="T1531" s="18">
        <f t="shared" si="510"/>
        <v>80819.95</v>
      </c>
      <c r="U1531" s="15"/>
      <c r="W1531" s="14"/>
      <c r="X1531" s="18"/>
      <c r="Y1531" s="16"/>
      <c r="Z1531" s="18">
        <f t="shared" si="511"/>
        <v>118508.59999999996</v>
      </c>
      <c r="AA1531" s="15"/>
      <c r="AB1531" s="24"/>
      <c r="AC1531" s="17"/>
      <c r="AD1531" s="25"/>
      <c r="AE1531" s="25"/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2"/>
        <v>0</v>
      </c>
      <c r="AP1531" s="15"/>
      <c r="AR1531" s="14"/>
      <c r="AS1531" s="18"/>
      <c r="AT1531" s="16"/>
      <c r="AU1531" s="18">
        <f t="shared" si="513"/>
        <v>0</v>
      </c>
      <c r="AV1531" s="15"/>
      <c r="AX1531" s="14"/>
      <c r="AY1531" s="18"/>
      <c r="AZ1531" s="16"/>
      <c r="BA1531" s="18">
        <f t="shared" si="514"/>
        <v>0</v>
      </c>
      <c r="BB1531" s="15"/>
      <c r="BD1531" s="14"/>
      <c r="BE1531" s="18"/>
      <c r="BF1531" s="16"/>
      <c r="BG1531" s="18">
        <f t="shared" si="515"/>
        <v>0</v>
      </c>
      <c r="BH1531" s="15"/>
      <c r="BJ1531" s="86">
        <v>0</v>
      </c>
      <c r="BK1531" s="90"/>
      <c r="BL1531" s="24">
        <v>0</v>
      </c>
      <c r="BM1531" s="91"/>
      <c r="BN1531" s="24">
        <v>0</v>
      </c>
      <c r="BO1531" s="24"/>
      <c r="BP1531" s="24"/>
      <c r="BQ1531" s="124"/>
    </row>
    <row r="1532" spans="1:69" ht="16.8" customHeight="1" x14ac:dyDescent="0.35">
      <c r="A1532" s="15"/>
      <c r="B1532" s="15"/>
      <c r="C1532" s="15" t="s">
        <v>174</v>
      </c>
      <c r="D1532" s="16">
        <v>563.5</v>
      </c>
      <c r="E1532" s="16">
        <v>0</v>
      </c>
      <c r="F1532" s="16"/>
      <c r="G1532" s="16"/>
      <c r="H1532" s="103" t="s">
        <v>44</v>
      </c>
      <c r="I1532" s="77" t="s">
        <v>175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516"/>
        <v>-7056.2549500000032</v>
      </c>
      <c r="P1532" s="18">
        <f t="shared" si="517"/>
        <v>13126.445049999998</v>
      </c>
      <c r="Q1532" s="14"/>
      <c r="R1532" s="18"/>
      <c r="S1532" s="16"/>
      <c r="T1532" s="18">
        <f t="shared" si="510"/>
        <v>80819.95</v>
      </c>
      <c r="U1532" s="15"/>
      <c r="W1532" s="14"/>
      <c r="X1532" s="18"/>
      <c r="Y1532" s="16"/>
      <c r="Z1532" s="18">
        <f t="shared" si="511"/>
        <v>118508.59999999996</v>
      </c>
      <c r="AA1532" s="15"/>
      <c r="AB1532" s="24"/>
      <c r="AC1532" s="17"/>
      <c r="AD1532" s="25"/>
      <c r="AE1532" s="25"/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2"/>
        <v>0</v>
      </c>
      <c r="AP1532" s="15"/>
      <c r="AR1532" s="14"/>
      <c r="AS1532" s="18"/>
      <c r="AT1532" s="16"/>
      <c r="AU1532" s="18">
        <f t="shared" si="513"/>
        <v>0</v>
      </c>
      <c r="AV1532" s="15"/>
      <c r="AX1532" s="14"/>
      <c r="AY1532" s="18"/>
      <c r="AZ1532" s="16"/>
      <c r="BA1532" s="18">
        <f t="shared" si="514"/>
        <v>0</v>
      </c>
      <c r="BB1532" s="15"/>
      <c r="BD1532" s="14"/>
      <c r="BE1532" s="18"/>
      <c r="BF1532" s="16"/>
      <c r="BG1532" s="18">
        <f t="shared" si="515"/>
        <v>0</v>
      </c>
      <c r="BH1532" s="15"/>
      <c r="BJ1532" s="86">
        <v>0</v>
      </c>
      <c r="BK1532" s="90"/>
      <c r="BL1532" s="24">
        <v>0</v>
      </c>
      <c r="BM1532" s="91"/>
      <c r="BN1532" s="24">
        <v>0</v>
      </c>
      <c r="BO1532" s="24"/>
      <c r="BP1532" s="24"/>
      <c r="BQ1532" s="124"/>
    </row>
    <row r="1533" spans="1:69" ht="16.8" customHeight="1" x14ac:dyDescent="0.35">
      <c r="A1533" s="15"/>
      <c r="B1533" s="15" t="s">
        <v>42</v>
      </c>
      <c r="C1533" s="15" t="s">
        <v>176</v>
      </c>
      <c r="D1533" s="16">
        <v>0</v>
      </c>
      <c r="E1533" s="16"/>
      <c r="F1533" s="16"/>
      <c r="G1533" s="16"/>
      <c r="H1533" s="103">
        <f>D1533+H1472</f>
        <v>0</v>
      </c>
      <c r="I1533" s="78">
        <f>D1530+D1531-E1531+D1533</f>
        <v>5077.13</v>
      </c>
      <c r="J1533" s="14"/>
      <c r="K1533" s="15" t="s">
        <v>45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516"/>
        <v>7214.5717999999988</v>
      </c>
      <c r="P1533" s="18">
        <f t="shared" si="517"/>
        <v>2223.3717999999999</v>
      </c>
      <c r="Q1533" s="14"/>
      <c r="R1533" s="18"/>
      <c r="S1533" s="16"/>
      <c r="T1533" s="18">
        <f t="shared" si="510"/>
        <v>80819.95</v>
      </c>
      <c r="U1533" s="15"/>
      <c r="W1533" s="14"/>
      <c r="X1533" s="18"/>
      <c r="Y1533" s="16"/>
      <c r="Z1533" s="18">
        <f t="shared" si="511"/>
        <v>118508.59999999996</v>
      </c>
      <c r="AA1533" s="15"/>
      <c r="AB1533" s="24"/>
      <c r="AC1533" s="17"/>
      <c r="AD1533" s="25"/>
      <c r="AE1533" s="25"/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2"/>
        <v>0</v>
      </c>
      <c r="AP1533" s="15"/>
      <c r="AR1533" s="14"/>
      <c r="AS1533" s="18"/>
      <c r="AT1533" s="16"/>
      <c r="AU1533" s="18">
        <f t="shared" si="513"/>
        <v>0</v>
      </c>
      <c r="AV1533" s="15"/>
      <c r="AX1533" s="14"/>
      <c r="AY1533" s="18"/>
      <c r="AZ1533" s="16"/>
      <c r="BA1533" s="18">
        <f t="shared" si="514"/>
        <v>0</v>
      </c>
      <c r="BB1533" s="15"/>
      <c r="BD1533" s="14"/>
      <c r="BE1533" s="18"/>
      <c r="BF1533" s="16"/>
      <c r="BG1533" s="18">
        <f t="shared" si="515"/>
        <v>0</v>
      </c>
      <c r="BH1533" s="15"/>
      <c r="BJ1533" s="86">
        <v>0</v>
      </c>
      <c r="BK1533" s="90"/>
      <c r="BL1533" s="24">
        <v>0</v>
      </c>
      <c r="BM1533" s="91"/>
      <c r="BN1533" s="24">
        <v>0</v>
      </c>
      <c r="BO1533" s="24"/>
      <c r="BP1533" s="24"/>
      <c r="BQ1533" s="124"/>
    </row>
    <row r="1534" spans="1:69" ht="16.8" customHeight="1" x14ac:dyDescent="0.35">
      <c r="A1534" s="15"/>
      <c r="B1534" s="15"/>
      <c r="C1534" s="15" t="s">
        <v>177</v>
      </c>
      <c r="D1534" s="16">
        <v>139.41999999999999</v>
      </c>
      <c r="E1534" s="16"/>
      <c r="F1534" s="16"/>
      <c r="G1534" s="16">
        <v>0</v>
      </c>
      <c r="H1534" s="103" t="s">
        <v>49</v>
      </c>
      <c r="I1534" s="4"/>
      <c r="J1534" s="14"/>
      <c r="K1534" s="15" t="s">
        <v>47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516"/>
        <v>6943.1117999999997</v>
      </c>
      <c r="P1534" s="18">
        <f t="shared" si="517"/>
        <v>2223.3717999999999</v>
      </c>
      <c r="Q1534" s="14"/>
      <c r="R1534" s="18"/>
      <c r="S1534" s="16">
        <f>G1534</f>
        <v>0</v>
      </c>
      <c r="T1534" s="18">
        <f t="shared" si="510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511"/>
        <v>118508.59999999996</v>
      </c>
      <c r="AA1534" s="15"/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/>
      <c r="AI1534" s="16">
        <v>0</v>
      </c>
      <c r="AJ1534" s="25"/>
      <c r="AL1534" s="14"/>
      <c r="AM1534" s="18"/>
      <c r="AN1534" s="16">
        <v>0</v>
      </c>
      <c r="AO1534" s="18">
        <f t="shared" si="512"/>
        <v>0</v>
      </c>
      <c r="AP1534" s="15"/>
      <c r="AR1534" s="14"/>
      <c r="AS1534" s="18"/>
      <c r="AT1534" s="16">
        <v>0</v>
      </c>
      <c r="AU1534" s="18">
        <f t="shared" si="513"/>
        <v>0</v>
      </c>
      <c r="AV1534" s="15"/>
      <c r="AX1534" s="14"/>
      <c r="AY1534" s="18"/>
      <c r="AZ1534" s="16">
        <v>0</v>
      </c>
      <c r="BA1534" s="18">
        <f t="shared" si="514"/>
        <v>0</v>
      </c>
      <c r="BB1534" s="15"/>
      <c r="BD1534" s="14"/>
      <c r="BE1534" s="18"/>
      <c r="BF1534" s="16">
        <v>0</v>
      </c>
      <c r="BG1534" s="18">
        <f t="shared" si="515"/>
        <v>0</v>
      </c>
      <c r="BH1534" s="15"/>
      <c r="BJ1534" s="86">
        <v>0</v>
      </c>
      <c r="BK1534" s="90"/>
      <c r="BL1534" s="24">
        <v>0</v>
      </c>
      <c r="BM1534" s="91"/>
      <c r="BN1534" s="24">
        <v>0</v>
      </c>
      <c r="BO1534" s="24"/>
      <c r="BP1534" s="24"/>
      <c r="BQ1534" s="124"/>
    </row>
    <row r="1535" spans="1:69" ht="16.8" customHeight="1" x14ac:dyDescent="0.35">
      <c r="A1535" s="15"/>
      <c r="B1535" s="15"/>
      <c r="C1535" s="15" t="s">
        <v>178</v>
      </c>
      <c r="D1535" s="16"/>
      <c r="E1535" s="16"/>
      <c r="F1535" s="16"/>
      <c r="G1535" s="16">
        <v>0</v>
      </c>
      <c r="H1535" s="103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516"/>
        <v>1276.42578</v>
      </c>
      <c r="P1535" s="18">
        <f t="shared" si="517"/>
        <v>393.36578000000003</v>
      </c>
      <c r="Q1535" s="14"/>
      <c r="R1535" s="18"/>
      <c r="S1535" s="16">
        <f>G1535</f>
        <v>0</v>
      </c>
      <c r="T1535" s="18">
        <f t="shared" si="510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1"/>
        <v>118508.59999999996</v>
      </c>
      <c r="AA1535" s="15"/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/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2"/>
        <v>0</v>
      </c>
      <c r="AP1535" s="15"/>
      <c r="AR1535" s="14"/>
      <c r="AS1535" s="18">
        <v>0</v>
      </c>
      <c r="AT1535" s="16">
        <v>0</v>
      </c>
      <c r="AU1535" s="18">
        <f t="shared" si="513"/>
        <v>0</v>
      </c>
      <c r="AV1535" s="15"/>
      <c r="AX1535" s="14"/>
      <c r="AY1535" s="18">
        <v>0</v>
      </c>
      <c r="AZ1535" s="16">
        <v>0</v>
      </c>
      <c r="BA1535" s="18">
        <f t="shared" si="514"/>
        <v>0</v>
      </c>
      <c r="BB1535" s="15"/>
      <c r="BD1535" s="14"/>
      <c r="BE1535" s="18">
        <v>0</v>
      </c>
      <c r="BF1535" s="16">
        <v>0</v>
      </c>
      <c r="BG1535" s="18">
        <f t="shared" si="515"/>
        <v>0</v>
      </c>
      <c r="BH1535" s="15"/>
      <c r="BJ1535" s="86">
        <v>0</v>
      </c>
      <c r="BK1535" s="90"/>
      <c r="BL1535" s="24">
        <v>0</v>
      </c>
      <c r="BM1535" s="91"/>
      <c r="BN1535" s="24">
        <v>0</v>
      </c>
      <c r="BO1535" s="24"/>
      <c r="BP1535" s="24"/>
      <c r="BQ1535" s="124"/>
    </row>
    <row r="1536" spans="1:69" ht="16.8" customHeight="1" x14ac:dyDescent="0.35">
      <c r="A1536" s="15"/>
      <c r="B1536" s="15"/>
      <c r="C1536" s="15" t="s">
        <v>179</v>
      </c>
      <c r="D1536" s="16"/>
      <c r="E1536" s="16"/>
      <c r="F1536" s="16"/>
      <c r="G1536" s="16">
        <v>0</v>
      </c>
      <c r="H1536" s="103"/>
      <c r="I1536" s="4"/>
      <c r="J1536" s="14"/>
      <c r="K1536" s="15" t="s">
        <v>52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516"/>
        <v>776.95004000000017</v>
      </c>
      <c r="P1536" s="18">
        <f t="shared" si="517"/>
        <v>239.44004000000001</v>
      </c>
      <c r="Q1536" s="14"/>
      <c r="R1536" s="18"/>
      <c r="S1536" s="16">
        <f>G1536</f>
        <v>0</v>
      </c>
      <c r="T1536" s="18">
        <f t="shared" si="510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1"/>
        <v>118508.59999999996</v>
      </c>
      <c r="AA1536" s="15"/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2"/>
        <v>0</v>
      </c>
      <c r="AP1536" s="15"/>
      <c r="AR1536" s="14"/>
      <c r="AS1536" s="18"/>
      <c r="AT1536" s="16">
        <v>0</v>
      </c>
      <c r="AU1536" s="18">
        <f t="shared" si="513"/>
        <v>0</v>
      </c>
      <c r="AV1536" s="15"/>
      <c r="AX1536" s="14"/>
      <c r="AY1536" s="18"/>
      <c r="AZ1536" s="16">
        <v>0</v>
      </c>
      <c r="BA1536" s="18">
        <f t="shared" si="514"/>
        <v>0</v>
      </c>
      <c r="BB1536" s="15"/>
      <c r="BD1536" s="14"/>
      <c r="BE1536" s="18"/>
      <c r="BF1536" s="16">
        <v>0</v>
      </c>
      <c r="BG1536" s="18">
        <f t="shared" si="515"/>
        <v>0</v>
      </c>
      <c r="BH1536" s="15"/>
      <c r="BJ1536" s="86">
        <v>0</v>
      </c>
      <c r="BK1536" s="90"/>
      <c r="BL1536" s="24">
        <v>0</v>
      </c>
      <c r="BM1536" s="24"/>
      <c r="BN1536" s="24"/>
      <c r="BO1536" s="24"/>
      <c r="BP1536" s="24"/>
      <c r="BQ1536" s="124"/>
    </row>
    <row r="1537" spans="1:69" ht="16.8" customHeight="1" x14ac:dyDescent="0.35">
      <c r="A1537" s="15"/>
      <c r="B1537" s="15"/>
      <c r="C1537" s="15" t="s">
        <v>180</v>
      </c>
      <c r="D1537" s="16"/>
      <c r="E1537" s="16"/>
      <c r="F1537" s="16"/>
      <c r="G1537" s="16">
        <v>0</v>
      </c>
      <c r="H1537" s="103"/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516"/>
        <v>776.95004000000017</v>
      </c>
      <c r="P1537" s="18">
        <f t="shared" si="517"/>
        <v>239.44004000000001</v>
      </c>
      <c r="Q1537" s="14"/>
      <c r="R1537" s="18"/>
      <c r="S1537" s="16">
        <f>G1537</f>
        <v>0</v>
      </c>
      <c r="T1537" s="18">
        <f t="shared" si="510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1"/>
        <v>118508.59999999996</v>
      </c>
      <c r="AA1537" s="15"/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2"/>
        <v>0</v>
      </c>
      <c r="AP1537" s="15"/>
      <c r="AR1537" s="14"/>
      <c r="AS1537" s="18"/>
      <c r="AT1537" s="16">
        <v>0</v>
      </c>
      <c r="AU1537" s="18">
        <f t="shared" si="513"/>
        <v>0</v>
      </c>
      <c r="AV1537" s="15"/>
      <c r="AX1537" s="14"/>
      <c r="AY1537" s="18"/>
      <c r="AZ1537" s="16">
        <v>0</v>
      </c>
      <c r="BA1537" s="18">
        <f t="shared" si="514"/>
        <v>0</v>
      </c>
      <c r="BB1537" s="15"/>
      <c r="BD1537" s="14"/>
      <c r="BE1537" s="18"/>
      <c r="BF1537" s="16">
        <v>0</v>
      </c>
      <c r="BG1537" s="18">
        <f t="shared" si="515"/>
        <v>0</v>
      </c>
      <c r="BH1537" s="15"/>
      <c r="BJ1537" s="86">
        <v>0</v>
      </c>
      <c r="BK1537" s="90"/>
      <c r="BL1537" s="24"/>
      <c r="BM1537" s="24"/>
      <c r="BN1537" s="24"/>
      <c r="BO1537" s="24"/>
      <c r="BP1537" s="24"/>
      <c r="BQ1537" s="124"/>
    </row>
    <row r="1538" spans="1:69" ht="16.8" customHeight="1" x14ac:dyDescent="0.35">
      <c r="A1538" s="15"/>
      <c r="B1538" s="15"/>
      <c r="C1538" s="15" t="s">
        <v>181</v>
      </c>
      <c r="D1538" s="16"/>
      <c r="E1538" s="16"/>
      <c r="F1538" s="16"/>
      <c r="G1538" s="16">
        <v>0</v>
      </c>
      <c r="H1538" s="16"/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516"/>
        <v>776.95004000000017</v>
      </c>
      <c r="P1538" s="18">
        <f t="shared" si="517"/>
        <v>239.44004000000001</v>
      </c>
      <c r="Q1538" s="14"/>
      <c r="R1538" s="18"/>
      <c r="S1538" s="16">
        <f>G1538</f>
        <v>0</v>
      </c>
      <c r="T1538" s="18">
        <f t="shared" si="510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1"/>
        <v>118508.59999999996</v>
      </c>
      <c r="AA1538" s="15"/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2"/>
        <v>0</v>
      </c>
      <c r="AP1538" s="15"/>
      <c r="AR1538" s="14"/>
      <c r="AS1538" s="18"/>
      <c r="AT1538" s="16">
        <v>0</v>
      </c>
      <c r="AU1538" s="18">
        <f t="shared" si="513"/>
        <v>0</v>
      </c>
      <c r="AV1538" s="15"/>
      <c r="AX1538" s="14"/>
      <c r="AY1538" s="18"/>
      <c r="AZ1538" s="16">
        <v>0</v>
      </c>
      <c r="BA1538" s="18">
        <f t="shared" si="514"/>
        <v>0</v>
      </c>
      <c r="BB1538" s="15"/>
      <c r="BD1538" s="14"/>
      <c r="BE1538" s="18"/>
      <c r="BF1538" s="16">
        <v>0</v>
      </c>
      <c r="BG1538" s="18">
        <f t="shared" si="515"/>
        <v>0</v>
      </c>
      <c r="BH1538" s="15"/>
      <c r="BJ1538" s="86">
        <v>0</v>
      </c>
      <c r="BK1538" s="90"/>
      <c r="BL1538" s="24"/>
      <c r="BM1538" s="24"/>
      <c r="BN1538" s="24"/>
      <c r="BO1538" s="24"/>
      <c r="BP1538" s="24"/>
      <c r="BQ1538" s="124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/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516"/>
        <v>1276.42578</v>
      </c>
      <c r="P1539" s="18">
        <f t="shared" si="517"/>
        <v>393.36578000000003</v>
      </c>
      <c r="Q1539" s="14"/>
      <c r="R1539" s="18"/>
      <c r="S1539" s="16">
        <v>0</v>
      </c>
      <c r="T1539" s="18">
        <f t="shared" si="510"/>
        <v>80819.95</v>
      </c>
      <c r="U1539" s="15"/>
      <c r="W1539" s="14"/>
      <c r="X1539" s="18"/>
      <c r="Y1539" s="16">
        <v>0</v>
      </c>
      <c r="Z1539" s="18">
        <f t="shared" si="511"/>
        <v>118508.59999999996</v>
      </c>
      <c r="AA1539" s="15"/>
      <c r="AB1539" s="24"/>
      <c r="AC1539" s="15"/>
      <c r="AD1539" s="25"/>
      <c r="AE1539" s="62"/>
      <c r="AF1539" s="63"/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2"/>
        <v>0</v>
      </c>
      <c r="AP1539" s="15"/>
      <c r="AR1539" s="14"/>
      <c r="AS1539" s="18"/>
      <c r="AT1539" s="16">
        <v>0</v>
      </c>
      <c r="AU1539" s="18">
        <f t="shared" si="513"/>
        <v>0</v>
      </c>
      <c r="AV1539" s="15"/>
      <c r="AX1539" s="14"/>
      <c r="AY1539" s="18"/>
      <c r="AZ1539" s="16">
        <v>0</v>
      </c>
      <c r="BA1539" s="18">
        <f t="shared" si="514"/>
        <v>0</v>
      </c>
      <c r="BB1539" s="15"/>
      <c r="BD1539" s="14"/>
      <c r="BE1539" s="18"/>
      <c r="BF1539" s="16">
        <v>0</v>
      </c>
      <c r="BG1539" s="18">
        <f t="shared" si="515"/>
        <v>0</v>
      </c>
      <c r="BH1539" s="15"/>
      <c r="BJ1539" s="86">
        <v>0</v>
      </c>
      <c r="BK1539" s="90"/>
      <c r="BL1539" s="24"/>
      <c r="BM1539" s="24"/>
      <c r="BN1539" s="24"/>
      <c r="BO1539" s="24"/>
      <c r="BP1539" s="24"/>
      <c r="BQ1539" s="124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182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516"/>
        <v>11478.209200000001</v>
      </c>
      <c r="P1540" s="18">
        <f t="shared" si="517"/>
        <v>12314.0592</v>
      </c>
      <c r="Q1540" s="14"/>
      <c r="R1540" s="18"/>
      <c r="S1540" s="16">
        <v>0</v>
      </c>
      <c r="T1540" s="18">
        <f t="shared" si="510"/>
        <v>80819.95</v>
      </c>
      <c r="U1540" s="15"/>
      <c r="W1540" s="14"/>
      <c r="X1540" s="18"/>
      <c r="Y1540" s="16">
        <v>0</v>
      </c>
      <c r="Z1540" s="18">
        <f t="shared" si="511"/>
        <v>118508.59999999996</v>
      </c>
      <c r="AA1540" s="15" t="str">
        <f>C1540</f>
        <v>Sinistro</v>
      </c>
      <c r="AB1540" s="24"/>
      <c r="AC1540" s="15"/>
      <c r="AD1540" s="25"/>
      <c r="AE1540" s="62"/>
      <c r="AF1540" s="63"/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2"/>
        <v>0</v>
      </c>
      <c r="AP1540" s="15"/>
      <c r="AR1540" s="14"/>
      <c r="AS1540" s="18"/>
      <c r="AT1540" s="16">
        <v>0</v>
      </c>
      <c r="AU1540" s="18">
        <f t="shared" si="513"/>
        <v>0</v>
      </c>
      <c r="AV1540" s="15"/>
      <c r="AX1540" s="14"/>
      <c r="AY1540" s="18"/>
      <c r="AZ1540" s="16">
        <v>0</v>
      </c>
      <c r="BA1540" s="18">
        <f t="shared" si="514"/>
        <v>0</v>
      </c>
      <c r="BB1540" s="15"/>
      <c r="BD1540" s="14"/>
      <c r="BE1540" s="18"/>
      <c r="BF1540" s="16">
        <v>0</v>
      </c>
      <c r="BG1540" s="18">
        <f t="shared" si="515"/>
        <v>0</v>
      </c>
      <c r="BH1540" s="15"/>
      <c r="BJ1540" s="86">
        <v>0</v>
      </c>
      <c r="BK1540" s="90"/>
      <c r="BL1540" s="24"/>
      <c r="BM1540" s="24"/>
      <c r="BN1540" s="24"/>
      <c r="BO1540" s="24"/>
      <c r="BP1540" s="24"/>
      <c r="BQ1540" s="124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/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516"/>
        <v>3312.5902000000006</v>
      </c>
      <c r="P1541" s="18">
        <f t="shared" si="517"/>
        <v>1197.2001999999995</v>
      </c>
      <c r="Q1541" s="14"/>
      <c r="R1541" s="18"/>
      <c r="S1541" s="16">
        <v>0</v>
      </c>
      <c r="T1541" s="18">
        <f t="shared" si="510"/>
        <v>80819.95</v>
      </c>
      <c r="U1541" s="15"/>
      <c r="W1541" s="14"/>
      <c r="X1541" s="18"/>
      <c r="Y1541" s="16">
        <v>0</v>
      </c>
      <c r="Z1541" s="18">
        <f t="shared" si="511"/>
        <v>118508.59999999996</v>
      </c>
      <c r="AA1541" s="15"/>
      <c r="AB1541" s="24"/>
      <c r="AC1541" s="64" t="s">
        <v>134</v>
      </c>
      <c r="AD1541" s="65"/>
      <c r="AE1541" s="65">
        <f>H1545</f>
        <v>0</v>
      </c>
      <c r="AF1541" s="63">
        <f t="shared" ref="AF1541:AF1571" si="518">AE1541+AF1480</f>
        <v>0</v>
      </c>
      <c r="AG1541" s="25"/>
      <c r="AH1541" s="24"/>
      <c r="AI1541" s="26"/>
      <c r="AJ1541" s="25">
        <v>0</v>
      </c>
      <c r="AL1541" s="14"/>
      <c r="AM1541" s="18"/>
      <c r="AN1541" s="16">
        <v>0</v>
      </c>
      <c r="AO1541" s="18">
        <f t="shared" si="512"/>
        <v>0</v>
      </c>
      <c r="AP1541" s="15"/>
      <c r="AR1541" s="14"/>
      <c r="AS1541" s="18"/>
      <c r="AT1541" s="16">
        <v>0</v>
      </c>
      <c r="AU1541" s="18">
        <f t="shared" si="513"/>
        <v>0</v>
      </c>
      <c r="AV1541" s="15"/>
      <c r="AX1541" s="14"/>
      <c r="AY1541" s="18"/>
      <c r="AZ1541" s="16">
        <v>0</v>
      </c>
      <c r="BA1541" s="18">
        <f t="shared" si="514"/>
        <v>0</v>
      </c>
      <c r="BB1541" s="15"/>
      <c r="BD1541" s="14"/>
      <c r="BE1541" s="18"/>
      <c r="BF1541" s="16">
        <v>0</v>
      </c>
      <c r="BG1541" s="18">
        <f t="shared" si="515"/>
        <v>0</v>
      </c>
      <c r="BH1541" s="15"/>
      <c r="BJ1541" s="86"/>
      <c r="BK1541" s="86"/>
      <c r="BL1541" s="24"/>
      <c r="BM1541" s="24"/>
      <c r="BN1541" s="24"/>
      <c r="BO1541" s="24"/>
      <c r="BP1541" s="24"/>
      <c r="BQ1541" s="124"/>
    </row>
    <row r="1542" spans="1:69" ht="16.8" customHeight="1" x14ac:dyDescent="0.35">
      <c r="A1542" s="15"/>
      <c r="B1542" s="15"/>
      <c r="C1542" s="15" t="s">
        <v>58</v>
      </c>
      <c r="D1542" s="16"/>
      <c r="E1542" s="16"/>
      <c r="F1542" s="16"/>
      <c r="G1542" s="16">
        <v>0</v>
      </c>
      <c r="H1542" s="16"/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6"/>
        <v>0</v>
      </c>
      <c r="P1542" s="18">
        <f t="shared" si="517"/>
        <v>0</v>
      </c>
      <c r="Q1542" s="14"/>
      <c r="R1542" s="18"/>
      <c r="S1542" s="16">
        <f t="shared" ref="S1542:S1549" si="519">G1542</f>
        <v>0</v>
      </c>
      <c r="T1542" s="18">
        <f t="shared" si="510"/>
        <v>80819.95</v>
      </c>
      <c r="U1542" s="15" t="str">
        <f t="shared" ref="U1542:U1552" si="520">C1542</f>
        <v xml:space="preserve">Francobolli    </v>
      </c>
      <c r="W1542" s="14"/>
      <c r="X1542" s="18"/>
      <c r="Y1542" s="16"/>
      <c r="Z1542" s="18">
        <f t="shared" si="511"/>
        <v>118508.59999999996</v>
      </c>
      <c r="AA1542" s="15"/>
      <c r="AB1542" s="24"/>
      <c r="AC1542" s="15" t="str">
        <f t="shared" ref="AC1542:AC1555" si="521">C1542</f>
        <v xml:space="preserve">Francobolli    </v>
      </c>
      <c r="AD1542" s="25"/>
      <c r="AE1542" s="62">
        <f>G1542</f>
        <v>0</v>
      </c>
      <c r="AF1542" s="63">
        <f t="shared" si="518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2"/>
        <v>0</v>
      </c>
      <c r="AP1542" s="15"/>
      <c r="AR1542" s="14"/>
      <c r="AS1542" s="18"/>
      <c r="AT1542" s="16"/>
      <c r="AU1542" s="18">
        <f t="shared" si="513"/>
        <v>0</v>
      </c>
      <c r="AV1542" s="15"/>
      <c r="AX1542" s="14"/>
      <c r="AY1542" s="18"/>
      <c r="AZ1542" s="16"/>
      <c r="BA1542" s="18">
        <f t="shared" si="514"/>
        <v>0</v>
      </c>
      <c r="BB1542" s="15"/>
      <c r="BD1542" s="14"/>
      <c r="BE1542" s="18"/>
      <c r="BF1542" s="16"/>
      <c r="BG1542" s="18">
        <f t="shared" si="515"/>
        <v>0</v>
      </c>
      <c r="BH1542" s="15"/>
      <c r="BJ1542" s="86"/>
      <c r="BK1542" s="86"/>
      <c r="BL1542" s="24"/>
      <c r="BM1542" s="24"/>
      <c r="BN1542" s="24"/>
      <c r="BO1542" s="24"/>
      <c r="BP1542" s="24"/>
      <c r="BQ1542" s="124"/>
    </row>
    <row r="1543" spans="1:69" ht="16.8" customHeight="1" x14ac:dyDescent="0.35">
      <c r="A1543" s="15"/>
      <c r="B1543" s="15"/>
      <c r="C1543" s="15" t="s">
        <v>135</v>
      </c>
      <c r="D1543" s="16"/>
      <c r="E1543" s="16"/>
      <c r="F1543" s="16"/>
      <c r="G1543" s="16">
        <v>0</v>
      </c>
      <c r="H1543" s="16"/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516"/>
        <v>1631.8259799999998</v>
      </c>
      <c r="P1543" s="18">
        <f t="shared" si="517"/>
        <v>1590.5659800000001</v>
      </c>
      <c r="Q1543" s="14"/>
      <c r="R1543" s="18"/>
      <c r="S1543" s="16">
        <f t="shared" si="519"/>
        <v>0</v>
      </c>
      <c r="T1543" s="18">
        <f t="shared" si="510"/>
        <v>80819.95</v>
      </c>
      <c r="U1543" s="15" t="str">
        <f t="shared" si="520"/>
        <v xml:space="preserve">PAG. FATT. SOMMESE PETROLI </v>
      </c>
      <c r="W1543" s="14"/>
      <c r="X1543" s="18"/>
      <c r="Y1543" s="16">
        <v>0</v>
      </c>
      <c r="Z1543" s="18">
        <f t="shared" si="511"/>
        <v>118508.59999999996</v>
      </c>
      <c r="AA1543" s="15"/>
      <c r="AB1543" s="24"/>
      <c r="AC1543" s="15" t="str">
        <f t="shared" si="521"/>
        <v xml:space="preserve">PAG. FATT. SOMMESE PETROLI </v>
      </c>
      <c r="AD1543" s="25"/>
      <c r="AE1543" s="62">
        <f>G1543</f>
        <v>0</v>
      </c>
      <c r="AF1543" s="63">
        <f t="shared" si="518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2"/>
        <v>0</v>
      </c>
      <c r="AP1543" s="15"/>
      <c r="AR1543" s="14"/>
      <c r="AS1543" s="18"/>
      <c r="AT1543" s="16">
        <v>0</v>
      </c>
      <c r="AU1543" s="18">
        <f t="shared" si="513"/>
        <v>0</v>
      </c>
      <c r="AV1543" s="15"/>
      <c r="AX1543" s="14"/>
      <c r="AY1543" s="18"/>
      <c r="AZ1543" s="16">
        <v>0</v>
      </c>
      <c r="BA1543" s="18">
        <f t="shared" si="514"/>
        <v>0</v>
      </c>
      <c r="BB1543" s="15"/>
      <c r="BD1543" s="14"/>
      <c r="BE1543" s="18"/>
      <c r="BF1543" s="16">
        <v>0</v>
      </c>
      <c r="BG1543" s="18">
        <f t="shared" si="515"/>
        <v>0</v>
      </c>
      <c r="BH1543" s="15"/>
      <c r="BJ1543" s="86"/>
      <c r="BK1543" s="86"/>
      <c r="BL1543" s="24"/>
      <c r="BM1543" s="24"/>
      <c r="BN1543" s="24"/>
      <c r="BO1543" s="24"/>
      <c r="BP1543" s="24"/>
      <c r="BQ1543" s="124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/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516"/>
        <v>1942.3801000000003</v>
      </c>
      <c r="P1544" s="18">
        <f t="shared" si="517"/>
        <v>598.60009999999977</v>
      </c>
      <c r="Q1544" s="14"/>
      <c r="R1544" s="18"/>
      <c r="S1544" s="16">
        <f t="shared" si="519"/>
        <v>0</v>
      </c>
      <c r="T1544" s="18">
        <f t="shared" si="510"/>
        <v>80819.95</v>
      </c>
      <c r="U1544" s="15" t="str">
        <f t="shared" si="520"/>
        <v>Benzina auto papa'</v>
      </c>
      <c r="W1544" s="14"/>
      <c r="X1544" s="18"/>
      <c r="Y1544" s="16">
        <v>0</v>
      </c>
      <c r="Z1544" s="18">
        <f t="shared" si="511"/>
        <v>118508.59999999996</v>
      </c>
      <c r="AA1544" s="15"/>
      <c r="AB1544" s="24"/>
      <c r="AC1544" s="15" t="str">
        <f t="shared" si="521"/>
        <v>Benzina auto papa'</v>
      </c>
      <c r="AD1544" s="25"/>
      <c r="AE1544" s="62">
        <f>G1544</f>
        <v>0</v>
      </c>
      <c r="AF1544" s="63">
        <f t="shared" si="518"/>
        <v>0</v>
      </c>
      <c r="AG1544" s="25"/>
      <c r="AH1544" s="24"/>
      <c r="AI1544" s="26">
        <v>0</v>
      </c>
      <c r="AJ1544" s="25"/>
      <c r="AL1544" s="14"/>
      <c r="AM1544" s="18"/>
      <c r="AN1544" s="16">
        <v>0</v>
      </c>
      <c r="AO1544" s="18">
        <f t="shared" si="512"/>
        <v>0</v>
      </c>
      <c r="AP1544" s="15"/>
      <c r="AR1544" s="14"/>
      <c r="AS1544" s="18"/>
      <c r="AT1544" s="16">
        <v>0</v>
      </c>
      <c r="AU1544" s="18">
        <f t="shared" si="513"/>
        <v>0</v>
      </c>
      <c r="AV1544" s="15"/>
      <c r="AX1544" s="14"/>
      <c r="AY1544" s="18"/>
      <c r="AZ1544" s="16">
        <v>0</v>
      </c>
      <c r="BA1544" s="18">
        <f t="shared" si="514"/>
        <v>0</v>
      </c>
      <c r="BB1544" s="15"/>
      <c r="BD1544" s="14"/>
      <c r="BE1544" s="18"/>
      <c r="BF1544" s="16">
        <v>0</v>
      </c>
      <c r="BG1544" s="18">
        <f t="shared" si="515"/>
        <v>0</v>
      </c>
      <c r="BH1544" s="15"/>
      <c r="BJ1544" s="86"/>
      <c r="BK1544" s="86"/>
      <c r="BL1544" s="24"/>
      <c r="BM1544" s="24"/>
      <c r="BN1544" s="24"/>
      <c r="BO1544" s="24"/>
      <c r="BP1544" s="24"/>
      <c r="BQ1544" s="124"/>
    </row>
    <row r="1545" spans="1:69" ht="16.8" customHeight="1" x14ac:dyDescent="0.35">
      <c r="A1545" s="15"/>
      <c r="B1545" s="15"/>
      <c r="C1545" s="28" t="s">
        <v>136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516"/>
        <v>23056.341260000005</v>
      </c>
      <c r="P1545" s="18">
        <f t="shared" si="517"/>
        <v>16093.79126</v>
      </c>
      <c r="Q1545" s="14"/>
      <c r="R1545" s="18"/>
      <c r="S1545" s="16">
        <f t="shared" si="519"/>
        <v>0</v>
      </c>
      <c r="T1545" s="18">
        <f t="shared" si="510"/>
        <v>80819.95</v>
      </c>
      <c r="U1545" s="15" t="str">
        <f t="shared" si="520"/>
        <v>Spese bancarie</v>
      </c>
      <c r="W1545" s="14"/>
      <c r="X1545" s="18"/>
      <c r="Y1545" s="16">
        <v>0</v>
      </c>
      <c r="Z1545" s="18">
        <f t="shared" si="511"/>
        <v>118508.59999999996</v>
      </c>
      <c r="AA1545" s="15" t="str">
        <f>C1545</f>
        <v>Spese bancarie</v>
      </c>
      <c r="AB1545" s="24"/>
      <c r="AC1545" s="15" t="str">
        <f t="shared" si="521"/>
        <v>Spese bancarie</v>
      </c>
      <c r="AD1545" s="25"/>
      <c r="AE1545" s="62">
        <v>0</v>
      </c>
      <c r="AF1545" s="63">
        <f t="shared" si="518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2"/>
        <v>0</v>
      </c>
      <c r="AP1545" s="15"/>
      <c r="AR1545" s="14"/>
      <c r="AS1545" s="18"/>
      <c r="AT1545" s="16">
        <v>0</v>
      </c>
      <c r="AU1545" s="18">
        <f t="shared" si="513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4"/>
        <v>0</v>
      </c>
      <c r="BB1545" s="15"/>
      <c r="BD1545" s="14"/>
      <c r="BE1545" s="18"/>
      <c r="BF1545" s="16">
        <v>0</v>
      </c>
      <c r="BG1545" s="18">
        <f t="shared" si="515"/>
        <v>0</v>
      </c>
      <c r="BH1545" s="15"/>
      <c r="BJ1545" s="86"/>
      <c r="BK1545" s="86"/>
      <c r="BL1545" s="24"/>
      <c r="BM1545" s="24"/>
      <c r="BN1545" s="24"/>
      <c r="BO1545" s="24"/>
      <c r="BP1545" s="24"/>
      <c r="BQ1545" s="124"/>
    </row>
    <row r="1546" spans="1:69" ht="16.8" customHeight="1" x14ac:dyDescent="0.35">
      <c r="A1546" s="15"/>
      <c r="B1546" s="15"/>
      <c r="C1546" s="15"/>
      <c r="D1546" s="16"/>
      <c r="E1546" s="16"/>
      <c r="F1546" s="16"/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516"/>
        <v>36762.311259999995</v>
      </c>
      <c r="P1546" s="18">
        <f t="shared" si="517"/>
        <v>16093.79126</v>
      </c>
      <c r="Q1546" s="14"/>
      <c r="R1546" s="18"/>
      <c r="S1546" s="16">
        <f t="shared" si="519"/>
        <v>0</v>
      </c>
      <c r="T1546" s="18">
        <f t="shared" si="510"/>
        <v>80819.95</v>
      </c>
      <c r="U1546" s="15">
        <f t="shared" si="520"/>
        <v>0</v>
      </c>
      <c r="W1546" s="14"/>
      <c r="X1546" s="18"/>
      <c r="Y1546" s="16">
        <v>0</v>
      </c>
      <c r="Z1546" s="18">
        <f t="shared" si="511"/>
        <v>118508.59999999996</v>
      </c>
      <c r="AA1546" s="15"/>
      <c r="AB1546" s="24"/>
      <c r="AC1546" s="15">
        <f t="shared" si="521"/>
        <v>0</v>
      </c>
      <c r="AD1546" s="25"/>
      <c r="AE1546" s="62">
        <f t="shared" ref="AE1546:AE1571" si="522">G1546</f>
        <v>0</v>
      </c>
      <c r="AF1546" s="63">
        <f t="shared" si="518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2"/>
        <v>0</v>
      </c>
      <c r="AP1546" s="15"/>
      <c r="AR1546" s="14"/>
      <c r="AS1546" s="18"/>
      <c r="AT1546" s="16">
        <v>0</v>
      </c>
      <c r="AU1546" s="18">
        <f t="shared" si="513"/>
        <v>0</v>
      </c>
      <c r="AV1546" s="15"/>
      <c r="AX1546" s="14"/>
      <c r="AY1546" s="18"/>
      <c r="AZ1546" s="16">
        <v>0</v>
      </c>
      <c r="BA1546" s="18">
        <f t="shared" si="514"/>
        <v>0</v>
      </c>
      <c r="BB1546" s="15"/>
      <c r="BD1546" s="14"/>
      <c r="BE1546" s="18"/>
      <c r="BF1546" s="16">
        <v>0</v>
      </c>
      <c r="BG1546" s="18">
        <f t="shared" si="515"/>
        <v>0</v>
      </c>
      <c r="BH1546" s="15"/>
      <c r="BJ1546" s="86"/>
      <c r="BK1546" s="86"/>
      <c r="BL1546" s="24"/>
      <c r="BM1546" s="24"/>
      <c r="BN1546" s="24"/>
      <c r="BO1546" s="24"/>
      <c r="BP1546" s="24"/>
      <c r="BQ1546" s="124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516"/>
        <v>1387.4215000000002</v>
      </c>
      <c r="P1547" s="18">
        <f t="shared" si="517"/>
        <v>427.57150000000001</v>
      </c>
      <c r="Q1547" s="14"/>
      <c r="R1547" s="18"/>
      <c r="S1547" s="16">
        <f t="shared" si="519"/>
        <v>0</v>
      </c>
      <c r="T1547" s="18">
        <f t="shared" si="510"/>
        <v>80819.95</v>
      </c>
      <c r="U1547" s="15" t="str">
        <f t="shared" si="520"/>
        <v>Materiale pulizia</v>
      </c>
      <c r="W1547" s="14"/>
      <c r="X1547" s="18"/>
      <c r="Y1547" s="16">
        <v>0</v>
      </c>
      <c r="Z1547" s="18">
        <f t="shared" si="511"/>
        <v>118508.59999999996</v>
      </c>
      <c r="AA1547" s="15"/>
      <c r="AB1547" s="24"/>
      <c r="AC1547" s="15" t="str">
        <f t="shared" si="521"/>
        <v>Materiale pulizia</v>
      </c>
      <c r="AD1547" s="25"/>
      <c r="AE1547" s="62">
        <f t="shared" si="522"/>
        <v>0</v>
      </c>
      <c r="AF1547" s="63">
        <f t="shared" si="518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2"/>
        <v>0</v>
      </c>
      <c r="AP1547" s="15"/>
      <c r="AR1547" s="14"/>
      <c r="AS1547" s="18"/>
      <c r="AT1547" s="16">
        <v>0</v>
      </c>
      <c r="AU1547" s="18">
        <f t="shared" si="513"/>
        <v>0</v>
      </c>
      <c r="AV1547" s="15"/>
      <c r="AX1547" s="14"/>
      <c r="AY1547" s="18"/>
      <c r="AZ1547" s="16">
        <v>0</v>
      </c>
      <c r="BA1547" s="18">
        <f t="shared" si="514"/>
        <v>0</v>
      </c>
      <c r="BB1547" s="15"/>
      <c r="BD1547" s="14"/>
      <c r="BE1547" s="18"/>
      <c r="BF1547" s="16">
        <v>0</v>
      </c>
      <c r="BG1547" s="18">
        <f t="shared" si="515"/>
        <v>0</v>
      </c>
      <c r="BH1547" s="15"/>
      <c r="BJ1547" s="86"/>
      <c r="BK1547" s="86"/>
      <c r="BL1547" s="24"/>
      <c r="BM1547" s="24"/>
      <c r="BN1547" s="24"/>
      <c r="BO1547" s="24"/>
      <c r="BP1547" s="24"/>
      <c r="BQ1547" s="124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516"/>
        <v>-454.85849999999994</v>
      </c>
      <c r="P1548" s="18">
        <f t="shared" si="517"/>
        <v>427.57150000000001</v>
      </c>
      <c r="Q1548" s="14"/>
      <c r="R1548" s="18"/>
      <c r="S1548" s="16">
        <f t="shared" si="519"/>
        <v>0</v>
      </c>
      <c r="T1548" s="18">
        <f t="shared" si="510"/>
        <v>80819.95</v>
      </c>
      <c r="U1548" s="15" t="str">
        <f t="shared" si="520"/>
        <v xml:space="preserve">Assicurazioni </v>
      </c>
      <c r="W1548" s="14"/>
      <c r="X1548" s="18"/>
      <c r="Y1548" s="16">
        <v>0</v>
      </c>
      <c r="Z1548" s="18">
        <f t="shared" si="511"/>
        <v>118508.59999999996</v>
      </c>
      <c r="AA1548" s="15"/>
      <c r="AB1548" s="24"/>
      <c r="AC1548" s="15" t="str">
        <f t="shared" si="521"/>
        <v xml:space="preserve">Assicurazioni </v>
      </c>
      <c r="AD1548" s="25"/>
      <c r="AE1548" s="62">
        <f t="shared" si="522"/>
        <v>0</v>
      </c>
      <c r="AF1548" s="63">
        <f t="shared" si="518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2"/>
        <v>0</v>
      </c>
      <c r="AP1548" s="15"/>
      <c r="AR1548" s="14"/>
      <c r="AS1548" s="18"/>
      <c r="AT1548" s="16">
        <v>0</v>
      </c>
      <c r="AU1548" s="18">
        <f t="shared" si="513"/>
        <v>0</v>
      </c>
      <c r="AV1548" s="15"/>
      <c r="AX1548" s="14"/>
      <c r="AY1548" s="18"/>
      <c r="AZ1548" s="16">
        <v>0</v>
      </c>
      <c r="BA1548" s="18">
        <f t="shared" si="514"/>
        <v>0</v>
      </c>
      <c r="BB1548" s="15"/>
      <c r="BD1548" s="14"/>
      <c r="BE1548" s="18"/>
      <c r="BF1548" s="16">
        <v>0</v>
      </c>
      <c r="BG1548" s="18">
        <f t="shared" si="515"/>
        <v>0</v>
      </c>
      <c r="BH1548" s="15"/>
      <c r="BJ1548" s="86"/>
      <c r="BK1548" s="86"/>
      <c r="BL1548" s="24"/>
      <c r="BM1548" s="24"/>
      <c r="BN1548" s="24"/>
      <c r="BO1548" s="24"/>
      <c r="BP1548" s="24"/>
      <c r="BQ1548" s="124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516"/>
        <v>1020.9417599999998</v>
      </c>
      <c r="P1549" s="18">
        <f t="shared" si="517"/>
        <v>1983.9317599999995</v>
      </c>
      <c r="Q1549" s="14"/>
      <c r="R1549" s="18"/>
      <c r="S1549" s="16">
        <f t="shared" si="519"/>
        <v>0</v>
      </c>
      <c r="T1549" s="18">
        <f t="shared" si="510"/>
        <v>80819.95</v>
      </c>
      <c r="U1549" s="15" t="str">
        <f t="shared" si="520"/>
        <v>Telepass</v>
      </c>
      <c r="W1549" s="14"/>
      <c r="X1549" s="18"/>
      <c r="Y1549" s="16">
        <v>0</v>
      </c>
      <c r="Z1549" s="18">
        <f t="shared" si="511"/>
        <v>118508.59999999996</v>
      </c>
      <c r="AA1549" s="15"/>
      <c r="AB1549" s="24"/>
      <c r="AC1549" s="15" t="str">
        <f t="shared" si="521"/>
        <v>Telepass</v>
      </c>
      <c r="AD1549" s="25"/>
      <c r="AE1549" s="62">
        <f t="shared" si="522"/>
        <v>0</v>
      </c>
      <c r="AF1549" s="63">
        <f t="shared" si="518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2"/>
        <v>0</v>
      </c>
      <c r="AP1549" s="15"/>
      <c r="AR1549" s="14"/>
      <c r="AS1549" s="18"/>
      <c r="AT1549" s="16">
        <v>0</v>
      </c>
      <c r="AU1549" s="18">
        <f t="shared" si="513"/>
        <v>0</v>
      </c>
      <c r="AV1549" s="15"/>
      <c r="AX1549" s="14"/>
      <c r="AY1549" s="18"/>
      <c r="AZ1549" s="16">
        <v>0</v>
      </c>
      <c r="BA1549" s="18">
        <f t="shared" si="514"/>
        <v>0</v>
      </c>
      <c r="BB1549" s="15"/>
      <c r="BD1549" s="14"/>
      <c r="BE1549" s="18"/>
      <c r="BF1549" s="16">
        <v>0</v>
      </c>
      <c r="BG1549" s="18">
        <f t="shared" si="515"/>
        <v>0</v>
      </c>
      <c r="BH1549" s="15"/>
      <c r="BJ1549" s="86"/>
      <c r="BK1549" s="86"/>
      <c r="BL1549" s="24"/>
      <c r="BM1549" s="24"/>
      <c r="BN1549" s="24"/>
      <c r="BO1549" s="24"/>
      <c r="BP1549" s="24"/>
      <c r="BQ1549" s="124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/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510"/>
        <v>80819.95</v>
      </c>
      <c r="U1550" s="15" t="str">
        <f t="shared" si="520"/>
        <v>Pubblicità</v>
      </c>
      <c r="W1550" s="14"/>
      <c r="X1550" s="18"/>
      <c r="Y1550" s="16">
        <v>0</v>
      </c>
      <c r="Z1550" s="18">
        <f t="shared" si="511"/>
        <v>118508.59999999996</v>
      </c>
      <c r="AA1550" s="15"/>
      <c r="AB1550" s="24"/>
      <c r="AC1550" s="15" t="str">
        <f t="shared" si="521"/>
        <v>Pubblicità</v>
      </c>
      <c r="AD1550" s="25"/>
      <c r="AE1550" s="62">
        <f t="shared" si="522"/>
        <v>0</v>
      </c>
      <c r="AF1550" s="63">
        <f t="shared" si="518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2"/>
        <v>0</v>
      </c>
      <c r="AP1550" s="15"/>
      <c r="AR1550" s="14"/>
      <c r="AS1550" s="18"/>
      <c r="AT1550" s="16"/>
      <c r="AU1550" s="18">
        <f t="shared" si="513"/>
        <v>0</v>
      </c>
      <c r="AV1550" s="15"/>
      <c r="AX1550" s="14"/>
      <c r="AY1550" s="18"/>
      <c r="AZ1550" s="16"/>
      <c r="BA1550" s="18">
        <f t="shared" si="514"/>
        <v>0</v>
      </c>
      <c r="BB1550" s="15"/>
      <c r="BD1550" s="14"/>
      <c r="BE1550" s="18"/>
      <c r="BF1550" s="16"/>
      <c r="BG1550" s="18">
        <f t="shared" si="515"/>
        <v>0</v>
      </c>
      <c r="BH1550" s="15"/>
      <c r="BJ1550" s="86"/>
      <c r="BK1550" s="86"/>
      <c r="BL1550" s="24"/>
      <c r="BM1550" s="24"/>
      <c r="BN1550" s="24"/>
      <c r="BO1550" s="24"/>
      <c r="BP1550" s="24"/>
      <c r="BQ1550" s="124"/>
    </row>
    <row r="1551" spans="1:69" ht="16.8" customHeight="1" x14ac:dyDescent="0.35">
      <c r="A1551" s="15"/>
      <c r="B1551" s="66"/>
      <c r="C1551" s="15" t="s">
        <v>137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/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510"/>
        <v>80819.95</v>
      </c>
      <c r="U1551" s="15" t="str">
        <f t="shared" si="520"/>
        <v xml:space="preserve">PAG. STIP.           MARZIA </v>
      </c>
      <c r="W1551" s="14"/>
      <c r="X1551" s="18"/>
      <c r="Y1551" s="16">
        <v>0</v>
      </c>
      <c r="Z1551" s="18">
        <f t="shared" si="511"/>
        <v>118508.59999999996</v>
      </c>
      <c r="AA1551" s="15"/>
      <c r="AB1551" s="24"/>
      <c r="AC1551" s="15" t="str">
        <f t="shared" si="521"/>
        <v xml:space="preserve">PAG. STIP.           MARZIA </v>
      </c>
      <c r="AD1551" s="25"/>
      <c r="AE1551" s="62">
        <f t="shared" si="522"/>
        <v>0</v>
      </c>
      <c r="AF1551" s="63">
        <f t="shared" si="518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2"/>
        <v>0</v>
      </c>
      <c r="AP1551" s="15"/>
      <c r="AR1551" s="14"/>
      <c r="AS1551" s="18"/>
      <c r="AT1551" s="16">
        <v>0</v>
      </c>
      <c r="AU1551" s="18">
        <f t="shared" si="513"/>
        <v>0</v>
      </c>
      <c r="AV1551" s="15"/>
      <c r="AX1551" s="14"/>
      <c r="AY1551" s="18"/>
      <c r="AZ1551" s="16">
        <v>0</v>
      </c>
      <c r="BA1551" s="18">
        <f t="shared" si="514"/>
        <v>0</v>
      </c>
      <c r="BB1551" s="15"/>
      <c r="BD1551" s="14"/>
      <c r="BE1551" s="18"/>
      <c r="BF1551" s="16">
        <v>0</v>
      </c>
      <c r="BG1551" s="18">
        <f t="shared" si="515"/>
        <v>0</v>
      </c>
      <c r="BH1551" s="15"/>
      <c r="BJ1551" s="86"/>
      <c r="BK1551" s="86"/>
      <c r="BL1551" s="24"/>
      <c r="BM1551" s="24"/>
      <c r="BN1551" s="24"/>
      <c r="BO1551" s="24"/>
      <c r="BP1551" s="24"/>
      <c r="BQ1551" s="124"/>
    </row>
    <row r="1552" spans="1:69" ht="16.8" customHeight="1" x14ac:dyDescent="0.35">
      <c r="A1552" s="15"/>
      <c r="B1552" s="15"/>
      <c r="C1552" s="15" t="s">
        <v>139</v>
      </c>
      <c r="D1552" s="16"/>
      <c r="E1552" s="16">
        <v>0</v>
      </c>
      <c r="F1552" s="16"/>
      <c r="G1552" s="16">
        <v>0</v>
      </c>
      <c r="H1552" s="16"/>
      <c r="I1552" s="4"/>
      <c r="J1552" s="14"/>
      <c r="K1552" s="17"/>
      <c r="L1552" s="16"/>
      <c r="M1552" s="16">
        <v>0</v>
      </c>
      <c r="N1552" s="16" t="s">
        <v>70</v>
      </c>
      <c r="O1552" s="16">
        <f>SUM(L1563:L1574)+L1577</f>
        <v>264.5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510"/>
        <v>80819.95</v>
      </c>
      <c r="U1552" s="15" t="str">
        <f t="shared" si="520"/>
        <v xml:space="preserve">PAG. STIP.           DEBORAH </v>
      </c>
      <c r="W1552" s="14"/>
      <c r="X1552" s="18"/>
      <c r="Y1552" s="16">
        <v>0</v>
      </c>
      <c r="Z1552" s="18">
        <f t="shared" si="511"/>
        <v>118508.59999999996</v>
      </c>
      <c r="AA1552" s="15"/>
      <c r="AB1552" s="24"/>
      <c r="AC1552" s="15" t="str">
        <f t="shared" si="521"/>
        <v xml:space="preserve">PAG. STIP.           DEBORAH </v>
      </c>
      <c r="AD1552" s="25"/>
      <c r="AE1552" s="62">
        <f t="shared" si="522"/>
        <v>0</v>
      </c>
      <c r="AF1552" s="63">
        <f t="shared" si="518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2"/>
        <v>0</v>
      </c>
      <c r="AP1552" s="15"/>
      <c r="AR1552" s="14"/>
      <c r="AS1552" s="18"/>
      <c r="AT1552" s="16">
        <v>0</v>
      </c>
      <c r="AU1552" s="18">
        <f t="shared" si="513"/>
        <v>0</v>
      </c>
      <c r="AV1552" s="15"/>
      <c r="AX1552" s="14"/>
      <c r="AY1552" s="18"/>
      <c r="AZ1552" s="16">
        <v>0</v>
      </c>
      <c r="BA1552" s="18">
        <f t="shared" si="514"/>
        <v>0</v>
      </c>
      <c r="BB1552" s="15"/>
      <c r="BD1552" s="14"/>
      <c r="BE1552" s="18"/>
      <c r="BF1552" s="16">
        <v>0</v>
      </c>
      <c r="BG1552" s="18">
        <f t="shared" si="515"/>
        <v>0</v>
      </c>
      <c r="BH1552" s="15"/>
      <c r="BJ1552" s="86"/>
      <c r="BK1552" s="86"/>
      <c r="BL1552" s="24"/>
      <c r="BM1552" s="24"/>
      <c r="BN1552" s="24"/>
      <c r="BO1552" s="24"/>
      <c r="BP1552" s="24"/>
      <c r="BQ1552" s="124"/>
    </row>
    <row r="1553" spans="1:69" ht="16.8" customHeight="1" x14ac:dyDescent="0.35">
      <c r="A1553" s="15"/>
      <c r="B1553" s="15"/>
      <c r="C1553" s="15" t="s">
        <v>141</v>
      </c>
      <c r="D1553" s="16"/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11591.890000000003</v>
      </c>
      <c r="Q1553" s="14"/>
      <c r="R1553" s="18"/>
      <c r="S1553" s="16">
        <f>G1553</f>
        <v>0</v>
      </c>
      <c r="T1553" s="18">
        <f t="shared" si="510"/>
        <v>80819.95</v>
      </c>
      <c r="U1553" s="15"/>
      <c r="W1553" s="14"/>
      <c r="X1553" s="18"/>
      <c r="Y1553" s="16"/>
      <c r="Z1553" s="18">
        <f t="shared" si="511"/>
        <v>118508.59999999996</v>
      </c>
      <c r="AA1553" s="15"/>
      <c r="AB1553" s="24"/>
      <c r="AC1553" s="15" t="str">
        <f t="shared" si="521"/>
        <v xml:space="preserve">PAG. STIP.           DORIANA BONIFICO </v>
      </c>
      <c r="AD1553" s="25"/>
      <c r="AE1553" s="62">
        <f t="shared" si="522"/>
        <v>0</v>
      </c>
      <c r="AF1553" s="63">
        <f t="shared" si="518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2"/>
        <v>0</v>
      </c>
      <c r="AP1553" s="15"/>
      <c r="AR1553" s="14"/>
      <c r="AS1553" s="18"/>
      <c r="AT1553" s="16"/>
      <c r="AU1553" s="18">
        <f t="shared" si="513"/>
        <v>0</v>
      </c>
      <c r="AV1553" s="15"/>
      <c r="AX1553" s="14"/>
      <c r="AY1553" s="18"/>
      <c r="AZ1553" s="16"/>
      <c r="BA1553" s="18">
        <f t="shared" si="514"/>
        <v>0</v>
      </c>
      <c r="BB1553" s="15"/>
      <c r="BD1553" s="14"/>
      <c r="BE1553" s="18"/>
      <c r="BF1553" s="16"/>
      <c r="BG1553" s="18">
        <f t="shared" si="515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4"/>
    </row>
    <row r="1554" spans="1:69" ht="16.8" customHeight="1" x14ac:dyDescent="0.35">
      <c r="A1554" s="15"/>
      <c r="B1554" s="15"/>
      <c r="C1554" s="15" t="s">
        <v>142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30343.62</v>
      </c>
      <c r="M1554" s="3">
        <f>SUM(M1527:M1553)</f>
        <v>5216.5499999999993</v>
      </c>
      <c r="N1554" s="16" t="s">
        <v>75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510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1"/>
        <v>118508.59999999996</v>
      </c>
      <c r="AA1554" s="15"/>
      <c r="AB1554" s="24"/>
      <c r="AC1554" s="15" t="str">
        <f t="shared" si="521"/>
        <v xml:space="preserve">PAG. STIP.           STEFANIA  BONIFICO </v>
      </c>
      <c r="AD1554" s="25"/>
      <c r="AE1554" s="62">
        <f t="shared" si="522"/>
        <v>0</v>
      </c>
      <c r="AF1554" s="63">
        <f t="shared" si="518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2"/>
        <v>0</v>
      </c>
      <c r="AP1554" s="15"/>
      <c r="AR1554" s="14"/>
      <c r="AS1554" s="18"/>
      <c r="AT1554" s="16">
        <v>0</v>
      </c>
      <c r="AU1554" s="18">
        <f t="shared" si="513"/>
        <v>0</v>
      </c>
      <c r="AV1554" s="15"/>
      <c r="AX1554" s="14"/>
      <c r="AY1554" s="18"/>
      <c r="AZ1554" s="16">
        <v>0</v>
      </c>
      <c r="BA1554" s="18">
        <f t="shared" si="514"/>
        <v>0</v>
      </c>
      <c r="BB1554" s="15"/>
      <c r="BD1554" s="14"/>
      <c r="BE1554" s="18"/>
      <c r="BF1554" s="16">
        <v>0</v>
      </c>
      <c r="BG1554" s="18">
        <f t="shared" si="515"/>
        <v>0</v>
      </c>
      <c r="BH1554" s="15"/>
      <c r="BJ1554" s="86"/>
      <c r="BK1554" s="86"/>
      <c r="BL1554" s="24"/>
      <c r="BM1554" s="24"/>
      <c r="BN1554" s="24"/>
      <c r="BO1554" s="24"/>
      <c r="BP1554" s="24"/>
      <c r="BQ1554" s="124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903399.92999999993</v>
      </c>
      <c r="M1555" s="3">
        <f>M1495</f>
        <v>778759.84</v>
      </c>
      <c r="N1555" s="16" t="s">
        <v>77</v>
      </c>
      <c r="O1555" s="36">
        <f>(O1551+O1552)-(O1490+O1491)</f>
        <v>-7290.0400000000009</v>
      </c>
      <c r="P1555" s="37">
        <f>O1554-O1555</f>
        <v>12506.59</v>
      </c>
      <c r="Q1555" s="14"/>
      <c r="R1555" s="18"/>
      <c r="S1555" s="16">
        <f>G1555</f>
        <v>0</v>
      </c>
      <c r="T1555" s="18">
        <f t="shared" si="510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1"/>
        <v>118508.59999999996</v>
      </c>
      <c r="AA1555" s="15"/>
      <c r="AB1555" s="24"/>
      <c r="AC1555" s="15" t="str">
        <f t="shared" si="521"/>
        <v>Pagamento contributi impiegate</v>
      </c>
      <c r="AD1555" s="25"/>
      <c r="AE1555" s="62">
        <f t="shared" si="522"/>
        <v>0</v>
      </c>
      <c r="AF1555" s="63">
        <f t="shared" si="518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2"/>
        <v>0</v>
      </c>
      <c r="AP1555" s="15"/>
      <c r="AR1555" s="14"/>
      <c r="AS1555" s="18"/>
      <c r="AT1555" s="16">
        <v>0</v>
      </c>
      <c r="AU1555" s="18">
        <f t="shared" si="513"/>
        <v>0</v>
      </c>
      <c r="AV1555" s="15"/>
      <c r="AX1555" s="14"/>
      <c r="AY1555" s="18"/>
      <c r="AZ1555" s="16">
        <v>0</v>
      </c>
      <c r="BA1555" s="18">
        <f t="shared" si="514"/>
        <v>0</v>
      </c>
      <c r="BB1555" s="15"/>
      <c r="BD1555" s="14"/>
      <c r="BE1555" s="18"/>
      <c r="BF1555" s="16">
        <v>0</v>
      </c>
      <c r="BG1555" s="18">
        <f t="shared" si="515"/>
        <v>0</v>
      </c>
      <c r="BH1555" s="15"/>
      <c r="BJ1555" s="86"/>
      <c r="BK1555" s="86"/>
      <c r="BL1555" s="24"/>
      <c r="BM1555" s="24"/>
      <c r="BN1555" s="24"/>
      <c r="BO1555" s="24"/>
      <c r="BP1555" s="24"/>
      <c r="BQ1555" s="124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933743.54999999993</v>
      </c>
      <c r="M1556" s="3">
        <f>M1554+M1555</f>
        <v>783976.39</v>
      </c>
      <c r="N1556" s="16" t="s">
        <v>80</v>
      </c>
      <c r="O1556" s="38">
        <f>O1553+O1554-O1555</f>
        <v>19146.430000000004</v>
      </c>
      <c r="P1556" s="39">
        <f>O1556-O1553</f>
        <v>12506.59</v>
      </c>
      <c r="Q1556" s="14"/>
      <c r="R1556" s="18"/>
      <c r="S1556" s="16">
        <v>0</v>
      </c>
      <c r="T1556" s="18">
        <f t="shared" si="510"/>
        <v>80819.95</v>
      </c>
      <c r="U1556" s="15"/>
      <c r="W1556" s="14"/>
      <c r="X1556" s="18"/>
      <c r="Y1556" s="16"/>
      <c r="Z1556" s="18">
        <f t="shared" si="511"/>
        <v>118508.59999999996</v>
      </c>
      <c r="AA1556" s="15"/>
      <c r="AB1556" s="24"/>
      <c r="AC1556" s="15"/>
      <c r="AD1556" s="25"/>
      <c r="AE1556" s="62">
        <f t="shared" si="522"/>
        <v>0</v>
      </c>
      <c r="AF1556" s="63">
        <f t="shared" si="518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2"/>
        <v>0</v>
      </c>
      <c r="AP1556" s="15"/>
      <c r="AR1556" s="14"/>
      <c r="AS1556" s="18"/>
      <c r="AT1556" s="16"/>
      <c r="AU1556" s="18">
        <f t="shared" si="513"/>
        <v>0</v>
      </c>
      <c r="AV1556" s="15"/>
      <c r="AX1556" s="14"/>
      <c r="AY1556" s="18"/>
      <c r="AZ1556" s="16"/>
      <c r="BA1556" s="18">
        <f t="shared" si="514"/>
        <v>0</v>
      </c>
      <c r="BB1556" s="15"/>
      <c r="BD1556" s="14"/>
      <c r="BE1556" s="18"/>
      <c r="BF1556" s="16"/>
      <c r="BG1556" s="18">
        <f t="shared" si="515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4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82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510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1"/>
        <v>118508.59999999996</v>
      </c>
      <c r="AA1557" s="15"/>
      <c r="AB1557" s="24"/>
      <c r="AC1557" s="15" t="str">
        <f t="shared" ref="AC1557:AC1567" si="523">C1557</f>
        <v>Pag. Bolletta Telecom  780820</v>
      </c>
      <c r="AD1557" s="25"/>
      <c r="AE1557" s="62">
        <f t="shared" si="522"/>
        <v>0</v>
      </c>
      <c r="AF1557" s="63">
        <f t="shared" si="518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2"/>
        <v>0</v>
      </c>
      <c r="AP1557" s="15"/>
      <c r="AR1557" s="14"/>
      <c r="AS1557" s="18"/>
      <c r="AT1557" s="16">
        <v>0</v>
      </c>
      <c r="AU1557" s="18">
        <f t="shared" si="513"/>
        <v>0</v>
      </c>
      <c r="AV1557" s="15"/>
      <c r="AX1557" s="14"/>
      <c r="AY1557" s="18"/>
      <c r="AZ1557" s="16">
        <v>0</v>
      </c>
      <c r="BA1557" s="18">
        <f t="shared" si="514"/>
        <v>0</v>
      </c>
      <c r="BB1557" s="15"/>
      <c r="BD1557" s="14"/>
      <c r="BE1557" s="18"/>
      <c r="BF1557" s="16">
        <v>0</v>
      </c>
      <c r="BG1557" s="18">
        <f t="shared" si="515"/>
        <v>0</v>
      </c>
      <c r="BH1557" s="15"/>
      <c r="BJ1557" s="86"/>
      <c r="BK1557" s="86"/>
      <c r="BL1557" s="24"/>
      <c r="BM1557" s="24"/>
      <c r="BN1557" s="24"/>
      <c r="BO1557" s="24"/>
      <c r="BP1557" s="24"/>
      <c r="BQ1557" s="124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11633.890000000014</v>
      </c>
      <c r="P1558" s="18"/>
      <c r="Q1558" s="14"/>
      <c r="R1558" s="18"/>
      <c r="S1558" s="16">
        <f>G1558</f>
        <v>0</v>
      </c>
      <c r="T1558" s="18">
        <f t="shared" si="510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1"/>
        <v>118508.59999999996</v>
      </c>
      <c r="AA1558" s="15"/>
      <c r="AB1558" s="24"/>
      <c r="AC1558" s="15" t="str">
        <f t="shared" si="523"/>
        <v>Pag. Bolletta Telecom 780344</v>
      </c>
      <c r="AD1558" s="25"/>
      <c r="AE1558" s="62">
        <f t="shared" si="522"/>
        <v>0</v>
      </c>
      <c r="AF1558" s="63">
        <f t="shared" si="518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2"/>
        <v>0</v>
      </c>
      <c r="AP1558" s="15"/>
      <c r="AR1558" s="14"/>
      <c r="AS1558" s="18"/>
      <c r="AT1558" s="16">
        <v>0</v>
      </c>
      <c r="AU1558" s="18">
        <f t="shared" si="513"/>
        <v>0</v>
      </c>
      <c r="AV1558" s="15"/>
      <c r="AX1558" s="14"/>
      <c r="AY1558" s="18"/>
      <c r="AZ1558" s="16">
        <v>0</v>
      </c>
      <c r="BA1558" s="18">
        <f t="shared" si="514"/>
        <v>0</v>
      </c>
      <c r="BB1558" s="15"/>
      <c r="BD1558" s="14"/>
      <c r="BE1558" s="18"/>
      <c r="BF1558" s="16">
        <v>0</v>
      </c>
      <c r="BG1558" s="18">
        <f t="shared" si="515"/>
        <v>0</v>
      </c>
      <c r="BH1558" s="15"/>
      <c r="BJ1558" s="86"/>
      <c r="BK1558" s="86"/>
      <c r="BL1558" s="24"/>
      <c r="BM1558" s="24"/>
      <c r="BN1558" s="24"/>
      <c r="BO1558" s="24"/>
      <c r="BP1558" s="24"/>
      <c r="BQ1558" s="124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0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1"/>
        <v>118508.59999999996</v>
      </c>
      <c r="AA1559" s="15"/>
      <c r="AB1559" s="24"/>
      <c r="AC1559" s="15" t="str">
        <f t="shared" si="523"/>
        <v>Pag. Bolletta Telecom</v>
      </c>
      <c r="AD1559" s="25"/>
      <c r="AE1559" s="62">
        <f t="shared" si="522"/>
        <v>0</v>
      </c>
      <c r="AF1559" s="63">
        <f t="shared" si="518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2"/>
        <v>0</v>
      </c>
      <c r="AP1559" s="15"/>
      <c r="AR1559" s="14"/>
      <c r="AS1559" s="18"/>
      <c r="AT1559" s="16">
        <v>0</v>
      </c>
      <c r="AU1559" s="18">
        <f t="shared" si="513"/>
        <v>0</v>
      </c>
      <c r="AV1559" s="15"/>
      <c r="AX1559" s="14"/>
      <c r="AY1559" s="18"/>
      <c r="AZ1559" s="16">
        <v>0</v>
      </c>
      <c r="BA1559" s="18">
        <f t="shared" si="514"/>
        <v>0</v>
      </c>
      <c r="BB1559" s="15"/>
      <c r="BD1559" s="14"/>
      <c r="BE1559" s="18"/>
      <c r="BF1559" s="16">
        <v>0</v>
      </c>
      <c r="BG1559" s="18">
        <f t="shared" si="515"/>
        <v>0</v>
      </c>
      <c r="BH1559" s="15"/>
      <c r="BJ1559" s="86"/>
      <c r="BK1559" s="86"/>
      <c r="BL1559" s="24"/>
      <c r="BM1559" s="24"/>
      <c r="BN1559" s="24"/>
      <c r="BO1559" s="24"/>
      <c r="BP1559" s="24"/>
      <c r="BQ1559" s="124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91" si="524">(R1560-S1560)+T1559</f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91" si="525">(X1560-Y1560)+Z1559</f>
        <v>118508.59999999996</v>
      </c>
      <c r="AA1560" s="15"/>
      <c r="AB1560" s="24"/>
      <c r="AC1560" s="15" t="str">
        <f t="shared" si="523"/>
        <v xml:space="preserve">PAG. BOLLETTA ENEL  </v>
      </c>
      <c r="AD1560" s="25"/>
      <c r="AE1560" s="62">
        <f t="shared" si="522"/>
        <v>0</v>
      </c>
      <c r="AF1560" s="63">
        <f t="shared" si="518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91" si="526">(AM1560-AN1560)+AO1559</f>
        <v>0</v>
      </c>
      <c r="AP1560" s="15"/>
      <c r="AR1560" s="14"/>
      <c r="AS1560" s="18"/>
      <c r="AT1560" s="16">
        <v>0</v>
      </c>
      <c r="AU1560" s="18">
        <f t="shared" ref="AU1560:AU1591" si="527">(AS1560-AT1560)+AU1559</f>
        <v>0</v>
      </c>
      <c r="AV1560" s="15"/>
      <c r="AX1560" s="14"/>
      <c r="AY1560" s="18"/>
      <c r="AZ1560" s="16">
        <v>0</v>
      </c>
      <c r="BA1560" s="18">
        <f t="shared" ref="BA1560:BA1591" si="528">(AY1560-AZ1560)+BA1559</f>
        <v>0</v>
      </c>
      <c r="BB1560" s="15"/>
      <c r="BD1560" s="14"/>
      <c r="BE1560" s="18"/>
      <c r="BF1560" s="16">
        <v>0</v>
      </c>
      <c r="BG1560" s="18">
        <f t="shared" ref="BG1560:BG1591" si="529">(BE1560-BF1560)+BG1559</f>
        <v>0</v>
      </c>
      <c r="BH1560" s="15"/>
      <c r="BJ1560" s="86"/>
      <c r="BK1560" s="86"/>
      <c r="BL1560" s="24"/>
      <c r="BM1560" s="24"/>
      <c r="BN1560" s="24"/>
      <c r="BO1560" s="24"/>
      <c r="BP1560" s="24"/>
      <c r="BQ1560" s="124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>
        <f>T1584+Z1584+AO1584+AU1584</f>
        <v>204767.76999999996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4"/>
        <v>80819.95</v>
      </c>
      <c r="U1561" s="15"/>
      <c r="W1561" s="14"/>
      <c r="X1561" s="18"/>
      <c r="Y1561" s="16">
        <v>0</v>
      </c>
      <c r="Z1561" s="18">
        <f t="shared" si="525"/>
        <v>118508.59999999996</v>
      </c>
      <c r="AA1561" s="15"/>
      <c r="AB1561" s="24"/>
      <c r="AC1561" s="15" t="str">
        <f t="shared" si="523"/>
        <v>Locazione immobili</v>
      </c>
      <c r="AD1561" s="25"/>
      <c r="AE1561" s="62">
        <f t="shared" si="522"/>
        <v>0</v>
      </c>
      <c r="AF1561" s="63">
        <f t="shared" si="518"/>
        <v>9547.4</v>
      </c>
      <c r="AG1561" s="25"/>
      <c r="AH1561" s="24"/>
      <c r="AI1561" s="26">
        <v>0</v>
      </c>
      <c r="AJ1561" s="25"/>
      <c r="AL1561" s="14"/>
      <c r="AM1561" s="18"/>
      <c r="AN1561" s="16">
        <v>0</v>
      </c>
      <c r="AO1561" s="18">
        <f t="shared" si="526"/>
        <v>0</v>
      </c>
      <c r="AP1561" s="15"/>
      <c r="AR1561" s="14"/>
      <c r="AS1561" s="18"/>
      <c r="AT1561" s="16">
        <v>0</v>
      </c>
      <c r="AU1561" s="18">
        <f t="shared" si="527"/>
        <v>0</v>
      </c>
      <c r="AV1561" s="15"/>
      <c r="AX1561" s="14"/>
      <c r="AY1561" s="18"/>
      <c r="AZ1561" s="16">
        <v>0</v>
      </c>
      <c r="BA1561" s="18">
        <f t="shared" si="528"/>
        <v>0</v>
      </c>
      <c r="BB1561" s="15"/>
      <c r="BD1561" s="14"/>
      <c r="BE1561" s="18"/>
      <c r="BF1561" s="16">
        <v>0</v>
      </c>
      <c r="BG1561" s="18">
        <f t="shared" si="529"/>
        <v>0</v>
      </c>
      <c r="BH1561" s="15"/>
      <c r="BJ1561" s="86"/>
      <c r="BK1561" s="86"/>
      <c r="BL1561" s="24"/>
      <c r="BM1561" s="24"/>
      <c r="BN1561" s="24"/>
      <c r="BO1561" s="24"/>
      <c r="BP1561" s="24"/>
      <c r="BQ1561" s="124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4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5"/>
        <v>118508.59999999996</v>
      </c>
      <c r="AA1562" s="15"/>
      <c r="AB1562" s="24"/>
      <c r="AC1562" s="15" t="str">
        <f t="shared" si="523"/>
        <v>Spese condominiali</v>
      </c>
      <c r="AD1562" s="25"/>
      <c r="AE1562" s="62">
        <f t="shared" si="522"/>
        <v>0</v>
      </c>
      <c r="AF1562" s="63">
        <f t="shared" si="518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6"/>
        <v>0</v>
      </c>
      <c r="AP1562" s="15"/>
      <c r="AR1562" s="14"/>
      <c r="AS1562" s="18"/>
      <c r="AT1562" s="16">
        <v>0</v>
      </c>
      <c r="AU1562" s="18">
        <f t="shared" si="527"/>
        <v>0</v>
      </c>
      <c r="AV1562" s="15"/>
      <c r="AX1562" s="14"/>
      <c r="AY1562" s="18"/>
      <c r="AZ1562" s="16">
        <v>0</v>
      </c>
      <c r="BA1562" s="18">
        <f t="shared" si="528"/>
        <v>0</v>
      </c>
      <c r="BB1562" s="15"/>
      <c r="BD1562" s="14"/>
      <c r="BE1562" s="18"/>
      <c r="BF1562" s="16">
        <v>0</v>
      </c>
      <c r="BG1562" s="18">
        <f t="shared" si="529"/>
        <v>0</v>
      </c>
      <c r="BH1562" s="15"/>
      <c r="BJ1562" s="86"/>
      <c r="BK1562" s="86"/>
      <c r="BL1562" s="24"/>
      <c r="BM1562" s="24"/>
      <c r="BN1562" s="24"/>
      <c r="BO1562" s="24"/>
      <c r="BP1562" s="24"/>
      <c r="BQ1562" s="124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144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4"/>
        <v>80819.95</v>
      </c>
      <c r="U1563" s="15"/>
      <c r="W1563" s="14"/>
      <c r="X1563" s="18"/>
      <c r="Y1563" s="16"/>
      <c r="Z1563" s="18">
        <f t="shared" si="525"/>
        <v>118508.59999999996</v>
      </c>
      <c r="AA1563" s="15"/>
      <c r="AB1563" s="24"/>
      <c r="AC1563" s="15" t="str">
        <f t="shared" si="523"/>
        <v>TOT. SPESE AFFITTO  TEL. LUCE</v>
      </c>
      <c r="AD1563" s="25"/>
      <c r="AE1563" s="62">
        <f t="shared" si="522"/>
        <v>0</v>
      </c>
      <c r="AF1563" s="63">
        <f t="shared" si="518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6"/>
        <v>0</v>
      </c>
      <c r="AP1563" s="15"/>
      <c r="AR1563" s="14"/>
      <c r="AS1563" s="18"/>
      <c r="AT1563" s="16"/>
      <c r="AU1563" s="18">
        <f t="shared" si="527"/>
        <v>0</v>
      </c>
      <c r="AV1563" s="15"/>
      <c r="AX1563" s="14"/>
      <c r="AY1563" s="18"/>
      <c r="AZ1563" s="16"/>
      <c r="BA1563" s="18">
        <f t="shared" si="528"/>
        <v>0</v>
      </c>
      <c r="BB1563" s="15"/>
      <c r="BD1563" s="14"/>
      <c r="BE1563" s="18"/>
      <c r="BF1563" s="16"/>
      <c r="BG1563" s="18">
        <f t="shared" si="529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4"/>
    </row>
    <row r="1564" spans="1:69" ht="16.8" customHeight="1" x14ac:dyDescent="0.35">
      <c r="A1564" s="15"/>
      <c r="B1564" s="15"/>
      <c r="C1564" s="15" t="s">
        <v>95</v>
      </c>
      <c r="D1564" s="16"/>
      <c r="E1564" s="16"/>
      <c r="F1564" s="16"/>
      <c r="G1564" s="16">
        <v>0</v>
      </c>
      <c r="H1564" s="16"/>
      <c r="I1564" s="4"/>
      <c r="J1564" s="14"/>
      <c r="K1564" t="s">
        <v>221</v>
      </c>
      <c r="L1564" s="154">
        <v>0</v>
      </c>
      <c r="M1564" t="s">
        <v>222</v>
      </c>
      <c r="N1564">
        <v>0</v>
      </c>
      <c r="O1564" s="16"/>
      <c r="P1564" s="18"/>
      <c r="Q1564" s="14"/>
      <c r="R1564" s="18"/>
      <c r="S1564" s="16">
        <f>G1564</f>
        <v>0</v>
      </c>
      <c r="T1564" s="18">
        <f t="shared" si="524"/>
        <v>80819.95</v>
      </c>
      <c r="U1564" s="15"/>
      <c r="W1564" s="14"/>
      <c r="X1564" s="18">
        <v>0</v>
      </c>
      <c r="Y1564" s="16">
        <v>0</v>
      </c>
      <c r="Z1564" s="18">
        <f t="shared" si="525"/>
        <v>118508.59999999996</v>
      </c>
      <c r="AA1564" s="15"/>
      <c r="AB1564" s="24"/>
      <c r="AC1564" s="15" t="str">
        <f t="shared" si="523"/>
        <v xml:space="preserve">RIVALSA </v>
      </c>
      <c r="AD1564" s="25"/>
      <c r="AE1564" s="62">
        <f t="shared" si="522"/>
        <v>0</v>
      </c>
      <c r="AF1564" s="63">
        <f t="shared" si="518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6"/>
        <v>0</v>
      </c>
      <c r="AP1564" s="15"/>
      <c r="AR1564" s="14"/>
      <c r="AS1564" s="18"/>
      <c r="AT1564" s="16"/>
      <c r="AU1564" s="18">
        <f t="shared" si="527"/>
        <v>0</v>
      </c>
      <c r="AV1564" s="15"/>
      <c r="AX1564" s="14"/>
      <c r="AY1564" s="18"/>
      <c r="AZ1564" s="16"/>
      <c r="BA1564" s="18">
        <f t="shared" si="528"/>
        <v>0</v>
      </c>
      <c r="BB1564" s="15"/>
      <c r="BD1564" s="14"/>
      <c r="BE1564" s="18"/>
      <c r="BF1564" s="16"/>
      <c r="BG1564" s="18">
        <f t="shared" si="529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4"/>
    </row>
    <row r="1565" spans="1:69" ht="16.8" customHeight="1" x14ac:dyDescent="0.35">
      <c r="A1565" s="15"/>
      <c r="B1565" s="15"/>
      <c r="C1565" s="15" t="s">
        <v>96</v>
      </c>
      <c r="D1565" s="16"/>
      <c r="E1565" s="16"/>
      <c r="F1565" s="16"/>
      <c r="G1565" s="16">
        <v>0</v>
      </c>
      <c r="H1565" s="16"/>
      <c r="I1565" s="4"/>
      <c r="J1565" s="14"/>
      <c r="K1565" t="s">
        <v>223</v>
      </c>
      <c r="L1565">
        <v>0</v>
      </c>
      <c r="M1565" t="s">
        <v>224</v>
      </c>
      <c r="N1565">
        <v>0</v>
      </c>
      <c r="O1565" s="16"/>
      <c r="P1565" s="18"/>
      <c r="Q1565" s="14"/>
      <c r="R1565" s="18"/>
      <c r="S1565" s="16">
        <f>G1565</f>
        <v>0</v>
      </c>
      <c r="T1565" s="18">
        <f t="shared" si="524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5"/>
        <v>118508.59999999996</v>
      </c>
      <c r="AA1565" s="15"/>
      <c r="AB1565" s="24"/>
      <c r="AC1565" s="15" t="str">
        <f t="shared" si="523"/>
        <v>COMMERCIALISTA</v>
      </c>
      <c r="AD1565" s="25"/>
      <c r="AE1565" s="62">
        <f t="shared" si="522"/>
        <v>0</v>
      </c>
      <c r="AF1565" s="63">
        <f t="shared" si="518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6"/>
        <v>0</v>
      </c>
      <c r="AP1565" s="15"/>
      <c r="AR1565" s="14"/>
      <c r="AS1565" s="18"/>
      <c r="AT1565" s="16">
        <v>0</v>
      </c>
      <c r="AU1565" s="18">
        <f t="shared" si="527"/>
        <v>0</v>
      </c>
      <c r="AV1565" s="15"/>
      <c r="AX1565" s="14"/>
      <c r="AY1565" s="18"/>
      <c r="AZ1565" s="16">
        <v>0</v>
      </c>
      <c r="BA1565" s="18">
        <f t="shared" si="528"/>
        <v>0</v>
      </c>
      <c r="BB1565" s="15"/>
      <c r="BD1565" s="14"/>
      <c r="BE1565" s="18"/>
      <c r="BF1565" s="16">
        <v>0</v>
      </c>
      <c r="BG1565" s="18">
        <f t="shared" si="529"/>
        <v>0</v>
      </c>
      <c r="BH1565" s="15"/>
      <c r="BJ1565" s="86"/>
      <c r="BK1565" s="86"/>
      <c r="BL1565" s="24"/>
      <c r="BM1565" s="24"/>
      <c r="BN1565" s="24"/>
      <c r="BO1565" s="24"/>
      <c r="BP1565" s="24"/>
      <c r="BQ1565" s="124"/>
    </row>
    <row r="1566" spans="1:69" ht="16.8" customHeight="1" x14ac:dyDescent="0.35">
      <c r="A1566" s="15"/>
      <c r="B1566" s="15"/>
      <c r="C1566" s="64" t="s">
        <v>147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t="s">
        <v>225</v>
      </c>
      <c r="L1566">
        <v>0</v>
      </c>
      <c r="M1566" t="s">
        <v>226</v>
      </c>
      <c r="N1566">
        <v>0</v>
      </c>
      <c r="O1566" s="16"/>
      <c r="P1566" s="18"/>
      <c r="Q1566" s="14"/>
      <c r="R1566" s="18"/>
      <c r="S1566" s="16">
        <f>G1566</f>
        <v>0</v>
      </c>
      <c r="T1566" s="18">
        <f t="shared" si="524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5"/>
        <v>118508.59999999996</v>
      </c>
      <c r="AA1566" s="15"/>
      <c r="AB1566" s="24"/>
      <c r="AC1566" s="15" t="str">
        <f t="shared" si="523"/>
        <v>CASSA PREVIDENZA  AGENTI  + QUOTA GAA</v>
      </c>
      <c r="AD1566" s="25"/>
      <c r="AE1566" s="62">
        <f t="shared" si="522"/>
        <v>0</v>
      </c>
      <c r="AF1566" s="63">
        <f t="shared" si="518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6"/>
        <v>0</v>
      </c>
      <c r="AP1566" s="15"/>
      <c r="AR1566" s="14"/>
      <c r="AS1566" s="18"/>
      <c r="AT1566" s="16">
        <v>0</v>
      </c>
      <c r="AU1566" s="18">
        <f t="shared" si="527"/>
        <v>0</v>
      </c>
      <c r="AV1566" s="15"/>
      <c r="AX1566" s="14"/>
      <c r="AY1566" s="18"/>
      <c r="AZ1566" s="16">
        <v>0</v>
      </c>
      <c r="BA1566" s="18">
        <f t="shared" si="528"/>
        <v>0</v>
      </c>
      <c r="BB1566" s="15"/>
      <c r="BD1566" s="14"/>
      <c r="BE1566" s="18"/>
      <c r="BF1566" s="16">
        <v>0</v>
      </c>
      <c r="BG1566" s="18">
        <f t="shared" si="529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4"/>
    </row>
    <row r="1567" spans="1:69" ht="16.8" customHeight="1" x14ac:dyDescent="0.35">
      <c r="A1567" s="15"/>
      <c r="B1567" s="15"/>
      <c r="C1567" s="15" t="s">
        <v>98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t="s">
        <v>227</v>
      </c>
      <c r="L1567">
        <v>0</v>
      </c>
      <c r="M1567" t="s">
        <v>228</v>
      </c>
      <c r="N1567">
        <v>0</v>
      </c>
      <c r="O1567" s="16"/>
      <c r="P1567" s="18"/>
      <c r="Q1567" s="14"/>
      <c r="R1567" s="18">
        <f>F1567</f>
        <v>0</v>
      </c>
      <c r="S1567" s="16">
        <v>0</v>
      </c>
      <c r="T1567" s="18">
        <f t="shared" si="524"/>
        <v>80819.95</v>
      </c>
      <c r="U1567" s="15"/>
      <c r="W1567" s="14" t="s">
        <v>186</v>
      </c>
      <c r="X1567" s="18">
        <v>0</v>
      </c>
      <c r="Y1567" s="16"/>
      <c r="Z1567" s="18">
        <f t="shared" si="525"/>
        <v>118508.59999999996</v>
      </c>
      <c r="AA1567" s="15"/>
      <c r="AB1567" s="24"/>
      <c r="AC1567" s="15" t="str">
        <f t="shared" si="523"/>
        <v>GIROCONTO PROVV. GENERALI</v>
      </c>
      <c r="AD1567" s="25"/>
      <c r="AE1567" s="62">
        <f t="shared" si="522"/>
        <v>0</v>
      </c>
      <c r="AF1567" s="63">
        <f t="shared" si="518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6"/>
        <v>0</v>
      </c>
      <c r="AP1567" s="15"/>
      <c r="AR1567" s="14"/>
      <c r="AS1567" s="18"/>
      <c r="AT1567" s="16"/>
      <c r="AU1567" s="18">
        <f t="shared" si="527"/>
        <v>0</v>
      </c>
      <c r="AV1567" s="15"/>
      <c r="AX1567" s="14"/>
      <c r="AY1567" s="18"/>
      <c r="AZ1567" s="16"/>
      <c r="BA1567" s="18">
        <f t="shared" si="528"/>
        <v>0</v>
      </c>
      <c r="BB1567" s="15"/>
      <c r="BD1567" s="14"/>
      <c r="BE1567" s="18">
        <f>H1567</f>
        <v>0</v>
      </c>
      <c r="BF1567" s="16"/>
      <c r="BG1567" s="18">
        <f t="shared" si="529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4"/>
    </row>
    <row r="1568" spans="1:69" ht="16.8" customHeight="1" x14ac:dyDescent="0.35">
      <c r="A1568" s="15"/>
      <c r="B1568" s="15"/>
      <c r="C1568" s="47" t="s">
        <v>149</v>
      </c>
      <c r="D1568" s="16"/>
      <c r="E1568" s="16"/>
      <c r="F1568" s="1">
        <v>0</v>
      </c>
      <c r="G1568" s="16">
        <v>0</v>
      </c>
      <c r="H1568" s="16"/>
      <c r="I1568" s="4"/>
      <c r="J1568" s="14"/>
      <c r="K1568" t="s">
        <v>229</v>
      </c>
      <c r="L1568">
        <v>0</v>
      </c>
      <c r="M1568" t="s">
        <v>230</v>
      </c>
      <c r="N1568">
        <v>0</v>
      </c>
      <c r="O1568" s="16"/>
      <c r="P1568" s="18"/>
      <c r="Q1568" s="14"/>
      <c r="R1568" s="49">
        <f>F1568</f>
        <v>0</v>
      </c>
      <c r="S1568" s="16">
        <v>0</v>
      </c>
      <c r="T1568" s="18">
        <f t="shared" si="524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5"/>
        <v>118508.59999999996</v>
      </c>
      <c r="AA1568" s="15"/>
      <c r="AB1568" s="24"/>
      <c r="AC1568" s="64" t="s">
        <v>150</v>
      </c>
      <c r="AD1568" s="65"/>
      <c r="AE1568" s="65">
        <f t="shared" si="522"/>
        <v>0</v>
      </c>
      <c r="AF1568" s="63">
        <f t="shared" si="518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6"/>
        <v>0</v>
      </c>
      <c r="AP1568" s="15"/>
      <c r="AR1568" s="14"/>
      <c r="AS1568" s="18"/>
      <c r="AT1568" s="16">
        <v>0</v>
      </c>
      <c r="AU1568" s="18">
        <f t="shared" si="527"/>
        <v>0</v>
      </c>
      <c r="AV1568" s="15"/>
      <c r="AX1568" s="14"/>
      <c r="AY1568" s="18"/>
      <c r="AZ1568" s="16">
        <v>0</v>
      </c>
      <c r="BA1568" s="18">
        <f t="shared" si="528"/>
        <v>0</v>
      </c>
      <c r="BB1568" s="15"/>
      <c r="BD1568" s="14"/>
      <c r="BE1568" s="18"/>
      <c r="BF1568" s="16">
        <v>0</v>
      </c>
      <c r="BG1568" s="18">
        <f t="shared" si="529"/>
        <v>0</v>
      </c>
      <c r="BH1568" s="15"/>
      <c r="BJ1568" s="86"/>
      <c r="BK1568" s="86"/>
      <c r="BL1568" s="24"/>
      <c r="BM1568" s="24"/>
      <c r="BN1568" s="24"/>
      <c r="BO1568" s="24"/>
      <c r="BP1568" s="24"/>
      <c r="BQ1568" s="124"/>
    </row>
    <row r="1569" spans="1:69" ht="16.8" customHeight="1" x14ac:dyDescent="0.35">
      <c r="A1569" s="15"/>
      <c r="B1569" s="15"/>
      <c r="C1569" s="15" t="s">
        <v>100</v>
      </c>
      <c r="D1569" s="16"/>
      <c r="E1569" s="16"/>
      <c r="F1569" s="16"/>
      <c r="G1569" s="16">
        <v>0</v>
      </c>
      <c r="H1569" s="16"/>
      <c r="I1569" s="4"/>
      <c r="J1569" s="14"/>
      <c r="K1569" t="s">
        <v>231</v>
      </c>
      <c r="L1569">
        <v>0</v>
      </c>
      <c r="M1569" t="s">
        <v>232</v>
      </c>
      <c r="N1569" s="154">
        <v>75</v>
      </c>
      <c r="O1569" s="16"/>
      <c r="P1569" s="18"/>
      <c r="Q1569" s="14"/>
      <c r="R1569" s="18"/>
      <c r="S1569" s="16">
        <f>G1569</f>
        <v>0</v>
      </c>
      <c r="T1569" s="18">
        <f t="shared" si="524"/>
        <v>80819.95</v>
      </c>
      <c r="U1569" s="15" t="s">
        <v>102</v>
      </c>
      <c r="W1569" s="14"/>
      <c r="X1569" s="18"/>
      <c r="Y1569" s="16">
        <v>0</v>
      </c>
      <c r="Z1569" s="18">
        <f t="shared" si="525"/>
        <v>118508.59999999996</v>
      </c>
      <c r="AA1569" s="15"/>
      <c r="AB1569" s="24"/>
      <c r="AC1569" s="15" t="str">
        <f>C1569</f>
        <v>TASSE</v>
      </c>
      <c r="AD1569" s="25"/>
      <c r="AE1569" s="62">
        <f t="shared" si="522"/>
        <v>0</v>
      </c>
      <c r="AF1569" s="63">
        <f t="shared" si="518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6"/>
        <v>0</v>
      </c>
      <c r="AP1569" s="15"/>
      <c r="AR1569" s="14"/>
      <c r="AS1569" s="18">
        <v>0</v>
      </c>
      <c r="AT1569" s="16">
        <v>0</v>
      </c>
      <c r="AU1569" s="18">
        <f t="shared" si="527"/>
        <v>0</v>
      </c>
      <c r="AV1569" s="15"/>
      <c r="AX1569" s="14"/>
      <c r="AY1569" s="18">
        <v>0</v>
      </c>
      <c r="AZ1569" s="16">
        <v>0</v>
      </c>
      <c r="BA1569" s="18">
        <f t="shared" si="528"/>
        <v>0</v>
      </c>
      <c r="BB1569" s="15"/>
      <c r="BD1569" s="14"/>
      <c r="BE1569" s="18">
        <v>0</v>
      </c>
      <c r="BF1569" s="16">
        <v>0</v>
      </c>
      <c r="BG1569" s="18">
        <f t="shared" si="529"/>
        <v>0</v>
      </c>
      <c r="BH1569" s="15"/>
      <c r="BJ1569" s="86"/>
      <c r="BK1569" s="86"/>
      <c r="BL1569" s="24"/>
      <c r="BM1569" s="24"/>
      <c r="BN1569" s="24"/>
      <c r="BO1569" s="24"/>
      <c r="BP1569" s="24"/>
      <c r="BQ1569" s="124"/>
    </row>
    <row r="1570" spans="1:69" ht="16.8" customHeight="1" x14ac:dyDescent="0.35">
      <c r="A1570" s="15"/>
      <c r="B1570" s="15"/>
      <c r="C1570" s="15" t="s">
        <v>103</v>
      </c>
      <c r="D1570" s="16"/>
      <c r="E1570" s="16"/>
      <c r="F1570" s="16">
        <v>0</v>
      </c>
      <c r="G1570" s="16">
        <v>0</v>
      </c>
      <c r="H1570" s="16"/>
      <c r="I1570" s="4"/>
      <c r="J1570" s="14"/>
      <c r="K1570" s="151" t="s">
        <v>111</v>
      </c>
      <c r="L1570" s="152">
        <f>SUM(L1564:L1569)</f>
        <v>0</v>
      </c>
      <c r="M1570" s="151" t="s">
        <v>111</v>
      </c>
      <c r="N1570" s="153">
        <f>SUM(N1564:N1569)</f>
        <v>75</v>
      </c>
      <c r="O1570" s="16"/>
      <c r="P1570" s="18"/>
      <c r="Q1570" s="14"/>
      <c r="R1570" s="18"/>
      <c r="S1570" s="16">
        <f>G1570</f>
        <v>0</v>
      </c>
      <c r="T1570" s="18">
        <f t="shared" si="524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5"/>
        <v>118508.59999999996</v>
      </c>
      <c r="AA1570" s="15"/>
      <c r="AB1570" s="24"/>
      <c r="AC1570" s="15" t="str">
        <f>C1570</f>
        <v>PREL.  ACC. PER AMM-  GIGI</v>
      </c>
      <c r="AD1570" s="25"/>
      <c r="AE1570" s="62">
        <f t="shared" si="522"/>
        <v>0</v>
      </c>
      <c r="AF1570" s="63">
        <f t="shared" si="518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6"/>
        <v>0</v>
      </c>
      <c r="AP1570" s="15"/>
      <c r="AR1570" s="14"/>
      <c r="AS1570" s="18">
        <v>0</v>
      </c>
      <c r="AT1570" s="16">
        <v>0</v>
      </c>
      <c r="AU1570" s="18">
        <f t="shared" si="527"/>
        <v>0</v>
      </c>
      <c r="AV1570" s="15"/>
      <c r="AX1570" s="14"/>
      <c r="AY1570" s="18">
        <v>0</v>
      </c>
      <c r="AZ1570" s="16">
        <v>0</v>
      </c>
      <c r="BA1570" s="18">
        <f t="shared" si="528"/>
        <v>0</v>
      </c>
      <c r="BB1570" s="15"/>
      <c r="BD1570" s="14"/>
      <c r="BE1570" s="18">
        <v>0</v>
      </c>
      <c r="BF1570" s="16">
        <v>0</v>
      </c>
      <c r="BG1570" s="18">
        <f t="shared" si="529"/>
        <v>0</v>
      </c>
      <c r="BH1570" s="15"/>
      <c r="BJ1570" s="86"/>
      <c r="BK1570" s="86"/>
      <c r="BL1570" s="24"/>
      <c r="BM1570" s="24"/>
      <c r="BN1570" s="24"/>
      <c r="BO1570" s="24"/>
      <c r="BP1570" s="24"/>
      <c r="BQ1570" s="124"/>
    </row>
    <row r="1571" spans="1:69" ht="16.8" customHeight="1" x14ac:dyDescent="0.35">
      <c r="A1571" s="15"/>
      <c r="B1571" s="15"/>
      <c r="C1571" s="15" t="s">
        <v>105</v>
      </c>
      <c r="D1571" s="16"/>
      <c r="E1571" s="16"/>
      <c r="F1571" s="16">
        <v>0</v>
      </c>
      <c r="G1571" s="16">
        <v>0</v>
      </c>
      <c r="H1571" s="16"/>
      <c r="I1571" s="4"/>
      <c r="J1571" s="14"/>
      <c r="K1571" s="44"/>
      <c r="L1571" s="16"/>
      <c r="M1571" s="16"/>
      <c r="N1571" s="16"/>
      <c r="O1571" s="16"/>
      <c r="P1571" s="18"/>
      <c r="Q1571" s="14"/>
      <c r="R1571" s="18">
        <v>0</v>
      </c>
      <c r="S1571" s="16">
        <f>G1571</f>
        <v>0</v>
      </c>
      <c r="T1571" s="18">
        <f t="shared" si="524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5"/>
        <v>118508.59999999996</v>
      </c>
      <c r="AA1571" s="15"/>
      <c r="AB1571" s="24"/>
      <c r="AC1571" s="15" t="str">
        <f>C1571</f>
        <v>PREL.  ACC. PER AMM-. RENZO</v>
      </c>
      <c r="AD1571" s="25"/>
      <c r="AE1571" s="62">
        <f t="shared" si="522"/>
        <v>0</v>
      </c>
      <c r="AF1571" s="63">
        <f t="shared" si="518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6"/>
        <v>0</v>
      </c>
      <c r="AP1571" s="15"/>
      <c r="AR1571" s="14"/>
      <c r="AS1571" s="18">
        <v>0</v>
      </c>
      <c r="AT1571" s="16"/>
      <c r="AU1571" s="18">
        <f t="shared" si="527"/>
        <v>0</v>
      </c>
      <c r="AV1571" s="15"/>
      <c r="AX1571" s="14"/>
      <c r="AY1571" s="18">
        <v>0</v>
      </c>
      <c r="AZ1571" s="16"/>
      <c r="BA1571" s="18">
        <f t="shared" si="528"/>
        <v>0</v>
      </c>
      <c r="BB1571" s="15"/>
      <c r="BD1571" s="14"/>
      <c r="BE1571" s="18">
        <v>0</v>
      </c>
      <c r="BF1571" s="16"/>
      <c r="BG1571" s="18">
        <f t="shared" si="529"/>
        <v>0</v>
      </c>
      <c r="BH1571" s="15"/>
      <c r="BJ1571" s="86"/>
      <c r="BK1571" s="86"/>
      <c r="BL1571" s="24"/>
      <c r="BM1571" s="24"/>
      <c r="BN1571" s="24"/>
      <c r="BO1571" s="24"/>
      <c r="BP1571" s="24"/>
      <c r="BQ1571" s="124"/>
    </row>
    <row r="1572" spans="1:69" ht="16.8" customHeight="1" x14ac:dyDescent="0.35">
      <c r="A1572" s="15"/>
      <c r="B1572" s="15"/>
      <c r="C1572" s="15" t="s">
        <v>107</v>
      </c>
      <c r="D1572" s="16"/>
      <c r="E1572" s="16"/>
      <c r="F1572" s="16">
        <v>0</v>
      </c>
      <c r="G1572" s="16"/>
      <c r="H1572" s="16"/>
      <c r="I1572" s="4"/>
      <c r="J1572" s="14"/>
      <c r="K1572" s="16"/>
      <c r="L1572" s="16"/>
      <c r="M1572" s="16"/>
      <c r="N1572" s="16"/>
      <c r="O1572" s="16"/>
      <c r="P1572" s="18"/>
      <c r="Q1572" s="14"/>
      <c r="R1572" s="18">
        <v>0</v>
      </c>
      <c r="S1572" s="16">
        <v>0</v>
      </c>
      <c r="T1572" s="18">
        <f t="shared" si="524"/>
        <v>80819.95</v>
      </c>
      <c r="U1572" s="15"/>
      <c r="W1572" s="14"/>
      <c r="X1572" s="18">
        <f>F1572</f>
        <v>0</v>
      </c>
      <c r="Y1572" s="16">
        <v>0</v>
      </c>
      <c r="Z1572" s="18">
        <f t="shared" si="525"/>
        <v>118508.59999999996</v>
      </c>
      <c r="AA1572" s="15" t="str">
        <f>C1572</f>
        <v>VERSAMENTO</v>
      </c>
      <c r="AB1572" s="24"/>
      <c r="AC1572" s="15"/>
      <c r="AD1572" s="25"/>
      <c r="AE1572" s="62"/>
      <c r="AF1572" s="63"/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6"/>
        <v>0</v>
      </c>
      <c r="AP1572" s="15"/>
      <c r="AR1572" s="14"/>
      <c r="AS1572" s="18">
        <v>0</v>
      </c>
      <c r="AT1572" s="16"/>
      <c r="AU1572" s="18">
        <f t="shared" si="527"/>
        <v>0</v>
      </c>
      <c r="AV1572" s="15"/>
      <c r="AX1572" s="14"/>
      <c r="AY1572" s="18">
        <v>0</v>
      </c>
      <c r="AZ1572" s="16"/>
      <c r="BA1572" s="18">
        <f t="shared" si="528"/>
        <v>0</v>
      </c>
      <c r="BB1572" s="15"/>
      <c r="BD1572" s="14"/>
      <c r="BE1572" s="18">
        <v>0</v>
      </c>
      <c r="BF1572" s="16"/>
      <c r="BG1572" s="18">
        <f t="shared" si="529"/>
        <v>0</v>
      </c>
      <c r="BH1572" s="15"/>
      <c r="BJ1572" s="86"/>
      <c r="BK1572" s="86"/>
      <c r="BL1572" s="24"/>
      <c r="BM1572" s="24"/>
      <c r="BN1572" s="24"/>
      <c r="BO1572" s="24"/>
      <c r="BP1572" s="24"/>
      <c r="BQ1572" s="124"/>
    </row>
    <row r="1573" spans="1:69" ht="16.8" customHeight="1" x14ac:dyDescent="0.35">
      <c r="A1573" s="15"/>
      <c r="B1573" s="15"/>
      <c r="C1573" s="15" t="s">
        <v>107</v>
      </c>
      <c r="D1573" s="16"/>
      <c r="E1573" s="16"/>
      <c r="F1573" s="16">
        <v>0</v>
      </c>
      <c r="G1573" s="16"/>
      <c r="H1573" s="16">
        <v>0</v>
      </c>
      <c r="I1573" s="4"/>
      <c r="J1573" s="14"/>
      <c r="K1573" s="16"/>
      <c r="L1573" s="16"/>
      <c r="M1573" s="16"/>
      <c r="N1573" s="16"/>
      <c r="O1573" s="16"/>
      <c r="P1573" s="18"/>
      <c r="Q1573" s="14"/>
      <c r="R1573" s="18">
        <v>0</v>
      </c>
      <c r="S1573" s="16">
        <v>0</v>
      </c>
      <c r="T1573" s="18">
        <f t="shared" si="524"/>
        <v>80819.95</v>
      </c>
      <c r="U1573" s="15"/>
      <c r="W1573" s="14"/>
      <c r="X1573" s="18">
        <f>F1573</f>
        <v>0</v>
      </c>
      <c r="Y1573" s="16"/>
      <c r="Z1573" s="18">
        <f t="shared" si="525"/>
        <v>118508.59999999996</v>
      </c>
      <c r="AA1573" s="15"/>
      <c r="AB1573" s="24"/>
      <c r="AC1573" s="15"/>
      <c r="AD1573" s="25"/>
      <c r="AE1573" s="62"/>
      <c r="AF1573" s="63"/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6"/>
        <v>0</v>
      </c>
      <c r="AP1573" s="15"/>
      <c r="AR1573" s="14"/>
      <c r="AS1573" s="18">
        <v>0</v>
      </c>
      <c r="AT1573" s="16"/>
      <c r="AU1573" s="18">
        <f t="shared" si="527"/>
        <v>0</v>
      </c>
      <c r="AV1573" s="15"/>
      <c r="AX1573" s="14"/>
      <c r="AY1573" s="18">
        <v>0</v>
      </c>
      <c r="AZ1573" s="16"/>
      <c r="BA1573" s="18">
        <f t="shared" si="528"/>
        <v>0</v>
      </c>
      <c r="BB1573" s="15"/>
      <c r="BD1573" s="14"/>
      <c r="BE1573" s="18">
        <v>0</v>
      </c>
      <c r="BF1573" s="16"/>
      <c r="BG1573" s="18">
        <f t="shared" si="529"/>
        <v>0</v>
      </c>
      <c r="BH1573" s="15"/>
      <c r="BJ1573" s="86"/>
      <c r="BK1573" s="86"/>
      <c r="BL1573" s="24"/>
      <c r="BM1573" s="24"/>
      <c r="BN1573" s="24"/>
      <c r="BO1573" s="24"/>
      <c r="BP1573" s="24"/>
      <c r="BQ1573" s="124"/>
    </row>
    <row r="1574" spans="1:69" ht="16.8" customHeight="1" x14ac:dyDescent="0.35">
      <c r="A1574" s="15"/>
      <c r="B1574" s="15"/>
      <c r="C1574" s="15" t="s">
        <v>107</v>
      </c>
      <c r="D1574" s="16"/>
      <c r="E1574" s="16"/>
      <c r="F1574" s="16">
        <v>0</v>
      </c>
      <c r="G1574" s="16"/>
      <c r="H1574" s="16"/>
      <c r="I1574" s="4"/>
      <c r="J1574" s="14"/>
      <c r="K1574" s="16"/>
      <c r="L1574" s="67"/>
      <c r="M1574" s="44"/>
      <c r="N1574" s="16"/>
      <c r="O1574" s="16"/>
      <c r="P1574" s="18"/>
      <c r="Q1574" s="14"/>
      <c r="R1574" s="18">
        <v>0</v>
      </c>
      <c r="S1574" s="16">
        <v>0</v>
      </c>
      <c r="T1574" s="18">
        <f t="shared" si="524"/>
        <v>80819.95</v>
      </c>
      <c r="U1574" s="15"/>
      <c r="W1574" s="14"/>
      <c r="X1574" s="18">
        <f>F1574</f>
        <v>0</v>
      </c>
      <c r="Y1574" s="16">
        <v>0</v>
      </c>
      <c r="Z1574" s="18">
        <f t="shared" si="525"/>
        <v>118508.59999999996</v>
      </c>
      <c r="AA1574" s="15"/>
      <c r="AB1574" s="24"/>
      <c r="AC1574" s="15"/>
      <c r="AD1574" s="25"/>
      <c r="AE1574" s="62"/>
      <c r="AF1574" s="63"/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6"/>
        <v>0</v>
      </c>
      <c r="AP1574" s="15"/>
      <c r="AR1574" s="14"/>
      <c r="AS1574" s="18">
        <v>0</v>
      </c>
      <c r="AT1574" s="16"/>
      <c r="AU1574" s="18">
        <f t="shared" si="527"/>
        <v>0</v>
      </c>
      <c r="AV1574" s="15"/>
      <c r="AX1574" s="14"/>
      <c r="AY1574" s="18">
        <v>0</v>
      </c>
      <c r="AZ1574" s="16"/>
      <c r="BA1574" s="18">
        <f t="shared" si="528"/>
        <v>0</v>
      </c>
      <c r="BB1574" s="15"/>
      <c r="BD1574" s="14"/>
      <c r="BE1574" s="18">
        <v>0</v>
      </c>
      <c r="BF1574" s="16"/>
      <c r="BG1574" s="18">
        <f t="shared" si="529"/>
        <v>0</v>
      </c>
      <c r="BH1574" s="15"/>
      <c r="BJ1574" s="86"/>
      <c r="BK1574" s="86"/>
      <c r="BL1574" s="24"/>
      <c r="BM1574" s="24"/>
      <c r="BN1574" s="24"/>
      <c r="BO1574" s="24"/>
      <c r="BP1574" s="24"/>
      <c r="BQ1574" s="124"/>
    </row>
    <row r="1575" spans="1:69" ht="16.8" customHeight="1" x14ac:dyDescent="0.35">
      <c r="A1575" s="15"/>
      <c r="B1575" s="15"/>
      <c r="C1575" s="15" t="s">
        <v>107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/>
      <c r="N1575" s="16">
        <v>0</v>
      </c>
      <c r="O1575" s="16"/>
      <c r="P1575" s="18"/>
      <c r="Q1575" s="14"/>
      <c r="R1575" s="18">
        <v>0</v>
      </c>
      <c r="S1575" s="16">
        <v>0</v>
      </c>
      <c r="T1575" s="18">
        <f t="shared" si="524"/>
        <v>80819.95</v>
      </c>
      <c r="U1575" s="15"/>
      <c r="W1575" s="14"/>
      <c r="X1575" s="18">
        <v>0</v>
      </c>
      <c r="Y1575" s="16">
        <v>0</v>
      </c>
      <c r="Z1575" s="18">
        <f t="shared" si="525"/>
        <v>118508.59999999996</v>
      </c>
      <c r="AA1575" s="15" t="str">
        <f>C1575</f>
        <v>VERSAMENTO</v>
      </c>
      <c r="AB1575" s="24"/>
      <c r="AC1575" s="15"/>
      <c r="AD1575" s="25"/>
      <c r="AE1575" s="62"/>
      <c r="AF1575" s="63"/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6"/>
        <v>0</v>
      </c>
      <c r="AP1575" s="15"/>
      <c r="AR1575" s="14"/>
      <c r="AS1575" s="18">
        <v>0</v>
      </c>
      <c r="AT1575" s="16"/>
      <c r="AU1575" s="18">
        <f t="shared" si="527"/>
        <v>0</v>
      </c>
      <c r="AV1575" s="15"/>
      <c r="AX1575" s="14"/>
      <c r="AY1575" s="18">
        <v>0</v>
      </c>
      <c r="AZ1575" s="16"/>
      <c r="BA1575" s="18">
        <f t="shared" si="528"/>
        <v>0</v>
      </c>
      <c r="BB1575" s="15"/>
      <c r="BD1575" s="14"/>
      <c r="BE1575" s="18">
        <v>0</v>
      </c>
      <c r="BF1575" s="16"/>
      <c r="BG1575" s="18">
        <f t="shared" si="529"/>
        <v>0</v>
      </c>
      <c r="BH1575" s="15"/>
      <c r="BJ1575" s="86" t="s">
        <v>417</v>
      </c>
      <c r="BK1575" s="86"/>
      <c r="BL1575" s="24">
        <v>458.1</v>
      </c>
      <c r="BM1575" s="24"/>
      <c r="BN1575" s="24"/>
      <c r="BO1575" s="24"/>
      <c r="BP1575" s="24"/>
      <c r="BQ1575" s="124"/>
    </row>
    <row r="1576" spans="1:69" ht="16.8" customHeight="1" x14ac:dyDescent="0.35">
      <c r="A1576" s="15"/>
      <c r="B1576" s="15"/>
      <c r="C1576" s="68" t="s">
        <v>107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111</v>
      </c>
      <c r="L1576" s="16">
        <f>SUM(L1563:L1575)</f>
        <v>114.5</v>
      </c>
      <c r="M1576" s="16"/>
      <c r="N1576" s="16">
        <v>0</v>
      </c>
      <c r="O1576" s="16"/>
      <c r="P1576" s="18"/>
      <c r="Q1576" s="14"/>
      <c r="R1576" s="18">
        <v>0</v>
      </c>
      <c r="S1576" s="16"/>
      <c r="T1576" s="18">
        <f t="shared" si="524"/>
        <v>80819.95</v>
      </c>
      <c r="U1576" s="15"/>
      <c r="W1576" s="14"/>
      <c r="X1576" s="18">
        <v>0</v>
      </c>
      <c r="Y1576" s="16"/>
      <c r="Z1576" s="18">
        <f t="shared" si="525"/>
        <v>118508.59999999996</v>
      </c>
      <c r="AA1576" s="15" t="str">
        <f>C1576</f>
        <v>VERSAMENTO</v>
      </c>
      <c r="AB1576" s="24"/>
      <c r="AC1576" s="15"/>
      <c r="AD1576" s="25"/>
      <c r="AE1576" s="62"/>
      <c r="AF1576" s="63"/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6"/>
        <v>0</v>
      </c>
      <c r="AP1576" s="15"/>
      <c r="AR1576" s="14"/>
      <c r="AS1576" s="18">
        <v>0</v>
      </c>
      <c r="AT1576" s="16"/>
      <c r="AU1576" s="18">
        <f t="shared" si="527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528"/>
        <v>0</v>
      </c>
      <c r="BB1576" s="15"/>
      <c r="BD1576" s="14"/>
      <c r="BE1576" s="18">
        <v>0</v>
      </c>
      <c r="BF1576" s="16"/>
      <c r="BG1576" s="18">
        <f t="shared" si="529"/>
        <v>0</v>
      </c>
      <c r="BH1576" s="15"/>
      <c r="BJ1576" s="86"/>
      <c r="BK1576" s="86"/>
      <c r="BL1576" s="24"/>
      <c r="BM1576" s="24"/>
      <c r="BN1576" s="24"/>
      <c r="BO1576" s="24"/>
      <c r="BP1576" s="24"/>
      <c r="BQ1576" s="124"/>
    </row>
    <row r="1577" spans="1:69" ht="16.8" customHeight="1" x14ac:dyDescent="0.35">
      <c r="A1577" s="15"/>
      <c r="B1577" s="15"/>
      <c r="C1577" s="15" t="s">
        <v>169</v>
      </c>
      <c r="D1577" s="16"/>
      <c r="E1577" s="16"/>
      <c r="F1577" s="16">
        <v>5439.22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150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4"/>
        <v>80819.95</v>
      </c>
      <c r="U1577" s="15"/>
      <c r="W1577" s="14"/>
      <c r="X1577" s="18">
        <f>F1577</f>
        <v>5439.22</v>
      </c>
      <c r="Y1577" s="16">
        <f>G1577</f>
        <v>0</v>
      </c>
      <c r="Z1577" s="18">
        <f t="shared" si="525"/>
        <v>123947.81999999996</v>
      </c>
      <c r="AA1577" s="15" t="str">
        <f>C1577</f>
        <v>BONIFICI</v>
      </c>
      <c r="AB1577" s="24"/>
      <c r="AC1577" s="15"/>
      <c r="AD1577" s="25"/>
      <c r="AE1577" s="62"/>
      <c r="AF1577" s="63"/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6"/>
        <v>0</v>
      </c>
      <c r="AP1577" s="15"/>
      <c r="AR1577" s="14"/>
      <c r="AS1577" s="18">
        <v>0</v>
      </c>
      <c r="AT1577" s="16"/>
      <c r="AU1577" s="18">
        <f t="shared" si="527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8"/>
        <v>0</v>
      </c>
      <c r="BB1577" s="15"/>
      <c r="BD1577" s="14"/>
      <c r="BE1577" s="18">
        <v>0</v>
      </c>
      <c r="BF1577" s="16"/>
      <c r="BG1577" s="18">
        <f t="shared" si="529"/>
        <v>0</v>
      </c>
      <c r="BH1577" s="15"/>
      <c r="BJ1577" s="86"/>
      <c r="BK1577" s="86"/>
      <c r="BL1577" s="24"/>
      <c r="BM1577" s="24"/>
      <c r="BN1577" s="24"/>
      <c r="BO1577" s="24"/>
      <c r="BP1577" s="24"/>
      <c r="BQ1577" s="124"/>
    </row>
    <row r="1578" spans="1:69" ht="16.8" customHeight="1" x14ac:dyDescent="0.35">
      <c r="A1578" s="15"/>
      <c r="B1578" s="15"/>
      <c r="C1578" s="47" t="s">
        <v>112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/>
      <c r="N1578" s="3"/>
      <c r="O1578" s="16"/>
      <c r="P1578" s="18"/>
      <c r="Q1578" s="14"/>
      <c r="R1578" s="18"/>
      <c r="S1578" s="16"/>
      <c r="T1578" s="18">
        <f t="shared" si="524"/>
        <v>80819.95</v>
      </c>
      <c r="U1578" s="15"/>
      <c r="W1578" s="14"/>
      <c r="X1578" s="18">
        <v>0</v>
      </c>
      <c r="Y1578" s="1">
        <f>G1578</f>
        <v>0</v>
      </c>
      <c r="Z1578" s="18">
        <f t="shared" si="525"/>
        <v>123947.81999999996</v>
      </c>
      <c r="AA1578" s="15" t="str">
        <f>C1578</f>
        <v>PREL .PROVVIGIONI MATURATE</v>
      </c>
      <c r="AB1578" s="24"/>
      <c r="AC1578" s="15" t="s">
        <v>157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6"/>
        <v>0</v>
      </c>
      <c r="AP1578" s="15"/>
      <c r="AR1578" s="14"/>
      <c r="AS1578" s="18"/>
      <c r="AT1578" s="25">
        <v>0</v>
      </c>
      <c r="AU1578" s="18">
        <f t="shared" si="527"/>
        <v>0</v>
      </c>
      <c r="AV1578" s="15"/>
      <c r="AX1578" s="14"/>
      <c r="AY1578" s="18"/>
      <c r="AZ1578" s="25">
        <v>0</v>
      </c>
      <c r="BA1578" s="18">
        <f t="shared" si="528"/>
        <v>0</v>
      </c>
      <c r="BB1578" s="15"/>
      <c r="BD1578" s="14"/>
      <c r="BE1578" s="18"/>
      <c r="BF1578" s="25">
        <v>0</v>
      </c>
      <c r="BG1578" s="18">
        <f t="shared" si="529"/>
        <v>0</v>
      </c>
      <c r="BH1578" s="15"/>
      <c r="BJ1578" s="86"/>
      <c r="BK1578" s="86"/>
      <c r="BL1578" s="24"/>
      <c r="BM1578" s="24"/>
      <c r="BN1578" s="24"/>
      <c r="BO1578" s="24"/>
      <c r="BP1578" s="24"/>
      <c r="BQ1578" s="124"/>
    </row>
    <row r="1579" spans="1:69" ht="16.8" customHeight="1" x14ac:dyDescent="0.35">
      <c r="A1579" s="15"/>
      <c r="B1579" s="15"/>
      <c r="C1579" s="15" t="s">
        <v>113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/>
      <c r="N1579" s="16"/>
      <c r="O1579" s="16"/>
      <c r="P1579" s="18"/>
      <c r="Q1579" s="14"/>
      <c r="R1579" s="18"/>
      <c r="S1579" s="16">
        <f>G1579</f>
        <v>0</v>
      </c>
      <c r="T1579" s="18">
        <f t="shared" si="524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5"/>
        <v>123947.81999999996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6"/>
        <v>0</v>
      </c>
      <c r="AP1579" s="15"/>
      <c r="AR1579" s="14"/>
      <c r="AS1579" s="18"/>
      <c r="AT1579" s="16"/>
      <c r="AU1579" s="18">
        <f t="shared" si="527"/>
        <v>0</v>
      </c>
      <c r="AV1579" s="15"/>
      <c r="AX1579" s="14"/>
      <c r="AY1579" s="18"/>
      <c r="AZ1579" s="16"/>
      <c r="BA1579" s="18">
        <f t="shared" si="528"/>
        <v>0</v>
      </c>
      <c r="BB1579" s="15"/>
      <c r="BD1579" s="14"/>
      <c r="BE1579" s="18"/>
      <c r="BF1579" s="16"/>
      <c r="BG1579" s="18">
        <f t="shared" si="529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4"/>
    </row>
    <row r="1580" spans="1:69" ht="16.8" customHeight="1" x14ac:dyDescent="0.35">
      <c r="A1580" s="15"/>
      <c r="B1580" s="15"/>
      <c r="C1580" s="15" t="s">
        <v>114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4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5"/>
        <v>123947.81999999996</v>
      </c>
      <c r="AA1580" s="15"/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6"/>
        <v>0</v>
      </c>
      <c r="AP1580" s="15"/>
      <c r="AR1580" s="14"/>
      <c r="AS1580" s="18"/>
      <c r="AT1580" s="16">
        <v>0</v>
      </c>
      <c r="AU1580" s="18">
        <f t="shared" si="527"/>
        <v>0</v>
      </c>
      <c r="AV1580" s="15"/>
      <c r="AX1580" s="14"/>
      <c r="AY1580" s="18"/>
      <c r="AZ1580" s="16">
        <v>0</v>
      </c>
      <c r="BA1580" s="18">
        <f t="shared" si="528"/>
        <v>0</v>
      </c>
      <c r="BB1580" s="15"/>
      <c r="BD1580" s="14"/>
      <c r="BE1580" s="18"/>
      <c r="BF1580" s="16">
        <v>0</v>
      </c>
      <c r="BG1580" s="18">
        <f t="shared" si="529"/>
        <v>0</v>
      </c>
      <c r="BH1580" s="15"/>
      <c r="BJ1580" s="86"/>
      <c r="BK1580" s="86"/>
      <c r="BL1580" s="24"/>
      <c r="BM1580" s="24"/>
      <c r="BN1580" s="24"/>
      <c r="BO1580" s="24"/>
      <c r="BP1580" s="24"/>
      <c r="BQ1580" s="124"/>
    </row>
    <row r="1581" spans="1:69" ht="16.8" customHeight="1" x14ac:dyDescent="0.35">
      <c r="A1581" s="15"/>
      <c r="B1581" s="15"/>
      <c r="C1581" s="15"/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115</v>
      </c>
      <c r="L1581" s="3">
        <f>SUM(L1561:L1575)+N1560+L1577+L1578</f>
        <v>235375.88999999996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524"/>
        <v>80819.95</v>
      </c>
      <c r="U1581" s="15"/>
      <c r="W1581" s="14"/>
      <c r="X1581" s="18">
        <v>0</v>
      </c>
      <c r="Y1581" s="16">
        <v>0</v>
      </c>
      <c r="Z1581" s="18">
        <f t="shared" si="525"/>
        <v>123947.81999999996</v>
      </c>
      <c r="AA1581" s="15"/>
      <c r="AB1581" s="24"/>
      <c r="AC1581" s="15">
        <f>C1581</f>
        <v>0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111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6"/>
        <v>0</v>
      </c>
      <c r="AP1581" s="15"/>
      <c r="AR1581" s="14"/>
      <c r="AS1581" s="18"/>
      <c r="AT1581" s="16">
        <v>0</v>
      </c>
      <c r="AU1581" s="18">
        <f t="shared" si="527"/>
        <v>0</v>
      </c>
      <c r="AV1581" s="16"/>
      <c r="AX1581" s="14"/>
      <c r="AY1581" s="18"/>
      <c r="AZ1581" s="16">
        <v>0</v>
      </c>
      <c r="BA1581" s="18">
        <f t="shared" si="528"/>
        <v>0</v>
      </c>
      <c r="BB1581" s="15"/>
      <c r="BD1581" s="14"/>
      <c r="BE1581" s="18"/>
      <c r="BF1581" s="16">
        <v>0</v>
      </c>
      <c r="BG1581" s="18">
        <f t="shared" si="529"/>
        <v>0</v>
      </c>
      <c r="BH1581" s="15"/>
      <c r="BJ1581" s="86"/>
      <c r="BK1581" s="86"/>
      <c r="BL1581" s="24"/>
      <c r="BM1581" s="24"/>
      <c r="BN1581" s="24"/>
      <c r="BO1581" s="24"/>
      <c r="BP1581" s="24"/>
      <c r="BQ1581" s="124"/>
    </row>
    <row r="1582" spans="1:69" ht="16.8" customHeight="1" x14ac:dyDescent="0.35">
      <c r="A1582" s="15"/>
      <c r="B1582" s="15"/>
      <c r="C1582" s="64" t="s">
        <v>138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/>
      <c r="K1582" s="6" t="s">
        <v>116</v>
      </c>
      <c r="L1582" s="3">
        <f>L1581-M1581</f>
        <v>140102.64999999997</v>
      </c>
      <c r="M1582" s="16"/>
      <c r="N1582" s="16"/>
      <c r="O1582" s="16"/>
      <c r="P1582" s="18"/>
      <c r="Q1582" s="14"/>
      <c r="R1582" s="18"/>
      <c r="S1582" s="16">
        <v>0</v>
      </c>
      <c r="T1582" s="18">
        <f t="shared" si="524"/>
        <v>80819.95</v>
      </c>
      <c r="U1582" s="15"/>
      <c r="W1582" s="14"/>
      <c r="X1582" s="18">
        <v>0</v>
      </c>
      <c r="Y1582" s="16">
        <v>0</v>
      </c>
      <c r="Z1582" s="18">
        <f t="shared" si="525"/>
        <v>123947.81999999996</v>
      </c>
      <c r="AA1582" s="15"/>
      <c r="AB1582" s="24"/>
      <c r="AC1582" s="71" t="s">
        <v>190</v>
      </c>
      <c r="AD1582" s="65"/>
      <c r="AE1582" s="65">
        <v>0</v>
      </c>
      <c r="AF1582" s="63">
        <f>SUM(AF1534:AF1581)</f>
        <v>57401.06</v>
      </c>
      <c r="AG1582" s="25"/>
      <c r="AH1582" s="24" t="s">
        <v>117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6"/>
        <v>0</v>
      </c>
      <c r="AP1582" s="15"/>
      <c r="AR1582" s="14"/>
      <c r="AS1582" s="18"/>
      <c r="AT1582" s="16">
        <v>0</v>
      </c>
      <c r="AU1582" s="18">
        <f t="shared" si="527"/>
        <v>0</v>
      </c>
      <c r="AV1582" s="15"/>
      <c r="AX1582" s="14"/>
      <c r="AY1582" s="18"/>
      <c r="AZ1582" s="16"/>
      <c r="BA1582" s="18">
        <f t="shared" si="528"/>
        <v>0</v>
      </c>
      <c r="BB1582" s="15"/>
      <c r="BD1582" s="14"/>
      <c r="BE1582" s="18"/>
      <c r="BF1582" s="16"/>
      <c r="BG1582" s="18">
        <f t="shared" si="529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4"/>
    </row>
    <row r="1583" spans="1:69" ht="16.8" customHeight="1" x14ac:dyDescent="0.35">
      <c r="A1583" s="15"/>
      <c r="B1583" s="15"/>
      <c r="C1583" s="64" t="s">
        <v>140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148195.19</v>
      </c>
      <c r="M1583" s="16"/>
      <c r="N1583" s="16"/>
      <c r="O1583" s="56"/>
      <c r="P1583" s="18"/>
      <c r="Q1583" s="14"/>
      <c r="R1583" s="18"/>
      <c r="S1583" s="16">
        <v>0</v>
      </c>
      <c r="T1583" s="18">
        <f t="shared" si="524"/>
        <v>80819.95</v>
      </c>
      <c r="U1583" s="15"/>
      <c r="W1583" s="14"/>
      <c r="X1583" s="18">
        <v>0</v>
      </c>
      <c r="Y1583" s="16">
        <v>0</v>
      </c>
      <c r="Z1583" s="18">
        <f t="shared" si="525"/>
        <v>123947.81999999996</v>
      </c>
      <c r="AA1583" s="15"/>
      <c r="AB1583" s="24"/>
      <c r="AC1583" s="71" t="s">
        <v>161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6"/>
        <v>0</v>
      </c>
      <c r="AP1583" s="15"/>
      <c r="AR1583" s="14"/>
      <c r="AS1583" s="18"/>
      <c r="AT1583" s="16"/>
      <c r="AU1583" s="18">
        <f t="shared" si="527"/>
        <v>0</v>
      </c>
      <c r="AV1583" s="15"/>
      <c r="AX1583" s="14"/>
      <c r="AY1583" s="18"/>
      <c r="AZ1583" s="16"/>
      <c r="BA1583" s="18">
        <f t="shared" si="528"/>
        <v>0</v>
      </c>
      <c r="BB1583" s="15"/>
      <c r="BD1583" s="14"/>
      <c r="BE1583" s="18"/>
      <c r="BF1583" s="16"/>
      <c r="BG1583" s="18">
        <f t="shared" si="529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4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119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120</v>
      </c>
      <c r="L1584" s="3">
        <f>L1582-L1583</f>
        <v>-8092.5400000000373</v>
      </c>
      <c r="M1584" s="27" t="s">
        <v>162</v>
      </c>
      <c r="N1584" s="27">
        <f>O1584-L1583</f>
        <v>-22575.420000000027</v>
      </c>
      <c r="O1584" s="44">
        <f>Z1584+AU1584+N1560+SUM(L1563:L1574)+SUM(N1564:N1574)+L1578-D1530-D1533-D1529+E1531</f>
        <v>125619.76999999997</v>
      </c>
      <c r="P1584" s="18"/>
      <c r="Q1584" s="58"/>
      <c r="R1584" s="59"/>
      <c r="S1584" s="44"/>
      <c r="T1584" s="59">
        <f t="shared" si="524"/>
        <v>80819.95</v>
      </c>
      <c r="U1584" s="57"/>
      <c r="W1584" s="58"/>
      <c r="X1584" s="59">
        <v>0</v>
      </c>
      <c r="Y1584" s="44">
        <v>0</v>
      </c>
      <c r="Z1584" s="59">
        <f t="shared" si="525"/>
        <v>123947.81999999996</v>
      </c>
      <c r="AA1584" s="57"/>
      <c r="AB1584" s="60"/>
      <c r="AC1584" s="60" t="s">
        <v>121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163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6"/>
        <v>0</v>
      </c>
      <c r="AP1584" s="57"/>
      <c r="AR1584" s="58"/>
      <c r="AS1584" s="59"/>
      <c r="AT1584" s="44"/>
      <c r="AU1584" s="59">
        <f t="shared" si="527"/>
        <v>0</v>
      </c>
      <c r="AV1584" s="57"/>
      <c r="AX1584" s="58"/>
      <c r="AY1584" s="59"/>
      <c r="AZ1584" s="44"/>
      <c r="BA1584" s="59">
        <f t="shared" si="528"/>
        <v>0</v>
      </c>
      <c r="BB1584" s="57"/>
      <c r="BD1584" s="58"/>
      <c r="BE1584" s="59"/>
      <c r="BF1584" s="44"/>
      <c r="BG1584" s="59">
        <f t="shared" si="529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191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 t="s">
        <v>0</v>
      </c>
      <c r="B1587" s="2"/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122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164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165</v>
      </c>
      <c r="BP1587" s="8" t="s">
        <v>0</v>
      </c>
      <c r="BQ1587" s="9" t="s">
        <v>166</v>
      </c>
    </row>
    <row r="1588" spans="1:69" ht="16.8" customHeight="1" x14ac:dyDescent="0.35">
      <c r="A1588" s="14">
        <v>45328</v>
      </c>
      <c r="B1588" s="15" t="s">
        <v>167</v>
      </c>
      <c r="C1588" s="15" t="s">
        <v>168</v>
      </c>
      <c r="D1588" s="16">
        <v>1773.34</v>
      </c>
      <c r="E1588" s="16">
        <v>671.04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1654.17</v>
      </c>
      <c r="M1588" s="16"/>
      <c r="N1588" s="82">
        <f>L1588+L1589-M1589</f>
        <v>1654.17</v>
      </c>
      <c r="O1588" s="80">
        <f>D1591+D1594+D1592-E1592-E1591+O1527</f>
        <v>83080.49000000002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123947.81999999996</v>
      </c>
      <c r="AA1588" s="15"/>
      <c r="AB1588" s="19">
        <f>A1588</f>
        <v>45328</v>
      </c>
      <c r="AC1588" s="12" t="s">
        <v>25</v>
      </c>
      <c r="AD1588" s="11">
        <f>N1588</f>
        <v>1654.17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169</v>
      </c>
      <c r="BM1588" s="88">
        <f>BK1588</f>
        <v>45328</v>
      </c>
      <c r="BN1588" s="24" t="s">
        <v>169</v>
      </c>
      <c r="BO1588" s="24"/>
      <c r="BP1588" s="88">
        <f>BK1588</f>
        <v>45328</v>
      </c>
      <c r="BQ1588" s="124"/>
    </row>
    <row r="1589" spans="1:69" ht="16.8" customHeight="1" x14ac:dyDescent="0.35">
      <c r="A1589" s="15"/>
      <c r="B1589" s="15"/>
      <c r="C1589" s="15" t="s">
        <v>170</v>
      </c>
      <c r="D1589" s="16">
        <v>0</v>
      </c>
      <c r="E1589" s="16"/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0">(R1589-S1589)+T1588</f>
        <v>80819.95</v>
      </c>
      <c r="U1589" s="15"/>
      <c r="W1589" s="14"/>
      <c r="X1589" s="18"/>
      <c r="Y1589" s="16"/>
      <c r="Z1589" s="18">
        <f t="shared" ref="Z1589:Z1620" si="531">(X1589-Y1589)+Z1588</f>
        <v>123947.81999999996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2">(AM1589-AN1589)+AO1588</f>
        <v>0</v>
      </c>
      <c r="AP1589" s="15"/>
      <c r="AR1589" s="14"/>
      <c r="AS1589" s="18"/>
      <c r="AT1589" s="16"/>
      <c r="AU1589" s="18">
        <f t="shared" ref="AU1589:AU1620" si="533">(AS1589-AT1589)+AU1588</f>
        <v>0</v>
      </c>
      <c r="AV1589" s="15"/>
      <c r="AX1589" s="14"/>
      <c r="AY1589" s="18"/>
      <c r="AZ1589" s="16"/>
      <c r="BA1589" s="18">
        <f t="shared" ref="BA1589:BA1620" si="534">(AY1589-AZ1589)+BA1588</f>
        <v>0</v>
      </c>
      <c r="BB1589" s="15"/>
      <c r="BD1589" s="14"/>
      <c r="BE1589" s="18"/>
      <c r="BF1589" s="16"/>
      <c r="BG1589" s="18">
        <f t="shared" ref="BG1589:BG1620" si="535">(BE1589-BF1589)+BG1588</f>
        <v>0</v>
      </c>
      <c r="BH1589" s="15"/>
      <c r="BJ1589" s="86">
        <v>0</v>
      </c>
      <c r="BK1589" s="90"/>
      <c r="BL1589" s="24">
        <v>0</v>
      </c>
      <c r="BM1589" s="91"/>
      <c r="BN1589" s="24">
        <v>0</v>
      </c>
      <c r="BO1589" s="24">
        <v>0</v>
      </c>
      <c r="BP1589" s="91"/>
      <c r="BQ1589" s="124"/>
    </row>
    <row r="1590" spans="1:69" ht="16.8" customHeight="1" x14ac:dyDescent="0.35">
      <c r="A1590" s="15"/>
      <c r="B1590" s="15"/>
      <c r="C1590" s="15" t="s">
        <v>171</v>
      </c>
      <c r="D1590" s="16">
        <v>4916.68</v>
      </c>
      <c r="E1590" s="16">
        <v>1049.5</v>
      </c>
      <c r="F1590" s="16"/>
      <c r="G1590" s="16"/>
      <c r="H1590" s="103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0"/>
        <v>80819.95</v>
      </c>
      <c r="U1590" s="15"/>
      <c r="W1590" s="14"/>
      <c r="X1590" s="18"/>
      <c r="Y1590" s="16"/>
      <c r="Z1590" s="18">
        <f t="shared" si="531"/>
        <v>123947.81999999996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2"/>
        <v>0</v>
      </c>
      <c r="AP1590" s="15"/>
      <c r="AR1590" s="14"/>
      <c r="AS1590" s="18"/>
      <c r="AT1590" s="16"/>
      <c r="AU1590" s="18">
        <f t="shared" si="533"/>
        <v>0</v>
      </c>
      <c r="AV1590" s="15"/>
      <c r="AX1590" s="14"/>
      <c r="AY1590" s="18"/>
      <c r="AZ1590" s="16"/>
      <c r="BA1590" s="18">
        <f t="shared" si="534"/>
        <v>0</v>
      </c>
      <c r="BB1590" s="15"/>
      <c r="BD1590" s="14"/>
      <c r="BE1590" s="18"/>
      <c r="BF1590" s="16"/>
      <c r="BG1590" s="18">
        <f t="shared" si="535"/>
        <v>0</v>
      </c>
      <c r="BH1590" s="15"/>
      <c r="BJ1590" s="86">
        <v>0</v>
      </c>
      <c r="BK1590" s="90"/>
      <c r="BL1590" s="24">
        <v>0</v>
      </c>
      <c r="BM1590" s="91"/>
      <c r="BN1590" s="24">
        <v>0</v>
      </c>
      <c r="BO1590" s="24">
        <v>0</v>
      </c>
      <c r="BP1590" s="91"/>
      <c r="BQ1590" s="124"/>
    </row>
    <row r="1591" spans="1:69" ht="16.8" customHeight="1" x14ac:dyDescent="0.35">
      <c r="A1591" s="68"/>
      <c r="B1591" s="15">
        <v>0</v>
      </c>
      <c r="C1591" s="15" t="s">
        <v>172</v>
      </c>
      <c r="D1591" s="16">
        <v>232.14</v>
      </c>
      <c r="E1591" s="16"/>
      <c r="F1591" s="16"/>
      <c r="G1591" s="16"/>
      <c r="H1591" s="103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 t="shared" ref="O1591:O1610" si="536">O1530+M1591-N1591</f>
        <v>27585.74700000001</v>
      </c>
      <c r="P1591" s="18">
        <f t="shared" ref="P1591:P1610" si="537">P1530+M1591</f>
        <v>8716.8469999999998</v>
      </c>
      <c r="Q1591" s="14"/>
      <c r="R1591" s="18"/>
      <c r="S1591" s="16"/>
      <c r="T1591" s="18">
        <f t="shared" si="530"/>
        <v>80819.95</v>
      </c>
      <c r="U1591" s="15"/>
      <c r="W1591" s="14"/>
      <c r="X1591" s="18"/>
      <c r="Y1591" s="16"/>
      <c r="Z1591" s="18">
        <f t="shared" si="531"/>
        <v>123947.81999999996</v>
      </c>
      <c r="AA1591" s="15"/>
      <c r="AB1591" s="24"/>
      <c r="AC1591" s="24"/>
      <c r="AD1591" s="25"/>
      <c r="AE1591" s="25"/>
      <c r="AF1591" s="25"/>
      <c r="AG1591" s="25"/>
      <c r="AH1591" s="17"/>
      <c r="AI1591" s="16">
        <v>0</v>
      </c>
      <c r="AJ1591" s="25"/>
      <c r="AL1591" s="14"/>
      <c r="AM1591" s="18"/>
      <c r="AN1591" s="16"/>
      <c r="AO1591" s="18">
        <f t="shared" si="532"/>
        <v>0</v>
      </c>
      <c r="AP1591" s="15"/>
      <c r="AR1591" s="14"/>
      <c r="AS1591" s="18"/>
      <c r="AT1591" s="16"/>
      <c r="AU1591" s="18">
        <f t="shared" si="533"/>
        <v>0</v>
      </c>
      <c r="AV1591" s="15"/>
      <c r="AX1591" s="14"/>
      <c r="AY1591" s="18"/>
      <c r="AZ1591" s="16"/>
      <c r="BA1591" s="18">
        <f t="shared" si="534"/>
        <v>0</v>
      </c>
      <c r="BB1591" s="15"/>
      <c r="BD1591" s="14"/>
      <c r="BE1591" s="18"/>
      <c r="BF1591" s="16"/>
      <c r="BG1591" s="18">
        <f t="shared" si="535"/>
        <v>0</v>
      </c>
      <c r="BH1591" s="15"/>
      <c r="BJ1591" s="86">
        <v>0</v>
      </c>
      <c r="BK1591" s="90"/>
      <c r="BL1591" s="24">
        <v>0</v>
      </c>
      <c r="BM1591" s="91"/>
      <c r="BN1591" s="24">
        <v>0</v>
      </c>
      <c r="BO1591" s="24">
        <v>0</v>
      </c>
      <c r="BP1591" s="91"/>
      <c r="BQ1591" s="124"/>
    </row>
    <row r="1592" spans="1:69" ht="16.8" customHeight="1" x14ac:dyDescent="0.35">
      <c r="A1592" s="15"/>
      <c r="B1592" s="16">
        <f>B1591+B1531</f>
        <v>3779.37</v>
      </c>
      <c r="C1592" s="15" t="s">
        <v>173</v>
      </c>
      <c r="D1592" s="16">
        <v>704.5</v>
      </c>
      <c r="E1592" s="16">
        <v>0</v>
      </c>
      <c r="F1592" s="16"/>
      <c r="G1592" s="16"/>
      <c r="H1592" s="103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si="536"/>
        <v>-26685.829061000004</v>
      </c>
      <c r="P1592" s="18">
        <f t="shared" si="537"/>
        <v>7296.0009389999996</v>
      </c>
      <c r="Q1592" s="14"/>
      <c r="R1592" s="18"/>
      <c r="S1592" s="16"/>
      <c r="T1592" s="18">
        <f t="shared" si="530"/>
        <v>80819.95</v>
      </c>
      <c r="U1592" s="15"/>
      <c r="W1592" s="14"/>
      <c r="X1592" s="18"/>
      <c r="Y1592" s="16"/>
      <c r="Z1592" s="18">
        <f t="shared" si="531"/>
        <v>123947.81999999996</v>
      </c>
      <c r="AA1592" s="15"/>
      <c r="AB1592" s="24"/>
      <c r="AC1592" s="17"/>
      <c r="AD1592" s="25"/>
      <c r="AE1592" s="25"/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2"/>
        <v>0</v>
      </c>
      <c r="AP1592" s="15"/>
      <c r="AR1592" s="14"/>
      <c r="AS1592" s="18"/>
      <c r="AT1592" s="16"/>
      <c r="AU1592" s="18">
        <f t="shared" si="533"/>
        <v>0</v>
      </c>
      <c r="AV1592" s="15"/>
      <c r="AX1592" s="14"/>
      <c r="AY1592" s="18"/>
      <c r="AZ1592" s="16"/>
      <c r="BA1592" s="18">
        <f t="shared" si="534"/>
        <v>0</v>
      </c>
      <c r="BB1592" s="15"/>
      <c r="BD1592" s="14"/>
      <c r="BE1592" s="18"/>
      <c r="BF1592" s="16"/>
      <c r="BG1592" s="18">
        <f t="shared" si="535"/>
        <v>0</v>
      </c>
      <c r="BH1592" s="15"/>
      <c r="BJ1592" s="86">
        <v>0</v>
      </c>
      <c r="BK1592" s="90"/>
      <c r="BL1592" s="24">
        <v>0</v>
      </c>
      <c r="BM1592" s="91"/>
      <c r="BN1592" s="24">
        <v>0</v>
      </c>
      <c r="BO1592" s="24"/>
      <c r="BP1592" s="24"/>
      <c r="BQ1592" s="124"/>
    </row>
    <row r="1593" spans="1:69" ht="16.8" customHeight="1" x14ac:dyDescent="0.35">
      <c r="A1593" s="15"/>
      <c r="B1593" s="15"/>
      <c r="C1593" s="15" t="s">
        <v>174</v>
      </c>
      <c r="D1593" s="16">
        <v>2900</v>
      </c>
      <c r="E1593" s="16">
        <v>0</v>
      </c>
      <c r="F1593" s="16"/>
      <c r="G1593" s="16"/>
      <c r="H1593" s="103" t="s">
        <v>44</v>
      </c>
      <c r="I1593" s="77" t="s">
        <v>175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536"/>
        <v>-6802.3398550000029</v>
      </c>
      <c r="P1593" s="18">
        <f t="shared" si="537"/>
        <v>13380.360144999999</v>
      </c>
      <c r="Q1593" s="14"/>
      <c r="R1593" s="18"/>
      <c r="S1593" s="16"/>
      <c r="T1593" s="18">
        <f t="shared" si="530"/>
        <v>80819.95</v>
      </c>
      <c r="U1593" s="15"/>
      <c r="W1593" s="14"/>
      <c r="X1593" s="18"/>
      <c r="Y1593" s="16"/>
      <c r="Z1593" s="18">
        <f t="shared" si="531"/>
        <v>123947.81999999996</v>
      </c>
      <c r="AA1593" s="15"/>
      <c r="AB1593" s="24"/>
      <c r="AC1593" s="17"/>
      <c r="AD1593" s="25"/>
      <c r="AE1593" s="25"/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2"/>
        <v>0</v>
      </c>
      <c r="AP1593" s="15"/>
      <c r="AR1593" s="14"/>
      <c r="AS1593" s="18"/>
      <c r="AT1593" s="16"/>
      <c r="AU1593" s="18">
        <f t="shared" si="533"/>
        <v>0</v>
      </c>
      <c r="AV1593" s="15"/>
      <c r="AX1593" s="14"/>
      <c r="AY1593" s="18"/>
      <c r="AZ1593" s="16"/>
      <c r="BA1593" s="18">
        <f t="shared" si="534"/>
        <v>0</v>
      </c>
      <c r="BB1593" s="15"/>
      <c r="BD1593" s="14"/>
      <c r="BE1593" s="18"/>
      <c r="BF1593" s="16"/>
      <c r="BG1593" s="18">
        <f t="shared" si="535"/>
        <v>0</v>
      </c>
      <c r="BH1593" s="15"/>
      <c r="BJ1593" s="86">
        <v>0</v>
      </c>
      <c r="BK1593" s="90"/>
      <c r="BL1593" s="24">
        <v>0</v>
      </c>
      <c r="BM1593" s="91"/>
      <c r="BN1593" s="24">
        <v>0</v>
      </c>
      <c r="BO1593" s="24"/>
      <c r="BP1593" s="24"/>
      <c r="BQ1593" s="124"/>
    </row>
    <row r="1594" spans="1:69" ht="16.8" customHeight="1" x14ac:dyDescent="0.35">
      <c r="A1594" s="15"/>
      <c r="B1594" s="15" t="s">
        <v>42</v>
      </c>
      <c r="C1594" s="15" t="s">
        <v>176</v>
      </c>
      <c r="D1594" s="16">
        <v>0</v>
      </c>
      <c r="E1594" s="16"/>
      <c r="F1594" s="16"/>
      <c r="G1594" s="16"/>
      <c r="H1594" s="103">
        <f>D1594+H1533</f>
        <v>0</v>
      </c>
      <c r="I1594" s="78">
        <f>D1591+D1592-E1592+D1594</f>
        <v>936.64</v>
      </c>
      <c r="J1594" s="14"/>
      <c r="K1594" s="15" t="s">
        <v>45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536"/>
        <v>7257.5802199999989</v>
      </c>
      <c r="P1594" s="18">
        <f t="shared" si="537"/>
        <v>2266.38022</v>
      </c>
      <c r="Q1594" s="14"/>
      <c r="R1594" s="18"/>
      <c r="S1594" s="16"/>
      <c r="T1594" s="18">
        <f t="shared" si="530"/>
        <v>80819.95</v>
      </c>
      <c r="U1594" s="15"/>
      <c r="W1594" s="14"/>
      <c r="X1594" s="18"/>
      <c r="Y1594" s="16"/>
      <c r="Z1594" s="18">
        <f t="shared" si="531"/>
        <v>123947.81999999996</v>
      </c>
      <c r="AA1594" s="15"/>
      <c r="AB1594" s="24"/>
      <c r="AC1594" s="17"/>
      <c r="AD1594" s="25"/>
      <c r="AE1594" s="25"/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2"/>
        <v>0</v>
      </c>
      <c r="AP1594" s="15"/>
      <c r="AR1594" s="14"/>
      <c r="AS1594" s="18"/>
      <c r="AT1594" s="16"/>
      <c r="AU1594" s="18">
        <f t="shared" si="533"/>
        <v>0</v>
      </c>
      <c r="AV1594" s="15"/>
      <c r="AX1594" s="14"/>
      <c r="AY1594" s="18"/>
      <c r="AZ1594" s="16"/>
      <c r="BA1594" s="18">
        <f t="shared" si="534"/>
        <v>0</v>
      </c>
      <c r="BB1594" s="15"/>
      <c r="BD1594" s="14"/>
      <c r="BE1594" s="18"/>
      <c r="BF1594" s="16"/>
      <c r="BG1594" s="18">
        <f t="shared" si="535"/>
        <v>0</v>
      </c>
      <c r="BH1594" s="15"/>
      <c r="BJ1594" s="86">
        <v>0</v>
      </c>
      <c r="BK1594" s="90"/>
      <c r="BL1594" s="24">
        <v>0</v>
      </c>
      <c r="BM1594" s="91"/>
      <c r="BN1594" s="24">
        <v>0</v>
      </c>
      <c r="BO1594" s="24"/>
      <c r="BP1594" s="24"/>
      <c r="BQ1594" s="124"/>
    </row>
    <row r="1595" spans="1:69" ht="16.8" customHeight="1" x14ac:dyDescent="0.35">
      <c r="A1595" s="15"/>
      <c r="B1595" s="15"/>
      <c r="C1595" s="15" t="s">
        <v>177</v>
      </c>
      <c r="D1595" s="16">
        <v>717.53</v>
      </c>
      <c r="E1595" s="16"/>
      <c r="F1595" s="16"/>
      <c r="G1595" s="16">
        <v>0</v>
      </c>
      <c r="H1595" s="103" t="s">
        <v>49</v>
      </c>
      <c r="I1595" s="4"/>
      <c r="J1595" s="14"/>
      <c r="K1595" s="15" t="s">
        <v>47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536"/>
        <v>6986.1202199999998</v>
      </c>
      <c r="P1595" s="18">
        <f t="shared" si="537"/>
        <v>2266.38022</v>
      </c>
      <c r="Q1595" s="14"/>
      <c r="R1595" s="18"/>
      <c r="S1595" s="16">
        <f>G1595</f>
        <v>0</v>
      </c>
      <c r="T1595" s="18">
        <f t="shared" si="530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531"/>
        <v>123947.81999999996</v>
      </c>
      <c r="AA1595" s="15"/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/>
      <c r="AI1595" s="16">
        <v>0</v>
      </c>
      <c r="AJ1595" s="25"/>
      <c r="AL1595" s="14"/>
      <c r="AM1595" s="18"/>
      <c r="AN1595" s="16">
        <v>0</v>
      </c>
      <c r="AO1595" s="18">
        <f t="shared" si="532"/>
        <v>0</v>
      </c>
      <c r="AP1595" s="15"/>
      <c r="AR1595" s="14"/>
      <c r="AS1595" s="18"/>
      <c r="AT1595" s="16">
        <v>0</v>
      </c>
      <c r="AU1595" s="18">
        <f t="shared" si="533"/>
        <v>0</v>
      </c>
      <c r="AV1595" s="15"/>
      <c r="AX1595" s="14"/>
      <c r="AY1595" s="18"/>
      <c r="AZ1595" s="16">
        <v>0</v>
      </c>
      <c r="BA1595" s="18">
        <f t="shared" si="534"/>
        <v>0</v>
      </c>
      <c r="BB1595" s="15"/>
      <c r="BD1595" s="14"/>
      <c r="BE1595" s="18"/>
      <c r="BF1595" s="16">
        <v>0</v>
      </c>
      <c r="BG1595" s="18">
        <f t="shared" si="535"/>
        <v>0</v>
      </c>
      <c r="BH1595" s="15"/>
      <c r="BJ1595" s="86">
        <v>0</v>
      </c>
      <c r="BK1595" s="90"/>
      <c r="BL1595" s="24">
        <v>0</v>
      </c>
      <c r="BM1595" s="91"/>
      <c r="BN1595" s="24">
        <v>0</v>
      </c>
      <c r="BO1595" s="24"/>
      <c r="BP1595" s="24"/>
      <c r="BQ1595" s="124"/>
    </row>
    <row r="1596" spans="1:69" ht="16.8" customHeight="1" x14ac:dyDescent="0.35">
      <c r="A1596" s="15"/>
      <c r="B1596" s="15"/>
      <c r="C1596" s="15" t="s">
        <v>178</v>
      </c>
      <c r="D1596" s="16"/>
      <c r="E1596" s="16"/>
      <c r="F1596" s="16"/>
      <c r="G1596" s="16">
        <v>0</v>
      </c>
      <c r="H1596" s="103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536"/>
        <v>1284.034962</v>
      </c>
      <c r="P1596" s="18">
        <f t="shared" si="537"/>
        <v>400.974962</v>
      </c>
      <c r="Q1596" s="14"/>
      <c r="R1596" s="18"/>
      <c r="S1596" s="16">
        <f>G1596</f>
        <v>0</v>
      </c>
      <c r="T1596" s="18">
        <f t="shared" si="530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1"/>
        <v>123947.81999999996</v>
      </c>
      <c r="AA1596" s="15"/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/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2"/>
        <v>0</v>
      </c>
      <c r="AP1596" s="15"/>
      <c r="AR1596" s="14"/>
      <c r="AS1596" s="18">
        <v>0</v>
      </c>
      <c r="AT1596" s="16">
        <v>0</v>
      </c>
      <c r="AU1596" s="18">
        <f t="shared" si="533"/>
        <v>0</v>
      </c>
      <c r="AV1596" s="15"/>
      <c r="AX1596" s="14"/>
      <c r="AY1596" s="18">
        <v>0</v>
      </c>
      <c r="AZ1596" s="16">
        <v>0</v>
      </c>
      <c r="BA1596" s="18">
        <f t="shared" si="534"/>
        <v>0</v>
      </c>
      <c r="BB1596" s="15"/>
      <c r="BD1596" s="14"/>
      <c r="BE1596" s="18">
        <v>0</v>
      </c>
      <c r="BF1596" s="16">
        <v>0</v>
      </c>
      <c r="BG1596" s="18">
        <f t="shared" si="535"/>
        <v>0</v>
      </c>
      <c r="BH1596" s="15"/>
      <c r="BJ1596" s="86">
        <v>0</v>
      </c>
      <c r="BK1596" s="90"/>
      <c r="BL1596" s="24">
        <v>0</v>
      </c>
      <c r="BM1596" s="91"/>
      <c r="BN1596" s="24">
        <v>0</v>
      </c>
      <c r="BO1596" s="24"/>
      <c r="BP1596" s="24"/>
      <c r="BQ1596" s="124"/>
    </row>
    <row r="1597" spans="1:69" ht="16.8" customHeight="1" x14ac:dyDescent="0.35">
      <c r="A1597" s="15"/>
      <c r="B1597" s="15"/>
      <c r="C1597" s="15" t="s">
        <v>179</v>
      </c>
      <c r="D1597" s="16"/>
      <c r="E1597" s="16"/>
      <c r="F1597" s="16"/>
      <c r="G1597" s="16">
        <v>0</v>
      </c>
      <c r="H1597" s="103"/>
      <c r="I1597" s="4"/>
      <c r="J1597" s="14"/>
      <c r="K1597" s="15" t="s">
        <v>52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536"/>
        <v>781.58171600000014</v>
      </c>
      <c r="P1597" s="18">
        <f t="shared" si="537"/>
        <v>244.07171600000001</v>
      </c>
      <c r="Q1597" s="14"/>
      <c r="R1597" s="18"/>
      <c r="S1597" s="16">
        <f>G1597</f>
        <v>0</v>
      </c>
      <c r="T1597" s="18">
        <f t="shared" si="530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1"/>
        <v>123947.81999999996</v>
      </c>
      <c r="AA1597" s="15"/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2"/>
        <v>0</v>
      </c>
      <c r="AP1597" s="15"/>
      <c r="AR1597" s="14"/>
      <c r="AS1597" s="18"/>
      <c r="AT1597" s="16">
        <v>0</v>
      </c>
      <c r="AU1597" s="18">
        <f t="shared" si="533"/>
        <v>0</v>
      </c>
      <c r="AV1597" s="15"/>
      <c r="AX1597" s="14"/>
      <c r="AY1597" s="18"/>
      <c r="AZ1597" s="16">
        <v>0</v>
      </c>
      <c r="BA1597" s="18">
        <f t="shared" si="534"/>
        <v>0</v>
      </c>
      <c r="BB1597" s="15"/>
      <c r="BD1597" s="14"/>
      <c r="BE1597" s="18"/>
      <c r="BF1597" s="16">
        <v>0</v>
      </c>
      <c r="BG1597" s="18">
        <f t="shared" si="535"/>
        <v>0</v>
      </c>
      <c r="BH1597" s="15"/>
      <c r="BJ1597" s="86">
        <v>0</v>
      </c>
      <c r="BK1597" s="90"/>
      <c r="BL1597" s="24">
        <v>0</v>
      </c>
      <c r="BM1597" s="24"/>
      <c r="BN1597" s="24"/>
      <c r="BO1597" s="24"/>
      <c r="BP1597" s="24"/>
      <c r="BQ1597" s="124"/>
    </row>
    <row r="1598" spans="1:69" ht="16.8" customHeight="1" x14ac:dyDescent="0.35">
      <c r="A1598" s="15"/>
      <c r="B1598" s="15"/>
      <c r="C1598" s="15" t="s">
        <v>180</v>
      </c>
      <c r="D1598" s="16"/>
      <c r="E1598" s="16"/>
      <c r="F1598" s="16"/>
      <c r="G1598" s="16">
        <v>0</v>
      </c>
      <c r="H1598" s="103"/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536"/>
        <v>781.58171600000014</v>
      </c>
      <c r="P1598" s="18">
        <f t="shared" si="537"/>
        <v>244.07171600000001</v>
      </c>
      <c r="Q1598" s="14"/>
      <c r="R1598" s="18"/>
      <c r="S1598" s="16">
        <f>G1598</f>
        <v>0</v>
      </c>
      <c r="T1598" s="18">
        <f t="shared" si="530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1"/>
        <v>123947.81999999996</v>
      </c>
      <c r="AA1598" s="15"/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2"/>
        <v>0</v>
      </c>
      <c r="AP1598" s="15"/>
      <c r="AR1598" s="14"/>
      <c r="AS1598" s="18"/>
      <c r="AT1598" s="16">
        <v>0</v>
      </c>
      <c r="AU1598" s="18">
        <f t="shared" si="533"/>
        <v>0</v>
      </c>
      <c r="AV1598" s="15"/>
      <c r="AX1598" s="14"/>
      <c r="AY1598" s="18"/>
      <c r="AZ1598" s="16">
        <v>0</v>
      </c>
      <c r="BA1598" s="18">
        <f t="shared" si="534"/>
        <v>0</v>
      </c>
      <c r="BB1598" s="15"/>
      <c r="BD1598" s="14"/>
      <c r="BE1598" s="18"/>
      <c r="BF1598" s="16">
        <v>0</v>
      </c>
      <c r="BG1598" s="18">
        <f t="shared" si="535"/>
        <v>0</v>
      </c>
      <c r="BH1598" s="15"/>
      <c r="BJ1598" s="86">
        <v>0</v>
      </c>
      <c r="BK1598" s="90"/>
      <c r="BL1598" s="24"/>
      <c r="BM1598" s="24"/>
      <c r="BN1598" s="24"/>
      <c r="BO1598" s="24"/>
      <c r="BP1598" s="24"/>
      <c r="BQ1598" s="124"/>
    </row>
    <row r="1599" spans="1:69" ht="16.8" customHeight="1" x14ac:dyDescent="0.35">
      <c r="A1599" s="15"/>
      <c r="B1599" s="15"/>
      <c r="C1599" s="15" t="s">
        <v>181</v>
      </c>
      <c r="D1599" s="16"/>
      <c r="E1599" s="16"/>
      <c r="F1599" s="16"/>
      <c r="G1599" s="16">
        <v>0</v>
      </c>
      <c r="H1599" s="16"/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536"/>
        <v>781.58171600000014</v>
      </c>
      <c r="P1599" s="18">
        <f t="shared" si="537"/>
        <v>244.07171600000001</v>
      </c>
      <c r="Q1599" s="14"/>
      <c r="R1599" s="18"/>
      <c r="S1599" s="16">
        <f>G1599</f>
        <v>0</v>
      </c>
      <c r="T1599" s="18">
        <f t="shared" si="530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1"/>
        <v>123947.81999999996</v>
      </c>
      <c r="AA1599" s="15"/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2"/>
        <v>0</v>
      </c>
      <c r="AP1599" s="15"/>
      <c r="AR1599" s="14"/>
      <c r="AS1599" s="18"/>
      <c r="AT1599" s="16">
        <v>0</v>
      </c>
      <c r="AU1599" s="18">
        <f t="shared" si="533"/>
        <v>0</v>
      </c>
      <c r="AV1599" s="15"/>
      <c r="AX1599" s="14"/>
      <c r="AY1599" s="18"/>
      <c r="AZ1599" s="16">
        <v>0</v>
      </c>
      <c r="BA1599" s="18">
        <f t="shared" si="534"/>
        <v>0</v>
      </c>
      <c r="BB1599" s="15"/>
      <c r="BD1599" s="14"/>
      <c r="BE1599" s="18"/>
      <c r="BF1599" s="16">
        <v>0</v>
      </c>
      <c r="BG1599" s="18">
        <f t="shared" si="535"/>
        <v>0</v>
      </c>
      <c r="BH1599" s="15"/>
      <c r="BJ1599" s="86">
        <v>0</v>
      </c>
      <c r="BK1599" s="90"/>
      <c r="BL1599" s="24"/>
      <c r="BM1599" s="24"/>
      <c r="BN1599" s="24"/>
      <c r="BO1599" s="24"/>
      <c r="BP1599" s="24"/>
      <c r="BQ1599" s="124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/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536"/>
        <v>1284.034962</v>
      </c>
      <c r="P1600" s="18">
        <f t="shared" si="537"/>
        <v>400.974962</v>
      </c>
      <c r="Q1600" s="14"/>
      <c r="R1600" s="18"/>
      <c r="S1600" s="16">
        <v>0</v>
      </c>
      <c r="T1600" s="18">
        <f t="shared" si="530"/>
        <v>80819.95</v>
      </c>
      <c r="U1600" s="15"/>
      <c r="W1600" s="14"/>
      <c r="X1600" s="18"/>
      <c r="Y1600" s="16">
        <v>0</v>
      </c>
      <c r="Z1600" s="18">
        <f t="shared" si="531"/>
        <v>123947.81999999996</v>
      </c>
      <c r="AA1600" s="15"/>
      <c r="AB1600" s="24"/>
      <c r="AC1600" s="15"/>
      <c r="AD1600" s="25"/>
      <c r="AE1600" s="62"/>
      <c r="AF1600" s="63"/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2"/>
        <v>0</v>
      </c>
      <c r="AP1600" s="15"/>
      <c r="AR1600" s="14"/>
      <c r="AS1600" s="18"/>
      <c r="AT1600" s="16">
        <v>0</v>
      </c>
      <c r="AU1600" s="18">
        <f t="shared" si="533"/>
        <v>0</v>
      </c>
      <c r="AV1600" s="15"/>
      <c r="AX1600" s="14"/>
      <c r="AY1600" s="18"/>
      <c r="AZ1600" s="16">
        <v>0</v>
      </c>
      <c r="BA1600" s="18">
        <f t="shared" si="534"/>
        <v>0</v>
      </c>
      <c r="BB1600" s="15"/>
      <c r="BD1600" s="14"/>
      <c r="BE1600" s="18"/>
      <c r="BF1600" s="16">
        <v>0</v>
      </c>
      <c r="BG1600" s="18">
        <f t="shared" si="535"/>
        <v>0</v>
      </c>
      <c r="BH1600" s="15"/>
      <c r="BJ1600" s="86">
        <v>0</v>
      </c>
      <c r="BK1600" s="90"/>
      <c r="BL1600" s="24"/>
      <c r="BM1600" s="24"/>
      <c r="BN1600" s="24"/>
      <c r="BO1600" s="24"/>
      <c r="BP1600" s="24"/>
      <c r="BQ1600" s="124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182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536"/>
        <v>11716.409680000001</v>
      </c>
      <c r="P1601" s="18">
        <f t="shared" si="537"/>
        <v>12552.259679999999</v>
      </c>
      <c r="Q1601" s="14"/>
      <c r="R1601" s="18"/>
      <c r="S1601" s="16">
        <v>0</v>
      </c>
      <c r="T1601" s="18">
        <f t="shared" si="530"/>
        <v>80819.95</v>
      </c>
      <c r="U1601" s="15"/>
      <c r="W1601" s="14"/>
      <c r="X1601" s="18"/>
      <c r="Y1601" s="16">
        <v>0</v>
      </c>
      <c r="Z1601" s="18">
        <f t="shared" si="531"/>
        <v>123947.81999999996</v>
      </c>
      <c r="AA1601" s="15" t="str">
        <f>C1601</f>
        <v>Sinistro</v>
      </c>
      <c r="AB1601" s="24"/>
      <c r="AC1601" s="15"/>
      <c r="AD1601" s="25"/>
      <c r="AE1601" s="62"/>
      <c r="AF1601" s="63"/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2"/>
        <v>0</v>
      </c>
      <c r="AP1601" s="15"/>
      <c r="AR1601" s="14"/>
      <c r="AS1601" s="18"/>
      <c r="AT1601" s="16">
        <v>0</v>
      </c>
      <c r="AU1601" s="18">
        <f t="shared" si="533"/>
        <v>0</v>
      </c>
      <c r="AV1601" s="15"/>
      <c r="AX1601" s="14"/>
      <c r="AY1601" s="18"/>
      <c r="AZ1601" s="16">
        <v>0</v>
      </c>
      <c r="BA1601" s="18">
        <f t="shared" si="534"/>
        <v>0</v>
      </c>
      <c r="BB1601" s="15"/>
      <c r="BD1601" s="14"/>
      <c r="BE1601" s="18"/>
      <c r="BF1601" s="16">
        <v>0</v>
      </c>
      <c r="BG1601" s="18">
        <f t="shared" si="535"/>
        <v>0</v>
      </c>
      <c r="BH1601" s="15"/>
      <c r="BJ1601" s="86">
        <v>0</v>
      </c>
      <c r="BK1601" s="90"/>
      <c r="BL1601" s="24"/>
      <c r="BM1601" s="24"/>
      <c r="BN1601" s="24"/>
      <c r="BO1601" s="24"/>
      <c r="BP1601" s="24"/>
      <c r="BQ1601" s="124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/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536"/>
        <v>3335.7485800000004</v>
      </c>
      <c r="P1602" s="18">
        <f t="shared" si="537"/>
        <v>1220.3585799999996</v>
      </c>
      <c r="Q1602" s="14"/>
      <c r="R1602" s="18"/>
      <c r="S1602" s="16">
        <v>0</v>
      </c>
      <c r="T1602" s="18">
        <f t="shared" si="530"/>
        <v>80819.95</v>
      </c>
      <c r="U1602" s="15"/>
      <c r="W1602" s="14"/>
      <c r="X1602" s="18"/>
      <c r="Y1602" s="16">
        <v>0</v>
      </c>
      <c r="Z1602" s="18">
        <f t="shared" si="531"/>
        <v>123947.81999999996</v>
      </c>
      <c r="AA1602" s="15"/>
      <c r="AB1602" s="24"/>
      <c r="AC1602" s="64" t="s">
        <v>134</v>
      </c>
      <c r="AD1602" s="65"/>
      <c r="AE1602" s="65">
        <f>H1606</f>
        <v>0</v>
      </c>
      <c r="AF1602" s="63">
        <f t="shared" ref="AF1602:AF1632" si="538">AE1602+AF1541</f>
        <v>0</v>
      </c>
      <c r="AG1602" s="25"/>
      <c r="AH1602" s="24"/>
      <c r="AI1602" s="26"/>
      <c r="AJ1602" s="25">
        <v>0</v>
      </c>
      <c r="AL1602" s="14"/>
      <c r="AM1602" s="18"/>
      <c r="AN1602" s="16">
        <v>0</v>
      </c>
      <c r="AO1602" s="18">
        <f t="shared" si="532"/>
        <v>0</v>
      </c>
      <c r="AP1602" s="15"/>
      <c r="AR1602" s="14"/>
      <c r="AS1602" s="18"/>
      <c r="AT1602" s="16">
        <v>0</v>
      </c>
      <c r="AU1602" s="18">
        <f t="shared" si="533"/>
        <v>0</v>
      </c>
      <c r="AV1602" s="15"/>
      <c r="AX1602" s="14"/>
      <c r="AY1602" s="18"/>
      <c r="AZ1602" s="16">
        <v>0</v>
      </c>
      <c r="BA1602" s="18">
        <f t="shared" si="534"/>
        <v>0</v>
      </c>
      <c r="BB1602" s="15"/>
      <c r="BD1602" s="14"/>
      <c r="BE1602" s="18"/>
      <c r="BF1602" s="16">
        <v>0</v>
      </c>
      <c r="BG1602" s="18">
        <f t="shared" si="535"/>
        <v>0</v>
      </c>
      <c r="BH1602" s="15"/>
      <c r="BJ1602" s="86"/>
      <c r="BK1602" s="86"/>
      <c r="BL1602" s="24"/>
      <c r="BM1602" s="24"/>
      <c r="BN1602" s="24"/>
      <c r="BO1602" s="24"/>
      <c r="BP1602" s="24"/>
      <c r="BQ1602" s="124"/>
    </row>
    <row r="1603" spans="1:69" ht="16.8" customHeight="1" x14ac:dyDescent="0.35">
      <c r="A1603" s="15"/>
      <c r="B1603" s="15"/>
      <c r="C1603" s="15" t="s">
        <v>58</v>
      </c>
      <c r="D1603" s="16"/>
      <c r="E1603" s="16"/>
      <c r="F1603" s="16"/>
      <c r="G1603" s="16">
        <v>0</v>
      </c>
      <c r="H1603" s="16"/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6"/>
        <v>0</v>
      </c>
      <c r="P1603" s="18">
        <f t="shared" si="537"/>
        <v>0</v>
      </c>
      <c r="Q1603" s="14"/>
      <c r="R1603" s="18"/>
      <c r="S1603" s="16">
        <f t="shared" ref="S1603:S1610" si="539">G1603</f>
        <v>0</v>
      </c>
      <c r="T1603" s="18">
        <f t="shared" si="530"/>
        <v>80819.95</v>
      </c>
      <c r="U1603" s="15" t="str">
        <f t="shared" ref="U1603:U1613" si="540">C1603</f>
        <v xml:space="preserve">Francobolli    </v>
      </c>
      <c r="W1603" s="14"/>
      <c r="X1603" s="18"/>
      <c r="Y1603" s="16"/>
      <c r="Z1603" s="18">
        <f t="shared" si="531"/>
        <v>123947.81999999996</v>
      </c>
      <c r="AA1603" s="15"/>
      <c r="AB1603" s="24"/>
      <c r="AC1603" s="15" t="str">
        <f t="shared" ref="AC1603:AC1616" si="541">C1603</f>
        <v xml:space="preserve">Francobolli    </v>
      </c>
      <c r="AD1603" s="25"/>
      <c r="AE1603" s="62">
        <f>G1603</f>
        <v>0</v>
      </c>
      <c r="AF1603" s="63">
        <f t="shared" si="538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2"/>
        <v>0</v>
      </c>
      <c r="AP1603" s="15"/>
      <c r="AR1603" s="14"/>
      <c r="AS1603" s="18"/>
      <c r="AT1603" s="16"/>
      <c r="AU1603" s="18">
        <f t="shared" si="533"/>
        <v>0</v>
      </c>
      <c r="AV1603" s="15"/>
      <c r="AX1603" s="14"/>
      <c r="AY1603" s="18"/>
      <c r="AZ1603" s="16"/>
      <c r="BA1603" s="18">
        <f t="shared" si="534"/>
        <v>0</v>
      </c>
      <c r="BB1603" s="15"/>
      <c r="BD1603" s="14"/>
      <c r="BE1603" s="18"/>
      <c r="BF1603" s="16"/>
      <c r="BG1603" s="18">
        <f t="shared" si="535"/>
        <v>0</v>
      </c>
      <c r="BH1603" s="15"/>
      <c r="BJ1603" s="86"/>
      <c r="BK1603" s="86"/>
      <c r="BL1603" s="24"/>
      <c r="BM1603" s="24"/>
      <c r="BN1603" s="24"/>
      <c r="BO1603" s="24"/>
      <c r="BP1603" s="24"/>
      <c r="BQ1603" s="124"/>
    </row>
    <row r="1604" spans="1:69" ht="16.8" customHeight="1" x14ac:dyDescent="0.35">
      <c r="A1604" s="15"/>
      <c r="B1604" s="15"/>
      <c r="C1604" s="15" t="s">
        <v>135</v>
      </c>
      <c r="D1604" s="16"/>
      <c r="E1604" s="16"/>
      <c r="F1604" s="16"/>
      <c r="G1604" s="16">
        <v>0</v>
      </c>
      <c r="H1604" s="16"/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536"/>
        <v>1662.5935419999998</v>
      </c>
      <c r="P1604" s="18">
        <f t="shared" si="537"/>
        <v>1621.3335420000001</v>
      </c>
      <c r="Q1604" s="14"/>
      <c r="R1604" s="18"/>
      <c r="S1604" s="16">
        <f t="shared" si="539"/>
        <v>0</v>
      </c>
      <c r="T1604" s="18">
        <f t="shared" si="530"/>
        <v>80819.95</v>
      </c>
      <c r="U1604" s="15" t="str">
        <f t="shared" si="540"/>
        <v xml:space="preserve">PAG. FATT. SOMMESE PETROLI </v>
      </c>
      <c r="W1604" s="14"/>
      <c r="X1604" s="18"/>
      <c r="Y1604" s="16">
        <v>0</v>
      </c>
      <c r="Z1604" s="18">
        <f t="shared" si="531"/>
        <v>123947.81999999996</v>
      </c>
      <c r="AA1604" s="15"/>
      <c r="AB1604" s="24"/>
      <c r="AC1604" s="15" t="str">
        <f t="shared" si="541"/>
        <v xml:space="preserve">PAG. FATT. SOMMESE PETROLI </v>
      </c>
      <c r="AD1604" s="25"/>
      <c r="AE1604" s="62">
        <f>G1604</f>
        <v>0</v>
      </c>
      <c r="AF1604" s="63">
        <f t="shared" si="538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2"/>
        <v>0</v>
      </c>
      <c r="AP1604" s="15"/>
      <c r="AR1604" s="14"/>
      <c r="AS1604" s="18"/>
      <c r="AT1604" s="16">
        <v>0</v>
      </c>
      <c r="AU1604" s="18">
        <f t="shared" si="533"/>
        <v>0</v>
      </c>
      <c r="AV1604" s="15"/>
      <c r="AX1604" s="14"/>
      <c r="AY1604" s="18"/>
      <c r="AZ1604" s="16">
        <v>0</v>
      </c>
      <c r="BA1604" s="18">
        <f t="shared" si="534"/>
        <v>0</v>
      </c>
      <c r="BB1604" s="15"/>
      <c r="BD1604" s="14"/>
      <c r="BE1604" s="18"/>
      <c r="BF1604" s="16">
        <v>0</v>
      </c>
      <c r="BG1604" s="18">
        <f t="shared" si="535"/>
        <v>0</v>
      </c>
      <c r="BH1604" s="15"/>
      <c r="BJ1604" s="86"/>
      <c r="BK1604" s="86"/>
      <c r="BL1604" s="24"/>
      <c r="BM1604" s="24"/>
      <c r="BN1604" s="24"/>
      <c r="BO1604" s="24"/>
      <c r="BP1604" s="24"/>
      <c r="BQ1604" s="124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/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536"/>
        <v>1953.9592900000002</v>
      </c>
      <c r="P1605" s="18">
        <f t="shared" si="537"/>
        <v>610.17928999999981</v>
      </c>
      <c r="Q1605" s="14"/>
      <c r="R1605" s="18"/>
      <c r="S1605" s="16">
        <f t="shared" si="539"/>
        <v>0</v>
      </c>
      <c r="T1605" s="18">
        <f t="shared" si="530"/>
        <v>80819.95</v>
      </c>
      <c r="U1605" s="15" t="str">
        <f t="shared" si="540"/>
        <v>Benzina auto papa'</v>
      </c>
      <c r="W1605" s="14"/>
      <c r="X1605" s="18"/>
      <c r="Y1605" s="16">
        <v>0</v>
      </c>
      <c r="Z1605" s="18">
        <f t="shared" si="531"/>
        <v>123947.81999999996</v>
      </c>
      <c r="AA1605" s="15"/>
      <c r="AB1605" s="24"/>
      <c r="AC1605" s="15" t="str">
        <f t="shared" si="541"/>
        <v>Benzina auto papa'</v>
      </c>
      <c r="AD1605" s="25"/>
      <c r="AE1605" s="62">
        <f>G1605</f>
        <v>0</v>
      </c>
      <c r="AF1605" s="63">
        <f t="shared" si="538"/>
        <v>0</v>
      </c>
      <c r="AG1605" s="25"/>
      <c r="AH1605" s="24"/>
      <c r="AI1605" s="26">
        <v>0</v>
      </c>
      <c r="AJ1605" s="25"/>
      <c r="AL1605" s="14"/>
      <c r="AM1605" s="18"/>
      <c r="AN1605" s="16">
        <v>0</v>
      </c>
      <c r="AO1605" s="18">
        <f t="shared" si="532"/>
        <v>0</v>
      </c>
      <c r="AP1605" s="15"/>
      <c r="AR1605" s="14"/>
      <c r="AS1605" s="18"/>
      <c r="AT1605" s="16">
        <v>0</v>
      </c>
      <c r="AU1605" s="18">
        <f t="shared" si="533"/>
        <v>0</v>
      </c>
      <c r="AV1605" s="15"/>
      <c r="AX1605" s="14"/>
      <c r="AY1605" s="18"/>
      <c r="AZ1605" s="16">
        <v>0</v>
      </c>
      <c r="BA1605" s="18">
        <f t="shared" si="534"/>
        <v>0</v>
      </c>
      <c r="BB1605" s="15"/>
      <c r="BD1605" s="14"/>
      <c r="BE1605" s="18"/>
      <c r="BF1605" s="16">
        <v>0</v>
      </c>
      <c r="BG1605" s="18">
        <f t="shared" si="535"/>
        <v>0</v>
      </c>
      <c r="BH1605" s="15"/>
      <c r="BJ1605" s="86"/>
      <c r="BK1605" s="86"/>
      <c r="BL1605" s="24"/>
      <c r="BM1605" s="24"/>
      <c r="BN1605" s="24"/>
      <c r="BO1605" s="24"/>
      <c r="BP1605" s="24"/>
      <c r="BQ1605" s="124"/>
    </row>
    <row r="1606" spans="1:69" ht="16.8" customHeight="1" x14ac:dyDescent="0.35">
      <c r="A1606" s="15"/>
      <c r="B1606" s="15"/>
      <c r="C1606" s="28" t="s">
        <v>136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536"/>
        <v>23367.656054000006</v>
      </c>
      <c r="P1606" s="18">
        <f t="shared" si="537"/>
        <v>16405.106054</v>
      </c>
      <c r="Q1606" s="14"/>
      <c r="R1606" s="18"/>
      <c r="S1606" s="16">
        <f t="shared" si="539"/>
        <v>0</v>
      </c>
      <c r="T1606" s="18">
        <f t="shared" si="530"/>
        <v>80819.95</v>
      </c>
      <c r="U1606" s="15" t="str">
        <f t="shared" si="540"/>
        <v>Spese bancarie</v>
      </c>
      <c r="W1606" s="14"/>
      <c r="X1606" s="18"/>
      <c r="Y1606" s="16">
        <v>0</v>
      </c>
      <c r="Z1606" s="18">
        <f t="shared" si="531"/>
        <v>123947.81999999996</v>
      </c>
      <c r="AA1606" s="15" t="str">
        <f>C1606</f>
        <v>Spese bancarie</v>
      </c>
      <c r="AB1606" s="24"/>
      <c r="AC1606" s="15" t="str">
        <f t="shared" si="541"/>
        <v>Spese bancarie</v>
      </c>
      <c r="AD1606" s="25"/>
      <c r="AE1606" s="62">
        <v>0</v>
      </c>
      <c r="AF1606" s="63">
        <f t="shared" si="538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2"/>
        <v>0</v>
      </c>
      <c r="AP1606" s="15"/>
      <c r="AR1606" s="14"/>
      <c r="AS1606" s="18"/>
      <c r="AT1606" s="16">
        <v>0</v>
      </c>
      <c r="AU1606" s="18">
        <f t="shared" si="533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4"/>
        <v>0</v>
      </c>
      <c r="BB1606" s="15"/>
      <c r="BD1606" s="14"/>
      <c r="BE1606" s="18"/>
      <c r="BF1606" s="16">
        <v>0</v>
      </c>
      <c r="BG1606" s="18">
        <f t="shared" si="535"/>
        <v>0</v>
      </c>
      <c r="BH1606" s="15"/>
      <c r="BJ1606" s="86"/>
      <c r="BK1606" s="86"/>
      <c r="BL1606" s="24"/>
      <c r="BM1606" s="24"/>
      <c r="BN1606" s="24"/>
      <c r="BO1606" s="24"/>
      <c r="BP1606" s="24"/>
      <c r="BQ1606" s="124"/>
    </row>
    <row r="1607" spans="1:69" ht="16.8" customHeight="1" x14ac:dyDescent="0.35">
      <c r="A1607" s="15"/>
      <c r="B1607" s="15"/>
      <c r="C1607" s="15"/>
      <c r="D1607" s="16"/>
      <c r="E1607" s="16"/>
      <c r="F1607" s="16"/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536"/>
        <v>37073.626053999993</v>
      </c>
      <c r="P1607" s="18">
        <f t="shared" si="537"/>
        <v>16405.106054</v>
      </c>
      <c r="Q1607" s="14"/>
      <c r="R1607" s="18"/>
      <c r="S1607" s="16">
        <f t="shared" si="539"/>
        <v>0</v>
      </c>
      <c r="T1607" s="18">
        <f t="shared" si="530"/>
        <v>80819.95</v>
      </c>
      <c r="U1607" s="15">
        <f t="shared" si="540"/>
        <v>0</v>
      </c>
      <c r="W1607" s="14"/>
      <c r="X1607" s="18"/>
      <c r="Y1607" s="16">
        <v>0</v>
      </c>
      <c r="Z1607" s="18">
        <f t="shared" si="531"/>
        <v>123947.81999999996</v>
      </c>
      <c r="AA1607" s="15"/>
      <c r="AB1607" s="24"/>
      <c r="AC1607" s="15">
        <f t="shared" si="541"/>
        <v>0</v>
      </c>
      <c r="AD1607" s="25"/>
      <c r="AE1607" s="62">
        <f t="shared" ref="AE1607:AE1632" si="542">G1607</f>
        <v>0</v>
      </c>
      <c r="AF1607" s="63">
        <f t="shared" si="538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2"/>
        <v>0</v>
      </c>
      <c r="AP1607" s="15"/>
      <c r="AR1607" s="14"/>
      <c r="AS1607" s="18"/>
      <c r="AT1607" s="16">
        <v>0</v>
      </c>
      <c r="AU1607" s="18">
        <f t="shared" si="533"/>
        <v>0</v>
      </c>
      <c r="AV1607" s="15"/>
      <c r="AX1607" s="14"/>
      <c r="AY1607" s="18"/>
      <c r="AZ1607" s="16">
        <v>0</v>
      </c>
      <c r="BA1607" s="18">
        <f t="shared" si="534"/>
        <v>0</v>
      </c>
      <c r="BB1607" s="15"/>
      <c r="BD1607" s="14"/>
      <c r="BE1607" s="18"/>
      <c r="BF1607" s="16">
        <v>0</v>
      </c>
      <c r="BG1607" s="18">
        <f t="shared" si="535"/>
        <v>0</v>
      </c>
      <c r="BH1607" s="15"/>
      <c r="BJ1607" s="86"/>
      <c r="BK1607" s="86"/>
      <c r="BL1607" s="24"/>
      <c r="BM1607" s="24"/>
      <c r="BN1607" s="24"/>
      <c r="BO1607" s="24"/>
      <c r="BP1607" s="24"/>
      <c r="BQ1607" s="124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536"/>
        <v>1395.6923500000003</v>
      </c>
      <c r="P1608" s="18">
        <f t="shared" si="537"/>
        <v>435.84235000000001</v>
      </c>
      <c r="Q1608" s="14"/>
      <c r="R1608" s="18"/>
      <c r="S1608" s="16">
        <f t="shared" si="539"/>
        <v>0</v>
      </c>
      <c r="T1608" s="18">
        <f t="shared" si="530"/>
        <v>80819.95</v>
      </c>
      <c r="U1608" s="15" t="str">
        <f t="shared" si="540"/>
        <v>Materiale pulizia</v>
      </c>
      <c r="W1608" s="14"/>
      <c r="X1608" s="18"/>
      <c r="Y1608" s="16">
        <v>0</v>
      </c>
      <c r="Z1608" s="18">
        <f t="shared" si="531"/>
        <v>123947.81999999996</v>
      </c>
      <c r="AA1608" s="15"/>
      <c r="AB1608" s="24"/>
      <c r="AC1608" s="15" t="str">
        <f t="shared" si="541"/>
        <v>Materiale pulizia</v>
      </c>
      <c r="AD1608" s="25"/>
      <c r="AE1608" s="62">
        <f t="shared" si="542"/>
        <v>0</v>
      </c>
      <c r="AF1608" s="63">
        <f t="shared" si="538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2"/>
        <v>0</v>
      </c>
      <c r="AP1608" s="15"/>
      <c r="AR1608" s="14"/>
      <c r="AS1608" s="18"/>
      <c r="AT1608" s="16">
        <v>0</v>
      </c>
      <c r="AU1608" s="18">
        <f t="shared" si="533"/>
        <v>0</v>
      </c>
      <c r="AV1608" s="15"/>
      <c r="AX1608" s="14"/>
      <c r="AY1608" s="18"/>
      <c r="AZ1608" s="16">
        <v>0</v>
      </c>
      <c r="BA1608" s="18">
        <f t="shared" si="534"/>
        <v>0</v>
      </c>
      <c r="BB1608" s="15"/>
      <c r="BD1608" s="14"/>
      <c r="BE1608" s="18"/>
      <c r="BF1608" s="16">
        <v>0</v>
      </c>
      <c r="BG1608" s="18">
        <f t="shared" si="535"/>
        <v>0</v>
      </c>
      <c r="BH1608" s="15"/>
      <c r="BJ1608" s="86"/>
      <c r="BK1608" s="86"/>
      <c r="BL1608" s="24"/>
      <c r="BM1608" s="24"/>
      <c r="BN1608" s="24"/>
      <c r="BO1608" s="24"/>
      <c r="BP1608" s="24"/>
      <c r="BQ1608" s="124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536"/>
        <v>-446.58764999999994</v>
      </c>
      <c r="P1609" s="18">
        <f t="shared" si="537"/>
        <v>435.84235000000001</v>
      </c>
      <c r="Q1609" s="14"/>
      <c r="R1609" s="18"/>
      <c r="S1609" s="16">
        <f t="shared" si="539"/>
        <v>0</v>
      </c>
      <c r="T1609" s="18">
        <f t="shared" si="530"/>
        <v>80819.95</v>
      </c>
      <c r="U1609" s="15" t="str">
        <f t="shared" si="540"/>
        <v xml:space="preserve">Assicurazioni </v>
      </c>
      <c r="W1609" s="14"/>
      <c r="X1609" s="18"/>
      <c r="Y1609" s="16">
        <v>0</v>
      </c>
      <c r="Z1609" s="18">
        <f t="shared" si="531"/>
        <v>123947.81999999996</v>
      </c>
      <c r="AA1609" s="15"/>
      <c r="AB1609" s="24"/>
      <c r="AC1609" s="15" t="str">
        <f t="shared" si="541"/>
        <v xml:space="preserve">Assicurazioni </v>
      </c>
      <c r="AD1609" s="25"/>
      <c r="AE1609" s="62">
        <f t="shared" si="542"/>
        <v>0</v>
      </c>
      <c r="AF1609" s="63">
        <f t="shared" si="538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2"/>
        <v>0</v>
      </c>
      <c r="AP1609" s="15"/>
      <c r="AR1609" s="14"/>
      <c r="AS1609" s="18"/>
      <c r="AT1609" s="16">
        <v>0</v>
      </c>
      <c r="AU1609" s="18">
        <f t="shared" si="533"/>
        <v>0</v>
      </c>
      <c r="AV1609" s="15"/>
      <c r="AX1609" s="14"/>
      <c r="AY1609" s="18"/>
      <c r="AZ1609" s="16">
        <v>0</v>
      </c>
      <c r="BA1609" s="18">
        <f t="shared" si="534"/>
        <v>0</v>
      </c>
      <c r="BB1609" s="15"/>
      <c r="BD1609" s="14"/>
      <c r="BE1609" s="18"/>
      <c r="BF1609" s="16">
        <v>0</v>
      </c>
      <c r="BG1609" s="18">
        <f t="shared" si="535"/>
        <v>0</v>
      </c>
      <c r="BH1609" s="15"/>
      <c r="BJ1609" s="86"/>
      <c r="BK1609" s="86"/>
      <c r="BL1609" s="24"/>
      <c r="BM1609" s="24"/>
      <c r="BN1609" s="24"/>
      <c r="BO1609" s="24"/>
      <c r="BP1609" s="24"/>
      <c r="BQ1609" s="124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536"/>
        <v>1059.3185039999998</v>
      </c>
      <c r="P1610" s="18">
        <f t="shared" si="537"/>
        <v>2022.3085039999994</v>
      </c>
      <c r="Q1610" s="14"/>
      <c r="R1610" s="18"/>
      <c r="S1610" s="16">
        <f t="shared" si="539"/>
        <v>0</v>
      </c>
      <c r="T1610" s="18">
        <f t="shared" si="530"/>
        <v>80819.95</v>
      </c>
      <c r="U1610" s="15" t="str">
        <f t="shared" si="540"/>
        <v>Telepass</v>
      </c>
      <c r="W1610" s="14"/>
      <c r="X1610" s="18"/>
      <c r="Y1610" s="16">
        <v>0</v>
      </c>
      <c r="Z1610" s="18">
        <f t="shared" si="531"/>
        <v>123947.81999999996</v>
      </c>
      <c r="AA1610" s="15"/>
      <c r="AB1610" s="24"/>
      <c r="AC1610" s="15" t="str">
        <f t="shared" si="541"/>
        <v>Telepass</v>
      </c>
      <c r="AD1610" s="25"/>
      <c r="AE1610" s="62">
        <f t="shared" si="542"/>
        <v>0</v>
      </c>
      <c r="AF1610" s="63">
        <f t="shared" si="538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2"/>
        <v>0</v>
      </c>
      <c r="AP1610" s="15"/>
      <c r="AR1610" s="14"/>
      <c r="AS1610" s="18"/>
      <c r="AT1610" s="16">
        <v>0</v>
      </c>
      <c r="AU1610" s="18">
        <f t="shared" si="533"/>
        <v>0</v>
      </c>
      <c r="AV1610" s="15"/>
      <c r="AX1610" s="14"/>
      <c r="AY1610" s="18"/>
      <c r="AZ1610" s="16">
        <v>0</v>
      </c>
      <c r="BA1610" s="18">
        <f t="shared" si="534"/>
        <v>0</v>
      </c>
      <c r="BB1610" s="15"/>
      <c r="BD1610" s="14"/>
      <c r="BE1610" s="18"/>
      <c r="BF1610" s="16">
        <v>0</v>
      </c>
      <c r="BG1610" s="18">
        <f t="shared" si="535"/>
        <v>0</v>
      </c>
      <c r="BH1610" s="15"/>
      <c r="BJ1610" s="86"/>
      <c r="BK1610" s="86"/>
      <c r="BL1610" s="24"/>
      <c r="BM1610" s="24"/>
      <c r="BN1610" s="24"/>
      <c r="BO1610" s="24"/>
      <c r="BP1610" s="24"/>
      <c r="BQ1610" s="124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/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530"/>
        <v>80819.95</v>
      </c>
      <c r="U1611" s="15" t="str">
        <f t="shared" si="540"/>
        <v>Pubblicità</v>
      </c>
      <c r="W1611" s="14"/>
      <c r="X1611" s="18"/>
      <c r="Y1611" s="16">
        <v>0</v>
      </c>
      <c r="Z1611" s="18">
        <f t="shared" si="531"/>
        <v>123947.81999999996</v>
      </c>
      <c r="AA1611" s="15"/>
      <c r="AB1611" s="24"/>
      <c r="AC1611" s="15" t="str">
        <f t="shared" si="541"/>
        <v>Pubblicità</v>
      </c>
      <c r="AD1611" s="25"/>
      <c r="AE1611" s="62">
        <f t="shared" si="542"/>
        <v>0</v>
      </c>
      <c r="AF1611" s="63">
        <f t="shared" si="538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2"/>
        <v>0</v>
      </c>
      <c r="AP1611" s="15"/>
      <c r="AR1611" s="14"/>
      <c r="AS1611" s="18"/>
      <c r="AT1611" s="16"/>
      <c r="AU1611" s="18">
        <f t="shared" si="533"/>
        <v>0</v>
      </c>
      <c r="AV1611" s="15"/>
      <c r="AX1611" s="14"/>
      <c r="AY1611" s="18"/>
      <c r="AZ1611" s="16"/>
      <c r="BA1611" s="18">
        <f t="shared" si="534"/>
        <v>0</v>
      </c>
      <c r="BB1611" s="15"/>
      <c r="BD1611" s="14"/>
      <c r="BE1611" s="18"/>
      <c r="BF1611" s="16"/>
      <c r="BG1611" s="18">
        <f t="shared" si="535"/>
        <v>0</v>
      </c>
      <c r="BH1611" s="15"/>
      <c r="BJ1611" s="86"/>
      <c r="BK1611" s="86"/>
      <c r="BL1611" s="24"/>
      <c r="BM1611" s="24"/>
      <c r="BN1611" s="24"/>
      <c r="BO1611" s="24"/>
      <c r="BP1611" s="24"/>
      <c r="BQ1611" s="124"/>
    </row>
    <row r="1612" spans="1:69" ht="16.8" customHeight="1" x14ac:dyDescent="0.35">
      <c r="A1612" s="15"/>
      <c r="B1612" s="66"/>
      <c r="C1612" s="15" t="s">
        <v>137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418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530"/>
        <v>80819.95</v>
      </c>
      <c r="U1612" s="15" t="str">
        <f t="shared" si="540"/>
        <v xml:space="preserve">PAG. STIP.           MARZIA </v>
      </c>
      <c r="W1612" s="14"/>
      <c r="X1612" s="18"/>
      <c r="Y1612" s="16">
        <v>0</v>
      </c>
      <c r="Z1612" s="18">
        <f t="shared" si="531"/>
        <v>123947.81999999996</v>
      </c>
      <c r="AA1612" s="15"/>
      <c r="AB1612" s="24"/>
      <c r="AC1612" s="15" t="str">
        <f t="shared" si="541"/>
        <v xml:space="preserve">PAG. STIP.           MARZIA </v>
      </c>
      <c r="AD1612" s="25"/>
      <c r="AE1612" s="62">
        <f t="shared" si="542"/>
        <v>0</v>
      </c>
      <c r="AF1612" s="63">
        <f t="shared" si="538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2"/>
        <v>0</v>
      </c>
      <c r="AP1612" s="15"/>
      <c r="AR1612" s="14"/>
      <c r="AS1612" s="18"/>
      <c r="AT1612" s="16">
        <v>0</v>
      </c>
      <c r="AU1612" s="18">
        <f t="shared" si="533"/>
        <v>0</v>
      </c>
      <c r="AV1612" s="15"/>
      <c r="AX1612" s="14"/>
      <c r="AY1612" s="18"/>
      <c r="AZ1612" s="16">
        <v>0</v>
      </c>
      <c r="BA1612" s="18">
        <f t="shared" si="534"/>
        <v>0</v>
      </c>
      <c r="BB1612" s="15"/>
      <c r="BD1612" s="14"/>
      <c r="BE1612" s="18"/>
      <c r="BF1612" s="16">
        <v>0</v>
      </c>
      <c r="BG1612" s="18">
        <f t="shared" si="535"/>
        <v>0</v>
      </c>
      <c r="BH1612" s="15"/>
      <c r="BJ1612" s="86"/>
      <c r="BK1612" s="86"/>
      <c r="BL1612" s="24"/>
      <c r="BM1612" s="24"/>
      <c r="BN1612" s="24"/>
      <c r="BO1612" s="24"/>
      <c r="BP1612" s="24"/>
      <c r="BQ1612" s="124"/>
    </row>
    <row r="1613" spans="1:69" ht="16.8" customHeight="1" x14ac:dyDescent="0.35">
      <c r="A1613" s="15"/>
      <c r="B1613" s="15"/>
      <c r="C1613" s="15" t="s">
        <v>139</v>
      </c>
      <c r="D1613" s="16"/>
      <c r="E1613" s="16">
        <v>0</v>
      </c>
      <c r="F1613" s="16"/>
      <c r="G1613" s="16">
        <v>0</v>
      </c>
      <c r="H1613" s="16"/>
      <c r="I1613" s="4"/>
      <c r="J1613" s="14"/>
      <c r="K1613" s="17"/>
      <c r="L1613" s="16"/>
      <c r="M1613" s="16">
        <v>0</v>
      </c>
      <c r="N1613" s="16" t="s">
        <v>70</v>
      </c>
      <c r="O1613" s="16">
        <f>SUM(L1624:L1635)+L1638</f>
        <v>3217.42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530"/>
        <v>80819.95</v>
      </c>
      <c r="U1613" s="15" t="str">
        <f t="shared" si="540"/>
        <v xml:space="preserve">PAG. STIP.           DEBORAH </v>
      </c>
      <c r="W1613" s="14"/>
      <c r="X1613" s="18"/>
      <c r="Y1613" s="16">
        <v>0</v>
      </c>
      <c r="Z1613" s="18">
        <f t="shared" si="531"/>
        <v>123947.81999999996</v>
      </c>
      <c r="AA1613" s="15"/>
      <c r="AB1613" s="24"/>
      <c r="AC1613" s="15" t="str">
        <f t="shared" si="541"/>
        <v xml:space="preserve">PAG. STIP.           DEBORAH </v>
      </c>
      <c r="AD1613" s="25"/>
      <c r="AE1613" s="62">
        <f t="shared" si="542"/>
        <v>0</v>
      </c>
      <c r="AF1613" s="63">
        <f t="shared" si="538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2"/>
        <v>0</v>
      </c>
      <c r="AP1613" s="15"/>
      <c r="AR1613" s="14"/>
      <c r="AS1613" s="18"/>
      <c r="AT1613" s="16">
        <v>0</v>
      </c>
      <c r="AU1613" s="18">
        <f t="shared" si="533"/>
        <v>0</v>
      </c>
      <c r="AV1613" s="15"/>
      <c r="AX1613" s="14"/>
      <c r="AY1613" s="18"/>
      <c r="AZ1613" s="16">
        <v>0</v>
      </c>
      <c r="BA1613" s="18">
        <f t="shared" si="534"/>
        <v>0</v>
      </c>
      <c r="BB1613" s="15"/>
      <c r="BD1613" s="14"/>
      <c r="BE1613" s="18"/>
      <c r="BF1613" s="16">
        <v>0</v>
      </c>
      <c r="BG1613" s="18">
        <f t="shared" si="535"/>
        <v>0</v>
      </c>
      <c r="BH1613" s="15"/>
      <c r="BJ1613" s="86"/>
      <c r="BK1613" s="86"/>
      <c r="BL1613" s="24"/>
      <c r="BM1613" s="24"/>
      <c r="BN1613" s="24"/>
      <c r="BO1613" s="24"/>
      <c r="BP1613" s="24"/>
      <c r="BQ1613" s="124"/>
    </row>
    <row r="1614" spans="1:69" ht="16.8" customHeight="1" x14ac:dyDescent="0.35">
      <c r="A1614" s="15"/>
      <c r="B1614" s="15"/>
      <c r="C1614" s="15" t="s">
        <v>141</v>
      </c>
      <c r="D1614" s="16"/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10293.140000000003</v>
      </c>
      <c r="Q1614" s="14"/>
      <c r="R1614" s="18"/>
      <c r="S1614" s="16">
        <f>G1614</f>
        <v>0</v>
      </c>
      <c r="T1614" s="18">
        <f t="shared" si="530"/>
        <v>80819.95</v>
      </c>
      <c r="U1614" s="15"/>
      <c r="W1614" s="14"/>
      <c r="X1614" s="18"/>
      <c r="Y1614" s="16"/>
      <c r="Z1614" s="18">
        <f t="shared" si="531"/>
        <v>123947.81999999996</v>
      </c>
      <c r="AA1614" s="15"/>
      <c r="AB1614" s="24"/>
      <c r="AC1614" s="15" t="str">
        <f t="shared" si="541"/>
        <v xml:space="preserve">PAG. STIP.           DORIANA BONIFICO </v>
      </c>
      <c r="AD1614" s="25"/>
      <c r="AE1614" s="62">
        <f t="shared" si="542"/>
        <v>0</v>
      </c>
      <c r="AF1614" s="63">
        <f t="shared" si="538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2"/>
        <v>0</v>
      </c>
      <c r="AP1614" s="15"/>
      <c r="AR1614" s="14"/>
      <c r="AS1614" s="18"/>
      <c r="AT1614" s="16"/>
      <c r="AU1614" s="18">
        <f t="shared" si="533"/>
        <v>0</v>
      </c>
      <c r="AV1614" s="15"/>
      <c r="AX1614" s="14"/>
      <c r="AY1614" s="18"/>
      <c r="AZ1614" s="16"/>
      <c r="BA1614" s="18">
        <f t="shared" si="534"/>
        <v>0</v>
      </c>
      <c r="BB1614" s="15"/>
      <c r="BD1614" s="14"/>
      <c r="BE1614" s="18"/>
      <c r="BF1614" s="16"/>
      <c r="BG1614" s="18">
        <f t="shared" si="535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4"/>
    </row>
    <row r="1615" spans="1:69" ht="16.8" customHeight="1" x14ac:dyDescent="0.35">
      <c r="A1615" s="15"/>
      <c r="B1615" s="15"/>
      <c r="C1615" s="15" t="s">
        <v>142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7869.4800000000014</v>
      </c>
      <c r="M1615" s="3">
        <f>SUM(M1588:M1614)</f>
        <v>1926.04</v>
      </c>
      <c r="N1615" s="16" t="s">
        <v>75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530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1"/>
        <v>123947.81999999996</v>
      </c>
      <c r="AA1615" s="15"/>
      <c r="AB1615" s="24"/>
      <c r="AC1615" s="15" t="str">
        <f t="shared" si="541"/>
        <v xml:space="preserve">PAG. STIP.           STEFANIA  BONIFICO </v>
      </c>
      <c r="AD1615" s="25"/>
      <c r="AE1615" s="62">
        <f t="shared" si="542"/>
        <v>0</v>
      </c>
      <c r="AF1615" s="63">
        <f t="shared" si="538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2"/>
        <v>0</v>
      </c>
      <c r="AP1615" s="15"/>
      <c r="AR1615" s="14"/>
      <c r="AS1615" s="18"/>
      <c r="AT1615" s="16">
        <v>0</v>
      </c>
      <c r="AU1615" s="18">
        <f t="shared" si="533"/>
        <v>0</v>
      </c>
      <c r="AV1615" s="15"/>
      <c r="AX1615" s="14"/>
      <c r="AY1615" s="18"/>
      <c r="AZ1615" s="16">
        <v>0</v>
      </c>
      <c r="BA1615" s="18">
        <f t="shared" si="534"/>
        <v>0</v>
      </c>
      <c r="BB1615" s="15"/>
      <c r="BD1615" s="14"/>
      <c r="BE1615" s="18"/>
      <c r="BF1615" s="16">
        <v>0</v>
      </c>
      <c r="BG1615" s="18">
        <f t="shared" si="535"/>
        <v>0</v>
      </c>
      <c r="BH1615" s="15"/>
      <c r="BJ1615" s="86"/>
      <c r="BK1615" s="86"/>
      <c r="BL1615" s="24"/>
      <c r="BM1615" s="24"/>
      <c r="BN1615" s="24"/>
      <c r="BO1615" s="24"/>
      <c r="BP1615" s="24"/>
      <c r="BQ1615" s="124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933743.54999999993</v>
      </c>
      <c r="M1616" s="3">
        <f>M1556</f>
        <v>783976.39</v>
      </c>
      <c r="N1616" s="16" t="s">
        <v>77</v>
      </c>
      <c r="O1616" s="36">
        <f>(O1612+O1613)-(O1551+O1552)</f>
        <v>2952.92</v>
      </c>
      <c r="P1616" s="37">
        <f>O1615-O1616</f>
        <v>-1298.75</v>
      </c>
      <c r="Q1616" s="14"/>
      <c r="R1616" s="18"/>
      <c r="S1616" s="16">
        <f>G1616</f>
        <v>0</v>
      </c>
      <c r="T1616" s="18">
        <f t="shared" si="530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1"/>
        <v>123947.81999999996</v>
      </c>
      <c r="AA1616" s="15"/>
      <c r="AB1616" s="24"/>
      <c r="AC1616" s="15" t="str">
        <f t="shared" si="541"/>
        <v>Pagamento contributi impiegate</v>
      </c>
      <c r="AD1616" s="25"/>
      <c r="AE1616" s="62">
        <f t="shared" si="542"/>
        <v>0</v>
      </c>
      <c r="AF1616" s="63">
        <f t="shared" si="538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2"/>
        <v>0</v>
      </c>
      <c r="AP1616" s="15"/>
      <c r="AR1616" s="14"/>
      <c r="AS1616" s="18"/>
      <c r="AT1616" s="16">
        <v>0</v>
      </c>
      <c r="AU1616" s="18">
        <f t="shared" si="533"/>
        <v>0</v>
      </c>
      <c r="AV1616" s="15"/>
      <c r="AX1616" s="14"/>
      <c r="AY1616" s="18"/>
      <c r="AZ1616" s="16">
        <v>0</v>
      </c>
      <c r="BA1616" s="18">
        <f t="shared" si="534"/>
        <v>0</v>
      </c>
      <c r="BB1616" s="15"/>
      <c r="BD1616" s="14"/>
      <c r="BE1616" s="18"/>
      <c r="BF1616" s="16">
        <v>0</v>
      </c>
      <c r="BG1616" s="18">
        <f t="shared" si="535"/>
        <v>0</v>
      </c>
      <c r="BH1616" s="15"/>
      <c r="BJ1616" s="86"/>
      <c r="BK1616" s="86"/>
      <c r="BL1616" s="24"/>
      <c r="BM1616" s="24"/>
      <c r="BN1616" s="24"/>
      <c r="BO1616" s="24"/>
      <c r="BP1616" s="24"/>
      <c r="BQ1616" s="124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941613.02999999991</v>
      </c>
      <c r="M1617" s="3">
        <f>M1615+M1616</f>
        <v>785902.43</v>
      </c>
      <c r="N1617" s="16" t="s">
        <v>80</v>
      </c>
      <c r="O1617" s="38">
        <f>O1614+O1615-O1616</f>
        <v>10557.640000000003</v>
      </c>
      <c r="P1617" s="39">
        <f>O1617-O1614</f>
        <v>-1298.75</v>
      </c>
      <c r="Q1617" s="14"/>
      <c r="R1617" s="18"/>
      <c r="S1617" s="16">
        <v>0</v>
      </c>
      <c r="T1617" s="18">
        <f t="shared" si="530"/>
        <v>80819.95</v>
      </c>
      <c r="U1617" s="15"/>
      <c r="W1617" s="14"/>
      <c r="X1617" s="18"/>
      <c r="Y1617" s="16"/>
      <c r="Z1617" s="18">
        <f t="shared" si="531"/>
        <v>123947.81999999996</v>
      </c>
      <c r="AA1617" s="15"/>
      <c r="AB1617" s="24"/>
      <c r="AC1617" s="15"/>
      <c r="AD1617" s="25"/>
      <c r="AE1617" s="62">
        <f t="shared" si="542"/>
        <v>0</v>
      </c>
      <c r="AF1617" s="63">
        <f t="shared" si="538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2"/>
        <v>0</v>
      </c>
      <c r="AP1617" s="15"/>
      <c r="AR1617" s="14"/>
      <c r="AS1617" s="18"/>
      <c r="AT1617" s="16"/>
      <c r="AU1617" s="18">
        <f t="shared" si="533"/>
        <v>0</v>
      </c>
      <c r="AV1617" s="15"/>
      <c r="AX1617" s="14"/>
      <c r="AY1617" s="18"/>
      <c r="AZ1617" s="16"/>
      <c r="BA1617" s="18">
        <f t="shared" si="534"/>
        <v>0</v>
      </c>
      <c r="BB1617" s="15"/>
      <c r="BD1617" s="14"/>
      <c r="BE1617" s="18"/>
      <c r="BF1617" s="16"/>
      <c r="BG1617" s="18">
        <f t="shared" si="535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4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82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530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1"/>
        <v>123947.81999999996</v>
      </c>
      <c r="AA1618" s="15"/>
      <c r="AB1618" s="24"/>
      <c r="AC1618" s="15" t="str">
        <f t="shared" ref="AC1618:AC1628" si="543">C1618</f>
        <v>Pag. Bolletta Telecom  780820</v>
      </c>
      <c r="AD1618" s="25"/>
      <c r="AE1618" s="62">
        <f t="shared" si="542"/>
        <v>0</v>
      </c>
      <c r="AF1618" s="63">
        <f t="shared" si="538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2"/>
        <v>0</v>
      </c>
      <c r="AP1618" s="15"/>
      <c r="AR1618" s="14"/>
      <c r="AS1618" s="18"/>
      <c r="AT1618" s="16">
        <v>0</v>
      </c>
      <c r="AU1618" s="18">
        <f t="shared" si="533"/>
        <v>0</v>
      </c>
      <c r="AV1618" s="15"/>
      <c r="AX1618" s="14"/>
      <c r="AY1618" s="18"/>
      <c r="AZ1618" s="16">
        <v>0</v>
      </c>
      <c r="BA1618" s="18">
        <f t="shared" si="534"/>
        <v>0</v>
      </c>
      <c r="BB1618" s="15"/>
      <c r="BD1618" s="14"/>
      <c r="BE1618" s="18"/>
      <c r="BF1618" s="16">
        <v>0</v>
      </c>
      <c r="BG1618" s="18">
        <f t="shared" si="535"/>
        <v>0</v>
      </c>
      <c r="BH1618" s="15"/>
      <c r="BJ1618" s="86"/>
      <c r="BK1618" s="86"/>
      <c r="BL1618" s="24"/>
      <c r="BM1618" s="24"/>
      <c r="BN1618" s="24"/>
      <c r="BO1618" s="24"/>
      <c r="BP1618" s="24"/>
      <c r="BQ1618" s="124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10335.14</v>
      </c>
      <c r="P1619" s="18"/>
      <c r="Q1619" s="14"/>
      <c r="R1619" s="18"/>
      <c r="S1619" s="16">
        <f>G1619</f>
        <v>0</v>
      </c>
      <c r="T1619" s="18">
        <f t="shared" si="530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1"/>
        <v>123947.81999999996</v>
      </c>
      <c r="AA1619" s="15"/>
      <c r="AB1619" s="24"/>
      <c r="AC1619" s="15" t="str">
        <f t="shared" si="543"/>
        <v>Pag. Bolletta Telecom 780344</v>
      </c>
      <c r="AD1619" s="25"/>
      <c r="AE1619" s="62">
        <f t="shared" si="542"/>
        <v>0</v>
      </c>
      <c r="AF1619" s="63">
        <f t="shared" si="538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2"/>
        <v>0</v>
      </c>
      <c r="AP1619" s="15"/>
      <c r="AR1619" s="14"/>
      <c r="AS1619" s="18"/>
      <c r="AT1619" s="16">
        <v>0</v>
      </c>
      <c r="AU1619" s="18">
        <f t="shared" si="533"/>
        <v>0</v>
      </c>
      <c r="AV1619" s="15"/>
      <c r="AX1619" s="14"/>
      <c r="AY1619" s="18"/>
      <c r="AZ1619" s="16">
        <v>0</v>
      </c>
      <c r="BA1619" s="18">
        <f t="shared" si="534"/>
        <v>0</v>
      </c>
      <c r="BB1619" s="15"/>
      <c r="BD1619" s="14"/>
      <c r="BE1619" s="18"/>
      <c r="BF1619" s="16">
        <v>0</v>
      </c>
      <c r="BG1619" s="18">
        <f t="shared" si="535"/>
        <v>0</v>
      </c>
      <c r="BH1619" s="15"/>
      <c r="BJ1619" s="86"/>
      <c r="BK1619" s="86"/>
      <c r="BL1619" s="24"/>
      <c r="BM1619" s="24"/>
      <c r="BN1619" s="24"/>
      <c r="BO1619" s="24"/>
      <c r="BP1619" s="24"/>
      <c r="BQ1619" s="124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530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1"/>
        <v>123947.81999999996</v>
      </c>
      <c r="AA1620" s="15"/>
      <c r="AB1620" s="24"/>
      <c r="AC1620" s="15" t="str">
        <f t="shared" si="543"/>
        <v>Pag. Bolletta Telecom</v>
      </c>
      <c r="AD1620" s="25"/>
      <c r="AE1620" s="62">
        <f t="shared" si="542"/>
        <v>0</v>
      </c>
      <c r="AF1620" s="63">
        <f t="shared" si="538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2"/>
        <v>0</v>
      </c>
      <c r="AP1620" s="15"/>
      <c r="AR1620" s="14"/>
      <c r="AS1620" s="18"/>
      <c r="AT1620" s="16">
        <v>0</v>
      </c>
      <c r="AU1620" s="18">
        <f t="shared" si="533"/>
        <v>0</v>
      </c>
      <c r="AV1620" s="15"/>
      <c r="AX1620" s="14"/>
      <c r="AY1620" s="18"/>
      <c r="AZ1620" s="16">
        <v>0</v>
      </c>
      <c r="BA1620" s="18">
        <f t="shared" si="534"/>
        <v>0</v>
      </c>
      <c r="BB1620" s="15"/>
      <c r="BD1620" s="14"/>
      <c r="BE1620" s="18"/>
      <c r="BF1620" s="16">
        <v>0</v>
      </c>
      <c r="BG1620" s="18">
        <f t="shared" si="535"/>
        <v>0</v>
      </c>
      <c r="BH1620" s="15"/>
      <c r="BJ1620" s="86"/>
      <c r="BK1620" s="86"/>
      <c r="BL1620" s="24"/>
      <c r="BM1620" s="24"/>
      <c r="BN1620" s="24"/>
      <c r="BO1620" s="24"/>
      <c r="BP1620" s="24"/>
      <c r="BQ1620" s="124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52" si="544">(R1621-S1621)+T1620</f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52" si="545">(X1621-Y1621)+Z1620</f>
        <v>123947.81999999996</v>
      </c>
      <c r="AA1621" s="15"/>
      <c r="AB1621" s="24"/>
      <c r="AC1621" s="15" t="str">
        <f t="shared" si="543"/>
        <v xml:space="preserve">PAG. BOLLETTA ENEL  </v>
      </c>
      <c r="AD1621" s="25"/>
      <c r="AE1621" s="62">
        <f t="shared" si="542"/>
        <v>0</v>
      </c>
      <c r="AF1621" s="63">
        <f t="shared" si="538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52" si="546">(AM1621-AN1621)+AO1620</f>
        <v>0</v>
      </c>
      <c r="AP1621" s="15"/>
      <c r="AR1621" s="14"/>
      <c r="AS1621" s="18"/>
      <c r="AT1621" s="16">
        <v>0</v>
      </c>
      <c r="AU1621" s="18">
        <f t="shared" ref="AU1621:AU1652" si="547">(AS1621-AT1621)+AU1620</f>
        <v>0</v>
      </c>
      <c r="AV1621" s="15"/>
      <c r="AX1621" s="14"/>
      <c r="AY1621" s="18"/>
      <c r="AZ1621" s="16">
        <v>0</v>
      </c>
      <c r="BA1621" s="18">
        <f t="shared" ref="BA1621:BA1652" si="548">(AY1621-AZ1621)+BA1620</f>
        <v>0</v>
      </c>
      <c r="BB1621" s="15"/>
      <c r="BD1621" s="14"/>
      <c r="BE1621" s="18"/>
      <c r="BF1621" s="16">
        <v>0</v>
      </c>
      <c r="BG1621" s="18">
        <f t="shared" ref="BG1621:BG1652" si="549">(BE1621-BF1621)+BG1620</f>
        <v>0</v>
      </c>
      <c r="BH1621" s="15"/>
      <c r="BJ1621" s="86"/>
      <c r="BK1621" s="86"/>
      <c r="BL1621" s="24"/>
      <c r="BM1621" s="24"/>
      <c r="BN1621" s="24"/>
      <c r="BO1621" s="24"/>
      <c r="BP1621" s="24"/>
      <c r="BQ1621" s="124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>
        <f>T1645+Z1645+AO1645+AU1645</f>
        <v>223201.97999999998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4"/>
        <v>80819.95</v>
      </c>
      <c r="U1622" s="15"/>
      <c r="W1622" s="14"/>
      <c r="X1622" s="18"/>
      <c r="Y1622" s="16">
        <v>0</v>
      </c>
      <c r="Z1622" s="18">
        <f t="shared" si="545"/>
        <v>123947.81999999996</v>
      </c>
      <c r="AA1622" s="15"/>
      <c r="AB1622" s="24"/>
      <c r="AC1622" s="15" t="str">
        <f t="shared" si="543"/>
        <v>Locazione immobili</v>
      </c>
      <c r="AD1622" s="25"/>
      <c r="AE1622" s="62">
        <f t="shared" si="542"/>
        <v>0</v>
      </c>
      <c r="AF1622" s="63">
        <f t="shared" si="538"/>
        <v>9547.4</v>
      </c>
      <c r="AG1622" s="25"/>
      <c r="AH1622" s="24"/>
      <c r="AI1622" s="26">
        <v>0</v>
      </c>
      <c r="AJ1622" s="25"/>
      <c r="AL1622" s="14"/>
      <c r="AM1622" s="18"/>
      <c r="AN1622" s="16">
        <v>0</v>
      </c>
      <c r="AO1622" s="18">
        <f t="shared" si="546"/>
        <v>0</v>
      </c>
      <c r="AP1622" s="15"/>
      <c r="AR1622" s="14"/>
      <c r="AS1622" s="18"/>
      <c r="AT1622" s="16">
        <v>0</v>
      </c>
      <c r="AU1622" s="18">
        <f t="shared" si="547"/>
        <v>0</v>
      </c>
      <c r="AV1622" s="15"/>
      <c r="AX1622" s="14"/>
      <c r="AY1622" s="18"/>
      <c r="AZ1622" s="16">
        <v>0</v>
      </c>
      <c r="BA1622" s="18">
        <f t="shared" si="548"/>
        <v>0</v>
      </c>
      <c r="BB1622" s="15"/>
      <c r="BD1622" s="14"/>
      <c r="BE1622" s="18"/>
      <c r="BF1622" s="16">
        <v>0</v>
      </c>
      <c r="BG1622" s="18">
        <f t="shared" si="549"/>
        <v>0</v>
      </c>
      <c r="BH1622" s="15"/>
      <c r="BJ1622" s="86"/>
      <c r="BK1622" s="86"/>
      <c r="BL1622" s="24"/>
      <c r="BM1622" s="24"/>
      <c r="BN1622" s="24"/>
      <c r="BO1622" s="24"/>
      <c r="BP1622" s="24"/>
      <c r="BQ1622" s="124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4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5"/>
        <v>123947.81999999996</v>
      </c>
      <c r="AA1623" s="15"/>
      <c r="AB1623" s="24"/>
      <c r="AC1623" s="15" t="str">
        <f t="shared" si="543"/>
        <v>Spese condominiali</v>
      </c>
      <c r="AD1623" s="25"/>
      <c r="AE1623" s="62">
        <f t="shared" si="542"/>
        <v>0</v>
      </c>
      <c r="AF1623" s="63">
        <f t="shared" si="538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6"/>
        <v>0</v>
      </c>
      <c r="AP1623" s="15"/>
      <c r="AR1623" s="14"/>
      <c r="AS1623" s="18"/>
      <c r="AT1623" s="16">
        <v>0</v>
      </c>
      <c r="AU1623" s="18">
        <f t="shared" si="547"/>
        <v>0</v>
      </c>
      <c r="AV1623" s="15"/>
      <c r="AX1623" s="14"/>
      <c r="AY1623" s="18"/>
      <c r="AZ1623" s="16">
        <v>0</v>
      </c>
      <c r="BA1623" s="18">
        <f t="shared" si="548"/>
        <v>0</v>
      </c>
      <c r="BB1623" s="15"/>
      <c r="BD1623" s="14"/>
      <c r="BE1623" s="18"/>
      <c r="BF1623" s="16">
        <v>0</v>
      </c>
      <c r="BG1623" s="18">
        <f t="shared" si="549"/>
        <v>0</v>
      </c>
      <c r="BH1623" s="15"/>
      <c r="BJ1623" s="86"/>
      <c r="BK1623" s="86"/>
      <c r="BL1623" s="24"/>
      <c r="BM1623" s="24"/>
      <c r="BN1623" s="24"/>
      <c r="BO1623" s="24"/>
      <c r="BP1623" s="24"/>
      <c r="BQ1623" s="124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144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4"/>
        <v>80819.95</v>
      </c>
      <c r="U1624" s="15"/>
      <c r="W1624" s="14"/>
      <c r="X1624" s="18"/>
      <c r="Y1624" s="16"/>
      <c r="Z1624" s="18">
        <f t="shared" si="545"/>
        <v>123947.81999999996</v>
      </c>
      <c r="AA1624" s="15"/>
      <c r="AB1624" s="24"/>
      <c r="AC1624" s="15" t="str">
        <f t="shared" si="543"/>
        <v>TOT. SPESE AFFITTO  TEL. LUCE</v>
      </c>
      <c r="AD1624" s="25"/>
      <c r="AE1624" s="62">
        <f t="shared" si="542"/>
        <v>0</v>
      </c>
      <c r="AF1624" s="63">
        <f t="shared" si="538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6"/>
        <v>0</v>
      </c>
      <c r="AP1624" s="15"/>
      <c r="AR1624" s="14"/>
      <c r="AS1624" s="18"/>
      <c r="AT1624" s="16"/>
      <c r="AU1624" s="18">
        <f t="shared" si="547"/>
        <v>0</v>
      </c>
      <c r="AV1624" s="15"/>
      <c r="AX1624" s="14"/>
      <c r="AY1624" s="18"/>
      <c r="AZ1624" s="16"/>
      <c r="BA1624" s="18">
        <f t="shared" si="548"/>
        <v>0</v>
      </c>
      <c r="BB1624" s="15"/>
      <c r="BD1624" s="14"/>
      <c r="BE1624" s="18"/>
      <c r="BF1624" s="16"/>
      <c r="BG1624" s="18">
        <f t="shared" si="549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4"/>
    </row>
    <row r="1625" spans="1:69" ht="16.8" customHeight="1" x14ac:dyDescent="0.35">
      <c r="A1625" s="15"/>
      <c r="B1625" s="15"/>
      <c r="C1625" s="15" t="s">
        <v>95</v>
      </c>
      <c r="D1625" s="16"/>
      <c r="E1625" s="16"/>
      <c r="F1625" s="16"/>
      <c r="G1625" s="16">
        <v>0</v>
      </c>
      <c r="H1625" s="16"/>
      <c r="I1625" s="4"/>
      <c r="J1625" s="14"/>
      <c r="K1625" t="s">
        <v>221</v>
      </c>
      <c r="L1625" s="154">
        <v>0</v>
      </c>
      <c r="M1625" t="s">
        <v>222</v>
      </c>
      <c r="N1625">
        <v>0</v>
      </c>
      <c r="O1625" s="16"/>
      <c r="P1625" s="18"/>
      <c r="Q1625" s="14"/>
      <c r="R1625" s="18"/>
      <c r="S1625" s="16">
        <f>G1625</f>
        <v>0</v>
      </c>
      <c r="T1625" s="18">
        <f t="shared" si="544"/>
        <v>80819.95</v>
      </c>
      <c r="U1625" s="15"/>
      <c r="W1625" s="14"/>
      <c r="X1625" s="18">
        <v>0</v>
      </c>
      <c r="Y1625" s="16">
        <v>0</v>
      </c>
      <c r="Z1625" s="18">
        <f t="shared" si="545"/>
        <v>123947.81999999996</v>
      </c>
      <c r="AA1625" s="15"/>
      <c r="AB1625" s="24"/>
      <c r="AC1625" s="15" t="str">
        <f t="shared" si="543"/>
        <v xml:space="preserve">RIVALSA </v>
      </c>
      <c r="AD1625" s="25"/>
      <c r="AE1625" s="62">
        <f t="shared" si="542"/>
        <v>0</v>
      </c>
      <c r="AF1625" s="63">
        <f t="shared" si="538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6"/>
        <v>0</v>
      </c>
      <c r="AP1625" s="15"/>
      <c r="AR1625" s="14"/>
      <c r="AS1625" s="18"/>
      <c r="AT1625" s="16"/>
      <c r="AU1625" s="18">
        <f t="shared" si="547"/>
        <v>0</v>
      </c>
      <c r="AV1625" s="15"/>
      <c r="AX1625" s="14"/>
      <c r="AY1625" s="18"/>
      <c r="AZ1625" s="16"/>
      <c r="BA1625" s="18">
        <f t="shared" si="548"/>
        <v>0</v>
      </c>
      <c r="BB1625" s="15"/>
      <c r="BD1625" s="14"/>
      <c r="BE1625" s="18"/>
      <c r="BF1625" s="16"/>
      <c r="BG1625" s="18">
        <f t="shared" si="549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4"/>
    </row>
    <row r="1626" spans="1:69" ht="16.8" customHeight="1" x14ac:dyDescent="0.35">
      <c r="A1626" s="15"/>
      <c r="B1626" s="15"/>
      <c r="C1626" s="15" t="s">
        <v>96</v>
      </c>
      <c r="D1626" s="16"/>
      <c r="E1626" s="16"/>
      <c r="F1626" s="16"/>
      <c r="G1626" s="16">
        <v>0</v>
      </c>
      <c r="H1626" s="16"/>
      <c r="I1626" s="4"/>
      <c r="J1626" s="14"/>
      <c r="K1626" t="s">
        <v>223</v>
      </c>
      <c r="L1626">
        <v>0</v>
      </c>
      <c r="M1626" t="s">
        <v>224</v>
      </c>
      <c r="N1626">
        <v>1269.71</v>
      </c>
      <c r="O1626" s="16"/>
      <c r="P1626" s="18"/>
      <c r="Q1626" s="14"/>
      <c r="R1626" s="18"/>
      <c r="S1626" s="16">
        <f>G1626</f>
        <v>0</v>
      </c>
      <c r="T1626" s="18">
        <f t="shared" si="544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5"/>
        <v>123947.81999999996</v>
      </c>
      <c r="AA1626" s="15"/>
      <c r="AB1626" s="24"/>
      <c r="AC1626" s="15" t="str">
        <f t="shared" si="543"/>
        <v>COMMERCIALISTA</v>
      </c>
      <c r="AD1626" s="25"/>
      <c r="AE1626" s="62">
        <f t="shared" si="542"/>
        <v>0</v>
      </c>
      <c r="AF1626" s="63">
        <f t="shared" si="538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6"/>
        <v>0</v>
      </c>
      <c r="AP1626" s="15"/>
      <c r="AR1626" s="14"/>
      <c r="AS1626" s="18"/>
      <c r="AT1626" s="16">
        <v>0</v>
      </c>
      <c r="AU1626" s="18">
        <f t="shared" si="547"/>
        <v>0</v>
      </c>
      <c r="AV1626" s="15"/>
      <c r="AX1626" s="14"/>
      <c r="AY1626" s="18"/>
      <c r="AZ1626" s="16">
        <v>0</v>
      </c>
      <c r="BA1626" s="18">
        <f t="shared" si="548"/>
        <v>0</v>
      </c>
      <c r="BB1626" s="15"/>
      <c r="BD1626" s="14"/>
      <c r="BE1626" s="18"/>
      <c r="BF1626" s="16">
        <v>0</v>
      </c>
      <c r="BG1626" s="18">
        <f t="shared" si="549"/>
        <v>0</v>
      </c>
      <c r="BH1626" s="15"/>
      <c r="BJ1626" s="86"/>
      <c r="BK1626" s="86"/>
      <c r="BL1626" s="24"/>
      <c r="BM1626" s="24"/>
      <c r="BN1626" s="24"/>
      <c r="BO1626" s="24"/>
      <c r="BP1626" s="24"/>
      <c r="BQ1626" s="124"/>
    </row>
    <row r="1627" spans="1:69" ht="16.8" customHeight="1" x14ac:dyDescent="0.35">
      <c r="A1627" s="15"/>
      <c r="B1627" s="15"/>
      <c r="C1627" s="64" t="s">
        <v>147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t="s">
        <v>225</v>
      </c>
      <c r="L1627">
        <v>0</v>
      </c>
      <c r="M1627" t="s">
        <v>226</v>
      </c>
      <c r="N1627">
        <v>0</v>
      </c>
      <c r="O1627" s="16"/>
      <c r="P1627" s="18"/>
      <c r="Q1627" s="14"/>
      <c r="R1627" s="18"/>
      <c r="S1627" s="16">
        <f>G1627</f>
        <v>0</v>
      </c>
      <c r="T1627" s="18">
        <f t="shared" si="544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5"/>
        <v>123947.81999999996</v>
      </c>
      <c r="AA1627" s="15"/>
      <c r="AB1627" s="24"/>
      <c r="AC1627" s="15" t="str">
        <f t="shared" si="543"/>
        <v>CASSA PREVIDENZA  AGENTI  + QUOTA GAA</v>
      </c>
      <c r="AD1627" s="25"/>
      <c r="AE1627" s="62">
        <f t="shared" si="542"/>
        <v>0</v>
      </c>
      <c r="AF1627" s="63">
        <f t="shared" si="538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6"/>
        <v>0</v>
      </c>
      <c r="AP1627" s="15"/>
      <c r="AR1627" s="14"/>
      <c r="AS1627" s="18"/>
      <c r="AT1627" s="16">
        <v>0</v>
      </c>
      <c r="AU1627" s="18">
        <f t="shared" si="547"/>
        <v>0</v>
      </c>
      <c r="AV1627" s="15"/>
      <c r="AX1627" s="14"/>
      <c r="AY1627" s="18"/>
      <c r="AZ1627" s="16">
        <v>0</v>
      </c>
      <c r="BA1627" s="18">
        <f t="shared" si="548"/>
        <v>0</v>
      </c>
      <c r="BB1627" s="15"/>
      <c r="BD1627" s="14"/>
      <c r="BE1627" s="18"/>
      <c r="BF1627" s="16">
        <v>0</v>
      </c>
      <c r="BG1627" s="18">
        <f t="shared" si="549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4"/>
    </row>
    <row r="1628" spans="1:69" ht="16.8" customHeight="1" x14ac:dyDescent="0.35">
      <c r="A1628" s="15"/>
      <c r="B1628" s="15"/>
      <c r="C1628" s="15" t="s">
        <v>98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t="s">
        <v>227</v>
      </c>
      <c r="L1628">
        <v>0</v>
      </c>
      <c r="M1628" t="s">
        <v>228</v>
      </c>
      <c r="N1628">
        <v>0</v>
      </c>
      <c r="O1628" s="16"/>
      <c r="P1628" s="18"/>
      <c r="Q1628" s="14"/>
      <c r="R1628" s="18">
        <f>F1628</f>
        <v>0</v>
      </c>
      <c r="S1628" s="16">
        <v>0</v>
      </c>
      <c r="T1628" s="18">
        <f t="shared" si="544"/>
        <v>80819.95</v>
      </c>
      <c r="U1628" s="15"/>
      <c r="W1628" s="14" t="s">
        <v>186</v>
      </c>
      <c r="X1628" s="18">
        <v>0</v>
      </c>
      <c r="Y1628" s="16"/>
      <c r="Z1628" s="18">
        <f t="shared" si="545"/>
        <v>123947.81999999996</v>
      </c>
      <c r="AA1628" s="15"/>
      <c r="AB1628" s="24"/>
      <c r="AC1628" s="15" t="str">
        <f t="shared" si="543"/>
        <v>GIROCONTO PROVV. GENERALI</v>
      </c>
      <c r="AD1628" s="25"/>
      <c r="AE1628" s="62">
        <f t="shared" si="542"/>
        <v>0</v>
      </c>
      <c r="AF1628" s="63">
        <f t="shared" si="538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6"/>
        <v>0</v>
      </c>
      <c r="AP1628" s="15"/>
      <c r="AR1628" s="14"/>
      <c r="AS1628" s="18"/>
      <c r="AT1628" s="16"/>
      <c r="AU1628" s="18">
        <f t="shared" si="547"/>
        <v>0</v>
      </c>
      <c r="AV1628" s="15"/>
      <c r="AX1628" s="14"/>
      <c r="AY1628" s="18"/>
      <c r="AZ1628" s="16"/>
      <c r="BA1628" s="18">
        <f t="shared" si="548"/>
        <v>0</v>
      </c>
      <c r="BB1628" s="15"/>
      <c r="BD1628" s="14"/>
      <c r="BE1628" s="18">
        <f>H1628</f>
        <v>0</v>
      </c>
      <c r="BF1628" s="16"/>
      <c r="BG1628" s="18">
        <f t="shared" si="549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4"/>
    </row>
    <row r="1629" spans="1:69" ht="16.8" customHeight="1" x14ac:dyDescent="0.35">
      <c r="A1629" s="15"/>
      <c r="B1629" s="15"/>
      <c r="C1629" s="47" t="s">
        <v>149</v>
      </c>
      <c r="D1629" s="16"/>
      <c r="E1629" s="16"/>
      <c r="F1629" s="1">
        <v>0</v>
      </c>
      <c r="G1629" s="16">
        <v>0</v>
      </c>
      <c r="H1629" s="16"/>
      <c r="I1629" s="4"/>
      <c r="J1629" s="14"/>
      <c r="K1629" t="s">
        <v>229</v>
      </c>
      <c r="L1629">
        <v>0</v>
      </c>
      <c r="M1629" t="s">
        <v>230</v>
      </c>
      <c r="N1629">
        <v>0</v>
      </c>
      <c r="O1629" s="16"/>
      <c r="P1629" s="18"/>
      <c r="Q1629" s="14"/>
      <c r="R1629" s="49">
        <f>F1629</f>
        <v>0</v>
      </c>
      <c r="S1629" s="16">
        <v>0</v>
      </c>
      <c r="T1629" s="18">
        <f t="shared" si="544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5"/>
        <v>123947.81999999996</v>
      </c>
      <c r="AA1629" s="15"/>
      <c r="AB1629" s="24"/>
      <c r="AC1629" s="64" t="s">
        <v>150</v>
      </c>
      <c r="AD1629" s="65"/>
      <c r="AE1629" s="65">
        <f t="shared" si="542"/>
        <v>0</v>
      </c>
      <c r="AF1629" s="63">
        <f t="shared" si="538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6"/>
        <v>0</v>
      </c>
      <c r="AP1629" s="15"/>
      <c r="AR1629" s="14"/>
      <c r="AS1629" s="18"/>
      <c r="AT1629" s="16">
        <v>0</v>
      </c>
      <c r="AU1629" s="18">
        <f t="shared" si="547"/>
        <v>0</v>
      </c>
      <c r="AV1629" s="15"/>
      <c r="AX1629" s="14"/>
      <c r="AY1629" s="18"/>
      <c r="AZ1629" s="16">
        <v>0</v>
      </c>
      <c r="BA1629" s="18">
        <f t="shared" si="548"/>
        <v>0</v>
      </c>
      <c r="BB1629" s="15"/>
      <c r="BD1629" s="14"/>
      <c r="BE1629" s="18"/>
      <c r="BF1629" s="16">
        <v>0</v>
      </c>
      <c r="BG1629" s="18">
        <f t="shared" si="549"/>
        <v>0</v>
      </c>
      <c r="BH1629" s="15"/>
      <c r="BJ1629" s="86"/>
      <c r="BK1629" s="86"/>
      <c r="BL1629" s="24"/>
      <c r="BM1629" s="24"/>
      <c r="BN1629" s="24"/>
      <c r="BO1629" s="24"/>
      <c r="BP1629" s="24"/>
      <c r="BQ1629" s="124"/>
    </row>
    <row r="1630" spans="1:69" ht="16.8" customHeight="1" x14ac:dyDescent="0.35">
      <c r="A1630" s="15"/>
      <c r="B1630" s="15"/>
      <c r="C1630" s="15" t="s">
        <v>100</v>
      </c>
      <c r="D1630" s="16"/>
      <c r="E1630" s="16"/>
      <c r="F1630" s="16"/>
      <c r="G1630" s="16">
        <v>0</v>
      </c>
      <c r="H1630" s="16"/>
      <c r="I1630" s="4"/>
      <c r="J1630" s="14"/>
      <c r="K1630" t="s">
        <v>231</v>
      </c>
      <c r="L1630">
        <v>0</v>
      </c>
      <c r="M1630" t="s">
        <v>232</v>
      </c>
      <c r="N1630" s="154">
        <v>0</v>
      </c>
      <c r="O1630" s="16"/>
      <c r="P1630" s="18"/>
      <c r="Q1630" s="14"/>
      <c r="R1630" s="18"/>
      <c r="S1630" s="16">
        <f>G1630</f>
        <v>0</v>
      </c>
      <c r="T1630" s="18">
        <f t="shared" si="544"/>
        <v>80819.95</v>
      </c>
      <c r="U1630" s="15" t="s">
        <v>102</v>
      </c>
      <c r="W1630" s="14"/>
      <c r="X1630" s="18"/>
      <c r="Y1630" s="16">
        <v>0</v>
      </c>
      <c r="Z1630" s="18">
        <f t="shared" si="545"/>
        <v>123947.81999999996</v>
      </c>
      <c r="AA1630" s="15"/>
      <c r="AB1630" s="24"/>
      <c r="AC1630" s="15" t="str">
        <f>C1630</f>
        <v>TASSE</v>
      </c>
      <c r="AD1630" s="25"/>
      <c r="AE1630" s="62">
        <f t="shared" si="542"/>
        <v>0</v>
      </c>
      <c r="AF1630" s="63">
        <f t="shared" si="538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6"/>
        <v>0</v>
      </c>
      <c r="AP1630" s="15"/>
      <c r="AR1630" s="14"/>
      <c r="AS1630" s="18">
        <v>0</v>
      </c>
      <c r="AT1630" s="16">
        <v>0</v>
      </c>
      <c r="AU1630" s="18">
        <f t="shared" si="547"/>
        <v>0</v>
      </c>
      <c r="AV1630" s="15"/>
      <c r="AX1630" s="14"/>
      <c r="AY1630" s="18">
        <v>0</v>
      </c>
      <c r="AZ1630" s="16">
        <v>0</v>
      </c>
      <c r="BA1630" s="18">
        <f t="shared" si="548"/>
        <v>0</v>
      </c>
      <c r="BB1630" s="15"/>
      <c r="BD1630" s="14"/>
      <c r="BE1630" s="18">
        <v>0</v>
      </c>
      <c r="BF1630" s="16">
        <v>0</v>
      </c>
      <c r="BG1630" s="18">
        <f t="shared" si="549"/>
        <v>0</v>
      </c>
      <c r="BH1630" s="15"/>
      <c r="BJ1630" s="86"/>
      <c r="BK1630" s="86"/>
      <c r="BL1630" s="24"/>
      <c r="BM1630" s="24"/>
      <c r="BN1630" s="24"/>
      <c r="BO1630" s="24"/>
      <c r="BP1630" s="24"/>
      <c r="BQ1630" s="124"/>
    </row>
    <row r="1631" spans="1:69" ht="16.8" customHeight="1" x14ac:dyDescent="0.35">
      <c r="A1631" s="15"/>
      <c r="B1631" s="15"/>
      <c r="C1631" s="15" t="s">
        <v>103</v>
      </c>
      <c r="D1631" s="16"/>
      <c r="E1631" s="16"/>
      <c r="F1631" s="16">
        <v>0</v>
      </c>
      <c r="G1631" s="16">
        <v>0</v>
      </c>
      <c r="H1631" s="16"/>
      <c r="I1631" s="4"/>
      <c r="J1631" s="14"/>
      <c r="K1631" s="151" t="s">
        <v>111</v>
      </c>
      <c r="L1631" s="152">
        <f>SUM(L1625:L1630)</f>
        <v>0</v>
      </c>
      <c r="M1631" s="151" t="s">
        <v>111</v>
      </c>
      <c r="N1631" s="153">
        <f>SUM(N1625:N1630)</f>
        <v>1269.71</v>
      </c>
      <c r="O1631" s="16"/>
      <c r="P1631" s="18"/>
      <c r="Q1631" s="14"/>
      <c r="R1631" s="18"/>
      <c r="S1631" s="16">
        <f>G1631</f>
        <v>0</v>
      </c>
      <c r="T1631" s="18">
        <f t="shared" si="544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5"/>
        <v>123947.81999999996</v>
      </c>
      <c r="AA1631" s="15"/>
      <c r="AB1631" s="24"/>
      <c r="AC1631" s="15" t="str">
        <f>C1631</f>
        <v>PREL.  ACC. PER AMM-  GIGI</v>
      </c>
      <c r="AD1631" s="25"/>
      <c r="AE1631" s="62">
        <f t="shared" si="542"/>
        <v>0</v>
      </c>
      <c r="AF1631" s="63">
        <f t="shared" si="538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6"/>
        <v>0</v>
      </c>
      <c r="AP1631" s="15"/>
      <c r="AR1631" s="14"/>
      <c r="AS1631" s="18">
        <v>0</v>
      </c>
      <c r="AT1631" s="16">
        <v>0</v>
      </c>
      <c r="AU1631" s="18">
        <f t="shared" si="547"/>
        <v>0</v>
      </c>
      <c r="AV1631" s="15"/>
      <c r="AX1631" s="14"/>
      <c r="AY1631" s="18">
        <v>0</v>
      </c>
      <c r="AZ1631" s="16">
        <v>0</v>
      </c>
      <c r="BA1631" s="18">
        <f t="shared" si="548"/>
        <v>0</v>
      </c>
      <c r="BB1631" s="15"/>
      <c r="BD1631" s="14"/>
      <c r="BE1631" s="18">
        <v>0</v>
      </c>
      <c r="BF1631" s="16">
        <v>0</v>
      </c>
      <c r="BG1631" s="18">
        <f t="shared" si="549"/>
        <v>0</v>
      </c>
      <c r="BH1631" s="15"/>
      <c r="BJ1631" s="86"/>
      <c r="BK1631" s="86"/>
      <c r="BL1631" s="24"/>
      <c r="BM1631" s="24"/>
      <c r="BN1631" s="24"/>
      <c r="BO1631" s="24"/>
      <c r="BP1631" s="24"/>
      <c r="BQ1631" s="124"/>
    </row>
    <row r="1632" spans="1:69" ht="16.8" customHeight="1" x14ac:dyDescent="0.35">
      <c r="A1632" s="15"/>
      <c r="B1632" s="15"/>
      <c r="C1632" s="15" t="s">
        <v>105</v>
      </c>
      <c r="D1632" s="16"/>
      <c r="E1632" s="16"/>
      <c r="F1632" s="16">
        <v>0</v>
      </c>
      <c r="G1632" s="16">
        <v>0</v>
      </c>
      <c r="H1632" s="16"/>
      <c r="I1632" s="4"/>
      <c r="J1632" s="14"/>
      <c r="K1632" s="44"/>
      <c r="L1632" s="16"/>
      <c r="M1632" s="16"/>
      <c r="N1632" s="16"/>
      <c r="O1632" s="16"/>
      <c r="P1632" s="18"/>
      <c r="Q1632" s="14"/>
      <c r="R1632" s="18">
        <v>0</v>
      </c>
      <c r="S1632" s="16">
        <f>G1632</f>
        <v>0</v>
      </c>
      <c r="T1632" s="18">
        <f t="shared" si="544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5"/>
        <v>123947.81999999996</v>
      </c>
      <c r="AA1632" s="15"/>
      <c r="AB1632" s="24"/>
      <c r="AC1632" s="15" t="str">
        <f>C1632</f>
        <v>PREL.  ACC. PER AMM-. RENZO</v>
      </c>
      <c r="AD1632" s="25"/>
      <c r="AE1632" s="62">
        <f t="shared" si="542"/>
        <v>0</v>
      </c>
      <c r="AF1632" s="63">
        <f t="shared" si="538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6"/>
        <v>0</v>
      </c>
      <c r="AP1632" s="15"/>
      <c r="AR1632" s="14"/>
      <c r="AS1632" s="18">
        <v>0</v>
      </c>
      <c r="AT1632" s="16"/>
      <c r="AU1632" s="18">
        <f t="shared" si="547"/>
        <v>0</v>
      </c>
      <c r="AV1632" s="15"/>
      <c r="AX1632" s="14"/>
      <c r="AY1632" s="18">
        <v>0</v>
      </c>
      <c r="AZ1632" s="16"/>
      <c r="BA1632" s="18">
        <f t="shared" si="548"/>
        <v>0</v>
      </c>
      <c r="BB1632" s="15"/>
      <c r="BD1632" s="14"/>
      <c r="BE1632" s="18">
        <v>0</v>
      </c>
      <c r="BF1632" s="16"/>
      <c r="BG1632" s="18">
        <f t="shared" si="549"/>
        <v>0</v>
      </c>
      <c r="BH1632" s="15"/>
      <c r="BJ1632" s="86"/>
      <c r="BK1632" s="86"/>
      <c r="BL1632" s="24"/>
      <c r="BM1632" s="24"/>
      <c r="BN1632" s="24"/>
      <c r="BO1632" s="24"/>
      <c r="BP1632" s="24"/>
      <c r="BQ1632" s="124"/>
    </row>
    <row r="1633" spans="1:69" ht="16.8" customHeight="1" x14ac:dyDescent="0.35">
      <c r="A1633" s="15"/>
      <c r="B1633" s="15"/>
      <c r="C1633" s="15" t="s">
        <v>419</v>
      </c>
      <c r="D1633" s="16"/>
      <c r="E1633" s="16"/>
      <c r="F1633" s="16">
        <v>102</v>
      </c>
      <c r="G1633" s="16"/>
      <c r="H1633" s="16"/>
      <c r="I1633" s="4"/>
      <c r="J1633" s="14"/>
      <c r="K1633" s="16"/>
      <c r="L1633" s="16"/>
      <c r="M1633" s="16"/>
      <c r="N1633" s="16"/>
      <c r="O1633" s="16"/>
      <c r="P1633" s="18"/>
      <c r="Q1633" s="14"/>
      <c r="R1633" s="18">
        <v>0</v>
      </c>
      <c r="S1633" s="16">
        <v>0</v>
      </c>
      <c r="T1633" s="18">
        <f t="shared" si="544"/>
        <v>80819.95</v>
      </c>
      <c r="U1633" s="15"/>
      <c r="W1633" s="14"/>
      <c r="X1633" s="18">
        <f>F1633</f>
        <v>102</v>
      </c>
      <c r="Y1633" s="16">
        <v>0</v>
      </c>
      <c r="Z1633" s="18">
        <f t="shared" si="545"/>
        <v>124049.81999999996</v>
      </c>
      <c r="AA1633" s="15" t="str">
        <f>C1633</f>
        <v>BONIFICO SOMMA NON ARRIVATO PUNTUALE 1/2</v>
      </c>
      <c r="AB1633" s="24"/>
      <c r="AC1633" s="15"/>
      <c r="AD1633" s="25"/>
      <c r="AE1633" s="62"/>
      <c r="AF1633" s="63"/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6"/>
        <v>0</v>
      </c>
      <c r="AP1633" s="15"/>
      <c r="AR1633" s="14"/>
      <c r="AS1633" s="18">
        <v>0</v>
      </c>
      <c r="AT1633" s="16"/>
      <c r="AU1633" s="18">
        <f t="shared" si="547"/>
        <v>0</v>
      </c>
      <c r="AV1633" s="15"/>
      <c r="AX1633" s="14"/>
      <c r="AY1633" s="18">
        <v>0</v>
      </c>
      <c r="AZ1633" s="16"/>
      <c r="BA1633" s="18">
        <f t="shared" si="548"/>
        <v>0</v>
      </c>
      <c r="BB1633" s="15"/>
      <c r="BD1633" s="14"/>
      <c r="BE1633" s="18">
        <v>0</v>
      </c>
      <c r="BF1633" s="16"/>
      <c r="BG1633" s="18">
        <f t="shared" si="549"/>
        <v>0</v>
      </c>
      <c r="BH1633" s="15"/>
      <c r="BJ1633" s="86"/>
      <c r="BK1633" s="86"/>
      <c r="BL1633" s="24"/>
      <c r="BM1633" s="24"/>
      <c r="BN1633" s="24"/>
      <c r="BO1633" s="24"/>
      <c r="BP1633" s="24"/>
      <c r="BQ1633" s="124"/>
    </row>
    <row r="1634" spans="1:69" ht="16.8" customHeight="1" x14ac:dyDescent="0.35">
      <c r="A1634" s="15"/>
      <c r="B1634" s="15"/>
      <c r="C1634" s="15" t="s">
        <v>420</v>
      </c>
      <c r="D1634" s="16"/>
      <c r="E1634" s="16"/>
      <c r="F1634" s="16">
        <v>137</v>
      </c>
      <c r="G1634" s="16"/>
      <c r="H1634" s="16">
        <v>0</v>
      </c>
      <c r="I1634" s="4"/>
      <c r="J1634" s="14"/>
      <c r="K1634" s="16"/>
      <c r="L1634" s="16"/>
      <c r="M1634" s="16"/>
      <c r="N1634" s="16"/>
      <c r="O1634" s="16"/>
      <c r="P1634" s="18"/>
      <c r="Q1634" s="14"/>
      <c r="R1634" s="18">
        <v>0</v>
      </c>
      <c r="S1634" s="16">
        <v>0</v>
      </c>
      <c r="T1634" s="18">
        <f t="shared" si="544"/>
        <v>80819.95</v>
      </c>
      <c r="U1634" s="15"/>
      <c r="W1634" s="14"/>
      <c r="X1634" s="18">
        <f>F1634</f>
        <v>137</v>
      </c>
      <c r="Y1634" s="16"/>
      <c r="Z1634" s="18">
        <f t="shared" si="545"/>
        <v>124186.81999999996</v>
      </c>
      <c r="AA1634" s="15"/>
      <c r="AB1634" s="24"/>
      <c r="AC1634" s="15"/>
      <c r="AD1634" s="25"/>
      <c r="AE1634" s="62"/>
      <c r="AF1634" s="63"/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6"/>
        <v>0</v>
      </c>
      <c r="AP1634" s="15"/>
      <c r="AR1634" s="14"/>
      <c r="AS1634" s="18">
        <v>0</v>
      </c>
      <c r="AT1634" s="16"/>
      <c r="AU1634" s="18">
        <f t="shared" si="547"/>
        <v>0</v>
      </c>
      <c r="AV1634" s="15"/>
      <c r="AX1634" s="14"/>
      <c r="AY1634" s="18">
        <v>0</v>
      </c>
      <c r="AZ1634" s="16"/>
      <c r="BA1634" s="18">
        <f t="shared" si="548"/>
        <v>0</v>
      </c>
      <c r="BB1634" s="15"/>
      <c r="BD1634" s="14"/>
      <c r="BE1634" s="18">
        <v>0</v>
      </c>
      <c r="BF1634" s="16"/>
      <c r="BG1634" s="18">
        <f t="shared" si="549"/>
        <v>0</v>
      </c>
      <c r="BH1634" s="15"/>
      <c r="BJ1634" s="86"/>
      <c r="BK1634" s="86"/>
      <c r="BL1634" s="24"/>
      <c r="BM1634" s="24"/>
      <c r="BN1634" s="24"/>
      <c r="BO1634" s="24"/>
      <c r="BP1634" s="24"/>
      <c r="BQ1634" s="124"/>
    </row>
    <row r="1635" spans="1:69" ht="16.8" customHeight="1" x14ac:dyDescent="0.35">
      <c r="A1635" s="15"/>
      <c r="B1635" s="15"/>
      <c r="C1635" s="15" t="s">
        <v>107</v>
      </c>
      <c r="D1635" s="16"/>
      <c r="E1635" s="16"/>
      <c r="F1635" s="16">
        <v>0</v>
      </c>
      <c r="G1635" s="16"/>
      <c r="H1635" s="16"/>
      <c r="I1635" s="4"/>
      <c r="J1635" s="14"/>
      <c r="K1635" s="16"/>
      <c r="L1635" s="67"/>
      <c r="M1635" s="44"/>
      <c r="N1635" s="16"/>
      <c r="O1635" s="16"/>
      <c r="P1635" s="18"/>
      <c r="Q1635" s="14"/>
      <c r="R1635" s="18">
        <v>0</v>
      </c>
      <c r="S1635" s="16">
        <v>0</v>
      </c>
      <c r="T1635" s="18">
        <f t="shared" si="544"/>
        <v>80819.95</v>
      </c>
      <c r="U1635" s="15"/>
      <c r="W1635" s="14"/>
      <c r="X1635" s="18">
        <f>F1635</f>
        <v>0</v>
      </c>
      <c r="Y1635" s="16"/>
      <c r="Z1635" s="18">
        <f t="shared" si="545"/>
        <v>124186.81999999996</v>
      </c>
      <c r="AA1635" s="15"/>
      <c r="AB1635" s="24"/>
      <c r="AC1635" s="15"/>
      <c r="AD1635" s="25"/>
      <c r="AE1635" s="62"/>
      <c r="AF1635" s="63"/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6"/>
        <v>0</v>
      </c>
      <c r="AP1635" s="15"/>
      <c r="AR1635" s="14"/>
      <c r="AS1635" s="18">
        <v>0</v>
      </c>
      <c r="AT1635" s="16"/>
      <c r="AU1635" s="18">
        <f t="shared" si="547"/>
        <v>0</v>
      </c>
      <c r="AV1635" s="15"/>
      <c r="AX1635" s="14"/>
      <c r="AY1635" s="18">
        <v>0</v>
      </c>
      <c r="AZ1635" s="16"/>
      <c r="BA1635" s="18">
        <f t="shared" si="548"/>
        <v>0</v>
      </c>
      <c r="BB1635" s="15"/>
      <c r="BD1635" s="14"/>
      <c r="BE1635" s="18">
        <v>0</v>
      </c>
      <c r="BF1635" s="16"/>
      <c r="BG1635" s="18">
        <f t="shared" si="549"/>
        <v>0</v>
      </c>
      <c r="BH1635" s="15"/>
      <c r="BJ1635" s="86"/>
      <c r="BK1635" s="86"/>
      <c r="BL1635" s="24"/>
      <c r="BM1635" s="24"/>
      <c r="BN1635" s="24"/>
      <c r="BO1635" s="24"/>
      <c r="BP1635" s="24"/>
      <c r="BQ1635" s="124"/>
    </row>
    <row r="1636" spans="1:69" ht="16.8" customHeight="1" x14ac:dyDescent="0.35">
      <c r="A1636" s="15"/>
      <c r="B1636" s="15"/>
      <c r="C1636" s="15" t="s">
        <v>107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421</v>
      </c>
      <c r="N1636" s="16">
        <v>563.5</v>
      </c>
      <c r="O1636" s="16"/>
      <c r="P1636" s="18"/>
      <c r="Q1636" s="14"/>
      <c r="R1636" s="18">
        <v>0</v>
      </c>
      <c r="S1636" s="16">
        <v>0</v>
      </c>
      <c r="T1636" s="18">
        <f t="shared" si="544"/>
        <v>80819.95</v>
      </c>
      <c r="U1636" s="15"/>
      <c r="W1636" s="14"/>
      <c r="X1636" s="18">
        <f>F1636</f>
        <v>0</v>
      </c>
      <c r="Y1636" s="16">
        <v>0</v>
      </c>
      <c r="Z1636" s="18">
        <f t="shared" si="545"/>
        <v>124186.81999999996</v>
      </c>
      <c r="AA1636" s="15" t="str">
        <f>C1636</f>
        <v>VERSAMENTO</v>
      </c>
      <c r="AB1636" s="24"/>
      <c r="AC1636" s="15"/>
      <c r="AD1636" s="25"/>
      <c r="AE1636" s="62"/>
      <c r="AF1636" s="63"/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6"/>
        <v>0</v>
      </c>
      <c r="AP1636" s="15"/>
      <c r="AR1636" s="14"/>
      <c r="AS1636" s="18">
        <v>0</v>
      </c>
      <c r="AT1636" s="16"/>
      <c r="AU1636" s="18">
        <f t="shared" si="547"/>
        <v>0</v>
      </c>
      <c r="AV1636" s="15"/>
      <c r="AX1636" s="14"/>
      <c r="AY1636" s="18">
        <v>0</v>
      </c>
      <c r="AZ1636" s="16"/>
      <c r="BA1636" s="18">
        <f t="shared" si="548"/>
        <v>0</v>
      </c>
      <c r="BB1636" s="15"/>
      <c r="BD1636" s="14"/>
      <c r="BE1636" s="18">
        <v>0</v>
      </c>
      <c r="BF1636" s="16"/>
      <c r="BG1636" s="18">
        <f t="shared" si="549"/>
        <v>0</v>
      </c>
      <c r="BH1636" s="15"/>
      <c r="BJ1636" s="86"/>
      <c r="BK1636" s="86"/>
      <c r="BL1636" s="24"/>
      <c r="BM1636" s="24"/>
      <c r="BN1636" s="24"/>
      <c r="BO1636" s="24"/>
      <c r="BP1636" s="24"/>
      <c r="BQ1636" s="124"/>
    </row>
    <row r="1637" spans="1:69" ht="16.8" customHeight="1" x14ac:dyDescent="0.35">
      <c r="A1637" s="15"/>
      <c r="B1637" s="15"/>
      <c r="C1637" s="68" t="s">
        <v>107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111</v>
      </c>
      <c r="L1637" s="16">
        <f>SUM(L1624:L1636)</f>
        <v>114.5</v>
      </c>
      <c r="M1637" s="16"/>
      <c r="N1637" s="16">
        <v>0</v>
      </c>
      <c r="O1637" s="16"/>
      <c r="P1637" s="18"/>
      <c r="Q1637" s="14"/>
      <c r="R1637" s="18">
        <v>0</v>
      </c>
      <c r="S1637" s="16"/>
      <c r="T1637" s="18">
        <f t="shared" si="544"/>
        <v>80819.95</v>
      </c>
      <c r="U1637" s="15"/>
      <c r="W1637" s="14"/>
      <c r="X1637" s="18">
        <v>0</v>
      </c>
      <c r="Y1637" s="16"/>
      <c r="Z1637" s="18">
        <f t="shared" si="545"/>
        <v>124186.81999999996</v>
      </c>
      <c r="AA1637" s="15" t="str">
        <f>C1637</f>
        <v>VERSAMENTO</v>
      </c>
      <c r="AB1637" s="24"/>
      <c r="AC1637" s="15"/>
      <c r="AD1637" s="25"/>
      <c r="AE1637" s="62"/>
      <c r="AF1637" s="63"/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6"/>
        <v>0</v>
      </c>
      <c r="AP1637" s="15"/>
      <c r="AR1637" s="14"/>
      <c r="AS1637" s="18">
        <v>0</v>
      </c>
      <c r="AT1637" s="16"/>
      <c r="AU1637" s="18">
        <f t="shared" si="547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548"/>
        <v>0</v>
      </c>
      <c r="BB1637" s="15"/>
      <c r="BD1637" s="14"/>
      <c r="BE1637" s="18">
        <v>0</v>
      </c>
      <c r="BF1637" s="16"/>
      <c r="BG1637" s="18">
        <f t="shared" si="549"/>
        <v>0</v>
      </c>
      <c r="BH1637" s="15"/>
      <c r="BJ1637" s="86"/>
      <c r="BK1637" s="86"/>
      <c r="BL1637" s="24"/>
      <c r="BM1637" s="24"/>
      <c r="BN1637" s="24"/>
      <c r="BO1637" s="24"/>
      <c r="BP1637" s="24"/>
      <c r="BQ1637" s="124"/>
    </row>
    <row r="1638" spans="1:69" ht="16.8" customHeight="1" x14ac:dyDescent="0.35">
      <c r="A1638" s="15"/>
      <c r="B1638" s="15"/>
      <c r="C1638" s="15" t="s">
        <v>169</v>
      </c>
      <c r="D1638" s="16"/>
      <c r="E1638" s="16"/>
      <c r="F1638" s="16">
        <v>18467.080000000002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3102.92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4"/>
        <v>80819.95</v>
      </c>
      <c r="U1638" s="15"/>
      <c r="W1638" s="14"/>
      <c r="X1638" s="18">
        <f>F1638</f>
        <v>18467.080000000002</v>
      </c>
      <c r="Y1638" s="16">
        <f>G1638</f>
        <v>0</v>
      </c>
      <c r="Z1638" s="18">
        <f t="shared" si="545"/>
        <v>142653.89999999997</v>
      </c>
      <c r="AA1638" s="15" t="str">
        <f>C1638</f>
        <v>BONIFICI</v>
      </c>
      <c r="AB1638" s="24"/>
      <c r="AC1638" s="15"/>
      <c r="AD1638" s="25"/>
      <c r="AE1638" s="62"/>
      <c r="AF1638" s="63"/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6"/>
        <v>0</v>
      </c>
      <c r="AP1638" s="15"/>
      <c r="AR1638" s="14"/>
      <c r="AS1638" s="18">
        <v>0</v>
      </c>
      <c r="AT1638" s="16"/>
      <c r="AU1638" s="18">
        <f t="shared" si="547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8"/>
        <v>0</v>
      </c>
      <c r="BB1638" s="15"/>
      <c r="BD1638" s="14"/>
      <c r="BE1638" s="18">
        <v>0</v>
      </c>
      <c r="BF1638" s="16"/>
      <c r="BG1638" s="18">
        <f t="shared" si="549"/>
        <v>0</v>
      </c>
      <c r="BH1638" s="15"/>
      <c r="BJ1638" s="86"/>
      <c r="BK1638" s="86"/>
      <c r="BL1638" s="24"/>
      <c r="BM1638" s="24"/>
      <c r="BN1638" s="24"/>
      <c r="BO1638" s="24"/>
      <c r="BP1638" s="24"/>
      <c r="BQ1638" s="124"/>
    </row>
    <row r="1639" spans="1:69" ht="16.8" customHeight="1" x14ac:dyDescent="0.35">
      <c r="A1639" s="15"/>
      <c r="B1639" s="15"/>
      <c r="C1639" s="47" t="s">
        <v>112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/>
      <c r="N1639" s="3"/>
      <c r="O1639" s="16"/>
      <c r="P1639" s="18"/>
      <c r="Q1639" s="14"/>
      <c r="R1639" s="18"/>
      <c r="S1639" s="16"/>
      <c r="T1639" s="18">
        <f t="shared" si="544"/>
        <v>80819.95</v>
      </c>
      <c r="U1639" s="15"/>
      <c r="W1639" s="14"/>
      <c r="X1639" s="18"/>
      <c r="Y1639" s="1">
        <f>G1639</f>
        <v>0</v>
      </c>
      <c r="Z1639" s="18">
        <f t="shared" si="545"/>
        <v>142653.89999999997</v>
      </c>
      <c r="AA1639" s="15" t="str">
        <f>C1639</f>
        <v>PREL .PROVVIGIONI MATURATE</v>
      </c>
      <c r="AB1639" s="24"/>
      <c r="AC1639" s="15" t="s">
        <v>157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6"/>
        <v>0</v>
      </c>
      <c r="AP1639" s="15"/>
      <c r="AR1639" s="14"/>
      <c r="AS1639" s="18"/>
      <c r="AT1639" s="25">
        <v>0</v>
      </c>
      <c r="AU1639" s="18">
        <f t="shared" si="547"/>
        <v>0</v>
      </c>
      <c r="AV1639" s="15"/>
      <c r="AX1639" s="14"/>
      <c r="AY1639" s="18"/>
      <c r="AZ1639" s="25">
        <v>0</v>
      </c>
      <c r="BA1639" s="18">
        <f t="shared" si="548"/>
        <v>0</v>
      </c>
      <c r="BB1639" s="15"/>
      <c r="BD1639" s="14"/>
      <c r="BE1639" s="18"/>
      <c r="BF1639" s="25">
        <v>0</v>
      </c>
      <c r="BG1639" s="18">
        <f t="shared" si="549"/>
        <v>0</v>
      </c>
      <c r="BH1639" s="15"/>
      <c r="BJ1639" s="86"/>
      <c r="BK1639" s="86"/>
      <c r="BL1639" s="24"/>
      <c r="BM1639" s="24"/>
      <c r="BN1639" s="24"/>
      <c r="BO1639" s="24"/>
      <c r="BP1639" s="24"/>
      <c r="BQ1639" s="124"/>
    </row>
    <row r="1640" spans="1:69" ht="16.8" customHeight="1" x14ac:dyDescent="0.35">
      <c r="A1640" s="15"/>
      <c r="B1640" s="15"/>
      <c r="C1640" s="15" t="s">
        <v>113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/>
      <c r="N1640" s="16"/>
      <c r="O1640" s="16"/>
      <c r="P1640" s="18"/>
      <c r="Q1640" s="14"/>
      <c r="R1640" s="18"/>
      <c r="S1640" s="16">
        <f>G1640</f>
        <v>0</v>
      </c>
      <c r="T1640" s="18">
        <f t="shared" si="544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5"/>
        <v>142653.89999999997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6"/>
        <v>0</v>
      </c>
      <c r="AP1640" s="15"/>
      <c r="AR1640" s="14"/>
      <c r="AS1640" s="18"/>
      <c r="AT1640" s="16"/>
      <c r="AU1640" s="18">
        <f t="shared" si="547"/>
        <v>0</v>
      </c>
      <c r="AV1640" s="15"/>
      <c r="AX1640" s="14"/>
      <c r="AY1640" s="18"/>
      <c r="AZ1640" s="16"/>
      <c r="BA1640" s="18">
        <f t="shared" si="548"/>
        <v>0</v>
      </c>
      <c r="BB1640" s="15"/>
      <c r="BD1640" s="14"/>
      <c r="BE1640" s="18"/>
      <c r="BF1640" s="16"/>
      <c r="BG1640" s="18">
        <f t="shared" si="549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4"/>
    </row>
    <row r="1641" spans="1:69" ht="16.8" customHeight="1" x14ac:dyDescent="0.35">
      <c r="A1641" s="15"/>
      <c r="B1641" s="15"/>
      <c r="C1641" s="15" t="s">
        <v>114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4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5"/>
        <v>142653.89999999997</v>
      </c>
      <c r="AA1641" s="15"/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6"/>
        <v>0</v>
      </c>
      <c r="AP1641" s="15"/>
      <c r="AR1641" s="14"/>
      <c r="AS1641" s="18"/>
      <c r="AT1641" s="16">
        <v>0</v>
      </c>
      <c r="AU1641" s="18">
        <f t="shared" si="547"/>
        <v>0</v>
      </c>
      <c r="AV1641" s="15"/>
      <c r="AX1641" s="14"/>
      <c r="AY1641" s="18"/>
      <c r="AZ1641" s="16">
        <v>0</v>
      </c>
      <c r="BA1641" s="18">
        <f t="shared" si="548"/>
        <v>0</v>
      </c>
      <c r="BB1641" s="15"/>
      <c r="BD1641" s="14"/>
      <c r="BE1641" s="18"/>
      <c r="BF1641" s="16">
        <v>0</v>
      </c>
      <c r="BG1641" s="18">
        <f t="shared" si="549"/>
        <v>0</v>
      </c>
      <c r="BH1641" s="15"/>
      <c r="BJ1641" s="86"/>
      <c r="BK1641" s="86"/>
      <c r="BL1641" s="24"/>
      <c r="BM1641" s="24"/>
      <c r="BN1641" s="24"/>
      <c r="BO1641" s="24"/>
      <c r="BP1641" s="24"/>
      <c r="BQ1641" s="124"/>
    </row>
    <row r="1642" spans="1:69" ht="16.8" customHeight="1" x14ac:dyDescent="0.35">
      <c r="A1642" s="15"/>
      <c r="B1642" s="15"/>
      <c r="C1642" s="15"/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115</v>
      </c>
      <c r="L1642" s="3">
        <f>SUM(L1622:L1636)+N1621+L1638+L1639</f>
        <v>234288.88</v>
      </c>
      <c r="M1642" s="3">
        <f>SUM(O1591:O1610)+N1620</f>
        <v>97064.409999999989</v>
      </c>
      <c r="N1642" s="16"/>
      <c r="O1642" s="16"/>
      <c r="P1642" s="18"/>
      <c r="Q1642" s="14"/>
      <c r="R1642" s="18"/>
      <c r="S1642" s="16">
        <v>0</v>
      </c>
      <c r="T1642" s="18">
        <f t="shared" si="544"/>
        <v>80819.95</v>
      </c>
      <c r="U1642" s="15"/>
      <c r="W1642" s="14"/>
      <c r="X1642" s="18">
        <v>0</v>
      </c>
      <c r="Y1642" s="16">
        <v>0</v>
      </c>
      <c r="Z1642" s="18">
        <f t="shared" si="545"/>
        <v>142653.89999999997</v>
      </c>
      <c r="AA1642" s="15"/>
      <c r="AB1642" s="24"/>
      <c r="AC1642" s="15">
        <f>C1642</f>
        <v>0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111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6"/>
        <v>0</v>
      </c>
      <c r="AP1642" s="15"/>
      <c r="AR1642" s="14"/>
      <c r="AS1642" s="18"/>
      <c r="AT1642" s="16">
        <v>0</v>
      </c>
      <c r="AU1642" s="18">
        <f t="shared" si="547"/>
        <v>0</v>
      </c>
      <c r="AV1642" s="16"/>
      <c r="AX1642" s="14"/>
      <c r="AY1642" s="18"/>
      <c r="AZ1642" s="16">
        <v>0</v>
      </c>
      <c r="BA1642" s="18">
        <f t="shared" si="548"/>
        <v>0</v>
      </c>
      <c r="BB1642" s="15"/>
      <c r="BD1642" s="14"/>
      <c r="BE1642" s="18"/>
      <c r="BF1642" s="16">
        <v>0</v>
      </c>
      <c r="BG1642" s="18">
        <f t="shared" si="549"/>
        <v>0</v>
      </c>
      <c r="BH1642" s="15"/>
      <c r="BJ1642" s="86"/>
      <c r="BK1642" s="86"/>
      <c r="BL1642" s="24"/>
      <c r="BM1642" s="24"/>
      <c r="BN1642" s="24"/>
      <c r="BO1642" s="24"/>
      <c r="BP1642" s="24"/>
      <c r="BQ1642" s="124"/>
    </row>
    <row r="1643" spans="1:69" ht="16.8" customHeight="1" x14ac:dyDescent="0.35">
      <c r="A1643" s="15"/>
      <c r="B1643" s="15"/>
      <c r="C1643" s="64" t="s">
        <v>194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/>
      <c r="K1643" s="6" t="s">
        <v>116</v>
      </c>
      <c r="L1643" s="3">
        <f>L1642-M1642</f>
        <v>137224.47000000003</v>
      </c>
      <c r="M1643" s="16"/>
      <c r="N1643" s="16"/>
      <c r="O1643" s="16"/>
      <c r="P1643" s="18"/>
      <c r="Q1643" s="14"/>
      <c r="R1643" s="18"/>
      <c r="S1643" s="16">
        <v>0</v>
      </c>
      <c r="T1643" s="18">
        <f t="shared" si="544"/>
        <v>80819.95</v>
      </c>
      <c r="U1643" s="15"/>
      <c r="W1643" s="14"/>
      <c r="X1643" s="18"/>
      <c r="Y1643" s="16">
        <f>G1643</f>
        <v>271.87</v>
      </c>
      <c r="Z1643" s="18">
        <f t="shared" si="545"/>
        <v>142382.02999999997</v>
      </c>
      <c r="AA1643" s="15" t="str">
        <f>C1643</f>
        <v>BONIFICO UCA</v>
      </c>
      <c r="AB1643" s="24"/>
      <c r="AC1643" s="71" t="s">
        <v>190</v>
      </c>
      <c r="AD1643" s="65"/>
      <c r="AE1643" s="65">
        <v>0</v>
      </c>
      <c r="AF1643" s="63">
        <f>SUM(AF1595:AF1642)</f>
        <v>57401.06</v>
      </c>
      <c r="AG1643" s="25"/>
      <c r="AH1643" s="24" t="s">
        <v>117</v>
      </c>
      <c r="AI1643" s="26"/>
      <c r="AJ1643" s="25">
        <f>SUM(AJ1589:AJ1642)</f>
        <v>0</v>
      </c>
      <c r="AL1643" s="14"/>
      <c r="AM1643" s="18"/>
      <c r="AN1643" s="16"/>
      <c r="AO1643" s="18">
        <f t="shared" si="546"/>
        <v>0</v>
      </c>
      <c r="AP1643" s="15"/>
      <c r="AR1643" s="14"/>
      <c r="AS1643" s="18"/>
      <c r="AT1643" s="16">
        <v>0</v>
      </c>
      <c r="AU1643" s="18">
        <f t="shared" si="547"/>
        <v>0</v>
      </c>
      <c r="AV1643" s="15"/>
      <c r="AX1643" s="14"/>
      <c r="AY1643" s="18"/>
      <c r="AZ1643" s="16"/>
      <c r="BA1643" s="18">
        <f t="shared" si="548"/>
        <v>0</v>
      </c>
      <c r="BB1643" s="15"/>
      <c r="BD1643" s="14"/>
      <c r="BE1643" s="18"/>
      <c r="BF1643" s="16"/>
      <c r="BG1643" s="18">
        <f t="shared" si="549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4"/>
    </row>
    <row r="1644" spans="1:69" ht="16.8" customHeight="1" x14ac:dyDescent="0.35">
      <c r="A1644" s="15"/>
      <c r="B1644" s="15"/>
      <c r="C1644" s="64" t="s">
        <v>140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154138.63</v>
      </c>
      <c r="M1644" s="16"/>
      <c r="N1644" s="16"/>
      <c r="O1644" s="56"/>
      <c r="P1644" s="18"/>
      <c r="Q1644" s="14"/>
      <c r="R1644" s="18"/>
      <c r="S1644" s="16">
        <v>0</v>
      </c>
      <c r="T1644" s="18">
        <f t="shared" si="544"/>
        <v>80819.95</v>
      </c>
      <c r="U1644" s="15"/>
      <c r="W1644" s="14"/>
      <c r="X1644" s="18"/>
      <c r="Y1644" s="16">
        <v>0</v>
      </c>
      <c r="Z1644" s="18">
        <f t="shared" si="545"/>
        <v>142382.02999999997</v>
      </c>
      <c r="AA1644" s="15"/>
      <c r="AB1644" s="24"/>
      <c r="AC1644" s="71" t="s">
        <v>161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546"/>
        <v>0</v>
      </c>
      <c r="AP1644" s="15"/>
      <c r="AR1644" s="14"/>
      <c r="AS1644" s="18"/>
      <c r="AT1644" s="16"/>
      <c r="AU1644" s="18">
        <f t="shared" si="547"/>
        <v>0</v>
      </c>
      <c r="AV1644" s="15"/>
      <c r="AX1644" s="14"/>
      <c r="AY1644" s="18"/>
      <c r="AZ1644" s="16"/>
      <c r="BA1644" s="18">
        <f t="shared" si="548"/>
        <v>0</v>
      </c>
      <c r="BB1644" s="15"/>
      <c r="BD1644" s="14"/>
      <c r="BE1644" s="18"/>
      <c r="BF1644" s="16"/>
      <c r="BG1644" s="18">
        <f t="shared" si="549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4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119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120</v>
      </c>
      <c r="L1645" s="3">
        <f>L1643-L1644</f>
        <v>-16914.159999999974</v>
      </c>
      <c r="M1645" s="27" t="s">
        <v>162</v>
      </c>
      <c r="N1645" s="27">
        <f>O1645-L1644</f>
        <v>-6382.0200000000186</v>
      </c>
      <c r="O1645" s="44">
        <f>Z1645+AU1645+N1621+SUM(L1624:L1635)+SUM(N1625:N1635)+L1639-D1591-D1594-D1590+E1592</f>
        <v>147756.60999999999</v>
      </c>
      <c r="P1645" s="18"/>
      <c r="Q1645" s="58"/>
      <c r="R1645" s="59"/>
      <c r="S1645" s="44"/>
      <c r="T1645" s="59">
        <f t="shared" si="544"/>
        <v>80819.95</v>
      </c>
      <c r="U1645" s="57"/>
      <c r="W1645" s="58"/>
      <c r="X1645" s="59"/>
      <c r="Y1645" s="44"/>
      <c r="Z1645" s="59">
        <f t="shared" si="545"/>
        <v>142382.02999999997</v>
      </c>
      <c r="AA1645" s="57"/>
      <c r="AB1645" s="60"/>
      <c r="AC1645" s="60" t="s">
        <v>121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163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6"/>
        <v>0</v>
      </c>
      <c r="AP1645" s="57"/>
      <c r="AR1645" s="58"/>
      <c r="AS1645" s="59"/>
      <c r="AT1645" s="44"/>
      <c r="AU1645" s="59">
        <f t="shared" si="547"/>
        <v>0</v>
      </c>
      <c r="AV1645" s="57"/>
      <c r="AX1645" s="58"/>
      <c r="AY1645" s="59"/>
      <c r="AZ1645" s="44"/>
      <c r="BA1645" s="59">
        <f t="shared" si="548"/>
        <v>0</v>
      </c>
      <c r="BB1645" s="57"/>
      <c r="BD1645" s="58"/>
      <c r="BE1645" s="59"/>
      <c r="BF1645" s="44"/>
      <c r="BG1645" s="59">
        <f t="shared" si="549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191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7" spans="1:69" ht="16.8" customHeight="1" x14ac:dyDescent="0.25">
      <c r="A1647" s="50"/>
    </row>
    <row r="1648" spans="1:69" ht="16.8" customHeight="1" x14ac:dyDescent="0.35">
      <c r="A1648" s="2" t="s">
        <v>0</v>
      </c>
      <c r="B1648" s="2"/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122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164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165</v>
      </c>
      <c r="BP1648" s="8" t="s">
        <v>0</v>
      </c>
      <c r="BQ1648" s="9" t="s">
        <v>166</v>
      </c>
    </row>
    <row r="1649" spans="1:69" ht="16.8" customHeight="1" x14ac:dyDescent="0.35">
      <c r="A1649" s="14">
        <v>45329</v>
      </c>
      <c r="B1649" s="15" t="s">
        <v>167</v>
      </c>
      <c r="C1649" s="15" t="s">
        <v>168</v>
      </c>
      <c r="D1649" s="16">
        <v>0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1242.22</v>
      </c>
      <c r="M1649" s="16"/>
      <c r="N1649" s="82">
        <f>L1649+L1650-M1650</f>
        <v>1242.22</v>
      </c>
      <c r="O1649" s="80">
        <f>D1652+D1655+D1653-E1653-E1652+O1588</f>
        <v>84293.420000000013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142382.02999999997</v>
      </c>
      <c r="AA1649" s="15"/>
      <c r="AB1649" s="19">
        <f>A1649</f>
        <v>45329</v>
      </c>
      <c r="AC1649" s="12" t="s">
        <v>25</v>
      </c>
      <c r="AD1649" s="11">
        <f>N1649</f>
        <v>1242.22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169</v>
      </c>
      <c r="BM1649" s="88">
        <f>BK1649</f>
        <v>45329</v>
      </c>
      <c r="BN1649" s="24" t="s">
        <v>169</v>
      </c>
      <c r="BO1649" s="24"/>
      <c r="BP1649" s="88">
        <f>BK1649</f>
        <v>45329</v>
      </c>
      <c r="BQ1649" s="124"/>
    </row>
    <row r="1650" spans="1:69" ht="16.8" customHeight="1" x14ac:dyDescent="0.35">
      <c r="A1650" s="15"/>
      <c r="B1650" s="15"/>
      <c r="C1650" s="15" t="s">
        <v>170</v>
      </c>
      <c r="D1650" s="16">
        <v>0</v>
      </c>
      <c r="E1650" s="16"/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0">(R1650-S1650)+T1649</f>
        <v>80819.95</v>
      </c>
      <c r="U1650" s="15"/>
      <c r="W1650" s="14"/>
      <c r="X1650" s="18"/>
      <c r="Y1650" s="16"/>
      <c r="Z1650" s="18">
        <f t="shared" ref="Z1650:Z1681" si="551">(X1650-Y1650)+Z1649</f>
        <v>142382.02999999997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2">(AM1650-AN1650)+AO1649</f>
        <v>0</v>
      </c>
      <c r="AP1650" s="15"/>
      <c r="AR1650" s="14"/>
      <c r="AS1650" s="18"/>
      <c r="AT1650" s="16"/>
      <c r="AU1650" s="18">
        <f t="shared" ref="AU1650:AU1681" si="553">(AS1650-AT1650)+AU1649</f>
        <v>0</v>
      </c>
      <c r="AV1650" s="15"/>
      <c r="AX1650" s="14"/>
      <c r="AY1650" s="18"/>
      <c r="AZ1650" s="16"/>
      <c r="BA1650" s="18">
        <f t="shared" ref="BA1650:BA1681" si="554">(AY1650-AZ1650)+BA1649</f>
        <v>0</v>
      </c>
      <c r="BB1650" s="15"/>
      <c r="BD1650" s="14"/>
      <c r="BE1650" s="18"/>
      <c r="BF1650" s="16"/>
      <c r="BG1650" s="18">
        <f t="shared" ref="BG1650:BG1681" si="555">(BE1650-BF1650)+BG1649</f>
        <v>0</v>
      </c>
      <c r="BH1650" s="15"/>
      <c r="BJ1650" s="86">
        <v>0</v>
      </c>
      <c r="BK1650" s="90"/>
      <c r="BL1650" s="24">
        <v>0</v>
      </c>
      <c r="BM1650" s="91"/>
      <c r="BN1650" s="24">
        <v>0</v>
      </c>
      <c r="BO1650" s="24">
        <v>0</v>
      </c>
      <c r="BP1650" s="91"/>
      <c r="BQ1650" s="124"/>
    </row>
    <row r="1651" spans="1:69" ht="16.8" customHeight="1" x14ac:dyDescent="0.35">
      <c r="A1651" s="15"/>
      <c r="B1651" s="15"/>
      <c r="C1651" s="15" t="s">
        <v>171</v>
      </c>
      <c r="D1651" s="16">
        <v>9666.24</v>
      </c>
      <c r="E1651" s="16">
        <v>1220.5</v>
      </c>
      <c r="F1651" s="16"/>
      <c r="G1651" s="16"/>
      <c r="H1651" s="103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0"/>
        <v>80819.95</v>
      </c>
      <c r="U1651" s="15"/>
      <c r="W1651" s="14"/>
      <c r="X1651" s="18"/>
      <c r="Y1651" s="16"/>
      <c r="Z1651" s="18">
        <f t="shared" si="551"/>
        <v>142382.02999999997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2"/>
        <v>0</v>
      </c>
      <c r="AP1651" s="15"/>
      <c r="AR1651" s="14"/>
      <c r="AS1651" s="18"/>
      <c r="AT1651" s="16"/>
      <c r="AU1651" s="18">
        <f t="shared" si="553"/>
        <v>0</v>
      </c>
      <c r="AV1651" s="15"/>
      <c r="AX1651" s="14"/>
      <c r="AY1651" s="18"/>
      <c r="AZ1651" s="16"/>
      <c r="BA1651" s="18">
        <f t="shared" si="554"/>
        <v>0</v>
      </c>
      <c r="BB1651" s="15"/>
      <c r="BD1651" s="14"/>
      <c r="BE1651" s="18"/>
      <c r="BF1651" s="16"/>
      <c r="BG1651" s="18">
        <f t="shared" si="555"/>
        <v>0</v>
      </c>
      <c r="BH1651" s="15"/>
      <c r="BJ1651" s="86">
        <v>0</v>
      </c>
      <c r="BK1651" s="90"/>
      <c r="BL1651" s="24">
        <v>0</v>
      </c>
      <c r="BM1651" s="91"/>
      <c r="BN1651" s="24">
        <v>0</v>
      </c>
      <c r="BO1651" s="24">
        <v>0</v>
      </c>
      <c r="BP1651" s="91"/>
      <c r="BQ1651" s="124"/>
    </row>
    <row r="1652" spans="1:69" ht="16.8" customHeight="1" x14ac:dyDescent="0.35">
      <c r="A1652" s="15"/>
      <c r="B1652" s="15">
        <v>0</v>
      </c>
      <c r="C1652" s="15" t="s">
        <v>172</v>
      </c>
      <c r="D1652" s="16">
        <v>0</v>
      </c>
      <c r="E1652" s="16"/>
      <c r="F1652" s="16"/>
      <c r="G1652" s="16"/>
      <c r="H1652" s="103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 t="shared" ref="O1652:O1671" si="556">O1591+M1652-N1652</f>
        <v>27709.969000000012</v>
      </c>
      <c r="P1652" s="18">
        <f t="shared" ref="P1652:P1671" si="557">P1591+M1652</f>
        <v>8841.0689999999995</v>
      </c>
      <c r="Q1652" s="14"/>
      <c r="R1652" s="18"/>
      <c r="S1652" s="16"/>
      <c r="T1652" s="18">
        <f t="shared" si="550"/>
        <v>80819.95</v>
      </c>
      <c r="U1652" s="15"/>
      <c r="W1652" s="14"/>
      <c r="X1652" s="18"/>
      <c r="Y1652" s="16"/>
      <c r="Z1652" s="18">
        <f t="shared" si="551"/>
        <v>142382.02999999997</v>
      </c>
      <c r="AA1652" s="15"/>
      <c r="AB1652" s="24"/>
      <c r="AC1652" s="24"/>
      <c r="AD1652" s="25"/>
      <c r="AE1652" s="25"/>
      <c r="AF1652" s="25"/>
      <c r="AG1652" s="25"/>
      <c r="AH1652" s="17"/>
      <c r="AI1652" s="16">
        <v>0</v>
      </c>
      <c r="AJ1652" s="25"/>
      <c r="AL1652" s="14"/>
      <c r="AM1652" s="18"/>
      <c r="AN1652" s="16"/>
      <c r="AO1652" s="18">
        <f t="shared" si="552"/>
        <v>0</v>
      </c>
      <c r="AP1652" s="15"/>
      <c r="AR1652" s="14"/>
      <c r="AS1652" s="18"/>
      <c r="AT1652" s="16"/>
      <c r="AU1652" s="18">
        <f t="shared" si="553"/>
        <v>0</v>
      </c>
      <c r="AV1652" s="15"/>
      <c r="AX1652" s="14"/>
      <c r="AY1652" s="18"/>
      <c r="AZ1652" s="16"/>
      <c r="BA1652" s="18">
        <f t="shared" si="554"/>
        <v>0</v>
      </c>
      <c r="BB1652" s="15"/>
      <c r="BD1652" s="14"/>
      <c r="BE1652" s="18"/>
      <c r="BF1652" s="16"/>
      <c r="BG1652" s="18">
        <f t="shared" si="555"/>
        <v>0</v>
      </c>
      <c r="BH1652" s="15"/>
      <c r="BJ1652" s="86">
        <v>0</v>
      </c>
      <c r="BK1652" s="90"/>
      <c r="BL1652" s="24">
        <v>0</v>
      </c>
      <c r="BM1652" s="91"/>
      <c r="BN1652" s="24">
        <v>0</v>
      </c>
      <c r="BO1652" s="24">
        <v>0</v>
      </c>
      <c r="BP1652" s="91"/>
      <c r="BQ1652" s="124"/>
    </row>
    <row r="1653" spans="1:69" ht="16.8" customHeight="1" x14ac:dyDescent="0.35">
      <c r="A1653" s="15"/>
      <c r="B1653" s="16">
        <f>B1652+B1592</f>
        <v>3779.37</v>
      </c>
      <c r="C1653" s="15" t="s">
        <v>173</v>
      </c>
      <c r="D1653" s="16">
        <v>1212.93</v>
      </c>
      <c r="E1653" s="16">
        <v>0</v>
      </c>
      <c r="F1653" s="16"/>
      <c r="G1653" s="16"/>
      <c r="H1653" s="103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si="556"/>
        <v>-35505.725247000002</v>
      </c>
      <c r="P1653" s="18">
        <f t="shared" si="557"/>
        <v>7399.9747529999995</v>
      </c>
      <c r="Q1653" s="14"/>
      <c r="R1653" s="18"/>
      <c r="S1653" s="16"/>
      <c r="T1653" s="18">
        <f t="shared" si="550"/>
        <v>80819.95</v>
      </c>
      <c r="U1653" s="15"/>
      <c r="W1653" s="14"/>
      <c r="X1653" s="18"/>
      <c r="Y1653" s="16"/>
      <c r="Z1653" s="18">
        <f t="shared" si="551"/>
        <v>142382.02999999997</v>
      </c>
      <c r="AA1653" s="15"/>
      <c r="AB1653" s="24"/>
      <c r="AC1653" s="17"/>
      <c r="AD1653" s="25"/>
      <c r="AE1653" s="25"/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2"/>
        <v>0</v>
      </c>
      <c r="AP1653" s="15"/>
      <c r="AR1653" s="14"/>
      <c r="AS1653" s="18"/>
      <c r="AT1653" s="16"/>
      <c r="AU1653" s="18">
        <f t="shared" si="553"/>
        <v>0</v>
      </c>
      <c r="AV1653" s="15"/>
      <c r="AX1653" s="14"/>
      <c r="AY1653" s="18"/>
      <c r="AZ1653" s="16"/>
      <c r="BA1653" s="18">
        <f t="shared" si="554"/>
        <v>0</v>
      </c>
      <c r="BB1653" s="15"/>
      <c r="BD1653" s="14"/>
      <c r="BE1653" s="18"/>
      <c r="BF1653" s="16"/>
      <c r="BG1653" s="18">
        <f t="shared" si="555"/>
        <v>0</v>
      </c>
      <c r="BH1653" s="15"/>
      <c r="BJ1653" s="86">
        <v>0</v>
      </c>
      <c r="BK1653" s="90"/>
      <c r="BL1653" s="24">
        <v>0</v>
      </c>
      <c r="BM1653" s="91"/>
      <c r="BN1653" s="24">
        <v>0</v>
      </c>
      <c r="BO1653" s="24"/>
      <c r="BP1653" s="24"/>
      <c r="BQ1653" s="124"/>
    </row>
    <row r="1654" spans="1:69" ht="16.8" customHeight="1" x14ac:dyDescent="0.35">
      <c r="A1654" s="15"/>
      <c r="B1654" s="15"/>
      <c r="C1654" s="15" t="s">
        <v>174</v>
      </c>
      <c r="D1654" s="16">
        <v>110</v>
      </c>
      <c r="E1654" s="16">
        <v>0</v>
      </c>
      <c r="F1654" s="16"/>
      <c r="G1654" s="16"/>
      <c r="H1654" s="103" t="s">
        <v>44</v>
      </c>
      <c r="I1654" s="77" t="s">
        <v>175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556"/>
        <v>-6611.659085000003</v>
      </c>
      <c r="P1654" s="18">
        <f t="shared" si="557"/>
        <v>13571.040915</v>
      </c>
      <c r="Q1654" s="14"/>
      <c r="R1654" s="18"/>
      <c r="S1654" s="16"/>
      <c r="T1654" s="18">
        <f t="shared" si="550"/>
        <v>80819.95</v>
      </c>
      <c r="U1654" s="15"/>
      <c r="W1654" s="14"/>
      <c r="X1654" s="18"/>
      <c r="Y1654" s="16"/>
      <c r="Z1654" s="18">
        <f t="shared" si="551"/>
        <v>142382.02999999997</v>
      </c>
      <c r="AA1654" s="15"/>
      <c r="AB1654" s="24"/>
      <c r="AC1654" s="17"/>
      <c r="AD1654" s="25"/>
      <c r="AE1654" s="25"/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2"/>
        <v>0</v>
      </c>
      <c r="AP1654" s="15"/>
      <c r="AR1654" s="14"/>
      <c r="AS1654" s="18"/>
      <c r="AT1654" s="16"/>
      <c r="AU1654" s="18">
        <f t="shared" si="553"/>
        <v>0</v>
      </c>
      <c r="AV1654" s="15"/>
      <c r="AX1654" s="14"/>
      <c r="AY1654" s="18"/>
      <c r="AZ1654" s="16"/>
      <c r="BA1654" s="18">
        <f t="shared" si="554"/>
        <v>0</v>
      </c>
      <c r="BB1654" s="15"/>
      <c r="BD1654" s="14"/>
      <c r="BE1654" s="18"/>
      <c r="BF1654" s="16"/>
      <c r="BG1654" s="18">
        <f t="shared" si="555"/>
        <v>0</v>
      </c>
      <c r="BH1654" s="15"/>
      <c r="BJ1654" s="86">
        <v>0</v>
      </c>
      <c r="BK1654" s="90"/>
      <c r="BL1654" s="24">
        <v>0</v>
      </c>
      <c r="BM1654" s="91"/>
      <c r="BN1654" s="24">
        <v>0</v>
      </c>
      <c r="BO1654" s="24"/>
      <c r="BP1654" s="24"/>
      <c r="BQ1654" s="124"/>
    </row>
    <row r="1655" spans="1:69" ht="16.8" customHeight="1" x14ac:dyDescent="0.35">
      <c r="A1655" s="15"/>
      <c r="B1655" s="15" t="s">
        <v>42</v>
      </c>
      <c r="C1655" s="15" t="s">
        <v>176</v>
      </c>
      <c r="D1655" s="16">
        <v>0</v>
      </c>
      <c r="E1655" s="16"/>
      <c r="F1655" s="16"/>
      <c r="G1655" s="16"/>
      <c r="H1655" s="103">
        <f>D1655+H1594</f>
        <v>0</v>
      </c>
      <c r="I1655" s="78">
        <f>D1652+D1653-E1653+D1655</f>
        <v>1212.93</v>
      </c>
      <c r="J1655" s="14"/>
      <c r="K1655" s="15" t="s">
        <v>45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556"/>
        <v>7289.8779399999985</v>
      </c>
      <c r="P1655" s="18">
        <f t="shared" si="557"/>
        <v>2298.67794</v>
      </c>
      <c r="Q1655" s="14"/>
      <c r="R1655" s="18"/>
      <c r="S1655" s="16"/>
      <c r="T1655" s="18">
        <f t="shared" si="550"/>
        <v>80819.95</v>
      </c>
      <c r="U1655" s="15"/>
      <c r="W1655" s="14"/>
      <c r="X1655" s="18"/>
      <c r="Y1655" s="16"/>
      <c r="Z1655" s="18">
        <f t="shared" si="551"/>
        <v>142382.02999999997</v>
      </c>
      <c r="AA1655" s="15"/>
      <c r="AB1655" s="24"/>
      <c r="AC1655" s="17"/>
      <c r="AD1655" s="25"/>
      <c r="AE1655" s="25"/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2"/>
        <v>0</v>
      </c>
      <c r="AP1655" s="15"/>
      <c r="AR1655" s="14"/>
      <c r="AS1655" s="18"/>
      <c r="AT1655" s="16"/>
      <c r="AU1655" s="18">
        <f t="shared" si="553"/>
        <v>0</v>
      </c>
      <c r="AV1655" s="15"/>
      <c r="AX1655" s="14"/>
      <c r="AY1655" s="18"/>
      <c r="AZ1655" s="16"/>
      <c r="BA1655" s="18">
        <f t="shared" si="554"/>
        <v>0</v>
      </c>
      <c r="BB1655" s="15"/>
      <c r="BD1655" s="14"/>
      <c r="BE1655" s="18"/>
      <c r="BF1655" s="16"/>
      <c r="BG1655" s="18">
        <f t="shared" si="555"/>
        <v>0</v>
      </c>
      <c r="BH1655" s="15"/>
      <c r="BJ1655" s="86">
        <v>0</v>
      </c>
      <c r="BK1655" s="90"/>
      <c r="BL1655" s="24">
        <v>0</v>
      </c>
      <c r="BM1655" s="91"/>
      <c r="BN1655" s="24">
        <v>0</v>
      </c>
      <c r="BO1655" s="24"/>
      <c r="BP1655" s="24"/>
      <c r="BQ1655" s="124"/>
    </row>
    <row r="1656" spans="1:69" ht="16.8" customHeight="1" x14ac:dyDescent="0.35">
      <c r="A1656" s="15"/>
      <c r="B1656" s="15"/>
      <c r="C1656" s="15" t="s">
        <v>177</v>
      </c>
      <c r="D1656" s="16">
        <v>29.29</v>
      </c>
      <c r="E1656" s="16"/>
      <c r="F1656" s="16"/>
      <c r="G1656" s="16">
        <v>0</v>
      </c>
      <c r="H1656" s="103" t="s">
        <v>49</v>
      </c>
      <c r="I1656" s="4"/>
      <c r="J1656" s="14"/>
      <c r="K1656" s="15" t="s">
        <v>47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556"/>
        <v>7018.4179399999994</v>
      </c>
      <c r="P1656" s="18">
        <f t="shared" si="557"/>
        <v>2298.67794</v>
      </c>
      <c r="Q1656" s="14"/>
      <c r="R1656" s="18"/>
      <c r="S1656" s="16">
        <f>G1656</f>
        <v>0</v>
      </c>
      <c r="T1656" s="18">
        <f t="shared" si="550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551"/>
        <v>142382.02999999997</v>
      </c>
      <c r="AA1656" s="15"/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/>
      <c r="AI1656" s="16">
        <v>0</v>
      </c>
      <c r="AJ1656" s="25"/>
      <c r="AL1656" s="14"/>
      <c r="AM1656" s="18"/>
      <c r="AN1656" s="16">
        <v>0</v>
      </c>
      <c r="AO1656" s="18">
        <f t="shared" si="552"/>
        <v>0</v>
      </c>
      <c r="AP1656" s="15"/>
      <c r="AR1656" s="14"/>
      <c r="AS1656" s="18"/>
      <c r="AT1656" s="16">
        <v>0</v>
      </c>
      <c r="AU1656" s="18">
        <f t="shared" si="553"/>
        <v>0</v>
      </c>
      <c r="AV1656" s="15"/>
      <c r="AX1656" s="14"/>
      <c r="AY1656" s="18"/>
      <c r="AZ1656" s="16">
        <v>0</v>
      </c>
      <c r="BA1656" s="18">
        <f t="shared" si="554"/>
        <v>0</v>
      </c>
      <c r="BB1656" s="15"/>
      <c r="BD1656" s="14"/>
      <c r="BE1656" s="18"/>
      <c r="BF1656" s="16">
        <v>0</v>
      </c>
      <c r="BG1656" s="18">
        <f t="shared" si="555"/>
        <v>0</v>
      </c>
      <c r="BH1656" s="15"/>
      <c r="BJ1656" s="86">
        <v>0</v>
      </c>
      <c r="BK1656" s="90"/>
      <c r="BL1656" s="24">
        <v>0</v>
      </c>
      <c r="BM1656" s="91"/>
      <c r="BN1656" s="24">
        <v>0</v>
      </c>
      <c r="BO1656" s="24"/>
      <c r="BP1656" s="24"/>
      <c r="BQ1656" s="124"/>
    </row>
    <row r="1657" spans="1:69" ht="16.8" customHeight="1" x14ac:dyDescent="0.35">
      <c r="A1657" s="15"/>
      <c r="B1657" s="15"/>
      <c r="C1657" s="15" t="s">
        <v>178</v>
      </c>
      <c r="D1657" s="16"/>
      <c r="E1657" s="16"/>
      <c r="F1657" s="16"/>
      <c r="G1657" s="16">
        <v>0</v>
      </c>
      <c r="H1657" s="103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556"/>
        <v>1289.749174</v>
      </c>
      <c r="P1657" s="18">
        <f t="shared" si="557"/>
        <v>406.68917399999998</v>
      </c>
      <c r="Q1657" s="14"/>
      <c r="R1657" s="18"/>
      <c r="S1657" s="16">
        <f>G1657</f>
        <v>0</v>
      </c>
      <c r="T1657" s="18">
        <f t="shared" si="550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1"/>
        <v>142382.02999999997</v>
      </c>
      <c r="AA1657" s="15"/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/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2"/>
        <v>0</v>
      </c>
      <c r="AP1657" s="15"/>
      <c r="AR1657" s="14"/>
      <c r="AS1657" s="18">
        <v>0</v>
      </c>
      <c r="AT1657" s="16">
        <v>0</v>
      </c>
      <c r="AU1657" s="18">
        <f t="shared" si="553"/>
        <v>0</v>
      </c>
      <c r="AV1657" s="15"/>
      <c r="AX1657" s="14"/>
      <c r="AY1657" s="18">
        <v>0</v>
      </c>
      <c r="AZ1657" s="16">
        <v>0</v>
      </c>
      <c r="BA1657" s="18">
        <f t="shared" si="554"/>
        <v>0</v>
      </c>
      <c r="BB1657" s="15"/>
      <c r="BD1657" s="14"/>
      <c r="BE1657" s="18">
        <v>0</v>
      </c>
      <c r="BF1657" s="16">
        <v>0</v>
      </c>
      <c r="BG1657" s="18">
        <f t="shared" si="555"/>
        <v>0</v>
      </c>
      <c r="BH1657" s="15"/>
      <c r="BJ1657" s="86">
        <v>0</v>
      </c>
      <c r="BK1657" s="90"/>
      <c r="BL1657" s="24">
        <v>0</v>
      </c>
      <c r="BM1657" s="91"/>
      <c r="BN1657" s="24">
        <v>0</v>
      </c>
      <c r="BO1657" s="24"/>
      <c r="BP1657" s="24"/>
      <c r="BQ1657" s="124"/>
    </row>
    <row r="1658" spans="1:69" ht="16.8" customHeight="1" x14ac:dyDescent="0.35">
      <c r="A1658" s="15"/>
      <c r="B1658" s="15"/>
      <c r="C1658" s="15" t="s">
        <v>179</v>
      </c>
      <c r="D1658" s="16"/>
      <c r="E1658" s="16"/>
      <c r="F1658" s="16"/>
      <c r="G1658" s="16">
        <v>0</v>
      </c>
      <c r="H1658" s="103"/>
      <c r="I1658" s="4"/>
      <c r="J1658" s="14"/>
      <c r="K1658" s="15" t="s">
        <v>52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556"/>
        <v>785.05993200000012</v>
      </c>
      <c r="P1658" s="18">
        <f t="shared" si="557"/>
        <v>247.54993200000001</v>
      </c>
      <c r="Q1658" s="14"/>
      <c r="R1658" s="18"/>
      <c r="S1658" s="16">
        <f>G1658</f>
        <v>0</v>
      </c>
      <c r="T1658" s="18">
        <f t="shared" si="550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1"/>
        <v>142382.02999999997</v>
      </c>
      <c r="AA1658" s="15"/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2"/>
        <v>0</v>
      </c>
      <c r="AP1658" s="15"/>
      <c r="AR1658" s="14"/>
      <c r="AS1658" s="18"/>
      <c r="AT1658" s="16">
        <v>0</v>
      </c>
      <c r="AU1658" s="18">
        <f t="shared" si="553"/>
        <v>0</v>
      </c>
      <c r="AV1658" s="15"/>
      <c r="AX1658" s="14"/>
      <c r="AY1658" s="18"/>
      <c r="AZ1658" s="16">
        <v>0</v>
      </c>
      <c r="BA1658" s="18">
        <f t="shared" si="554"/>
        <v>0</v>
      </c>
      <c r="BB1658" s="15"/>
      <c r="BD1658" s="14"/>
      <c r="BE1658" s="18"/>
      <c r="BF1658" s="16">
        <v>0</v>
      </c>
      <c r="BG1658" s="18">
        <f t="shared" si="555"/>
        <v>0</v>
      </c>
      <c r="BH1658" s="15"/>
      <c r="BJ1658" s="86">
        <v>0</v>
      </c>
      <c r="BK1658" s="90"/>
      <c r="BL1658" s="24">
        <v>0</v>
      </c>
      <c r="BM1658" s="24"/>
      <c r="BN1658" s="24"/>
      <c r="BO1658" s="24"/>
      <c r="BP1658" s="24"/>
      <c r="BQ1658" s="124"/>
    </row>
    <row r="1659" spans="1:69" ht="16.8" customHeight="1" x14ac:dyDescent="0.35">
      <c r="A1659" s="15"/>
      <c r="B1659" s="15"/>
      <c r="C1659" s="15" t="s">
        <v>422</v>
      </c>
      <c r="D1659" s="16"/>
      <c r="E1659" s="16"/>
      <c r="F1659" s="16"/>
      <c r="G1659" s="16">
        <v>5118.37</v>
      </c>
      <c r="H1659" s="103"/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556"/>
        <v>785.05993200000012</v>
      </c>
      <c r="P1659" s="18">
        <f t="shared" si="557"/>
        <v>247.54993200000001</v>
      </c>
      <c r="Q1659" s="14"/>
      <c r="R1659" s="18"/>
      <c r="S1659" s="16">
        <f>G1659</f>
        <v>5118.37</v>
      </c>
      <c r="T1659" s="18">
        <f t="shared" si="550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1"/>
        <v>142382.02999999997</v>
      </c>
      <c r="AA1659" s="15"/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2"/>
        <v>0</v>
      </c>
      <c r="AP1659" s="15"/>
      <c r="AR1659" s="14"/>
      <c r="AS1659" s="18"/>
      <c r="AT1659" s="16">
        <v>0</v>
      </c>
      <c r="AU1659" s="18">
        <f t="shared" si="553"/>
        <v>0</v>
      </c>
      <c r="AV1659" s="15"/>
      <c r="AX1659" s="14"/>
      <c r="AY1659" s="18"/>
      <c r="AZ1659" s="16">
        <v>0</v>
      </c>
      <c r="BA1659" s="18">
        <f t="shared" si="554"/>
        <v>0</v>
      </c>
      <c r="BB1659" s="15"/>
      <c r="BD1659" s="14"/>
      <c r="BE1659" s="18"/>
      <c r="BF1659" s="16">
        <v>0</v>
      </c>
      <c r="BG1659" s="18">
        <f t="shared" si="555"/>
        <v>0</v>
      </c>
      <c r="BH1659" s="15"/>
      <c r="BJ1659" s="86">
        <v>0</v>
      </c>
      <c r="BK1659" s="90"/>
      <c r="BL1659" s="24"/>
      <c r="BM1659" s="24"/>
      <c r="BN1659" s="24"/>
      <c r="BO1659" s="24"/>
      <c r="BP1659" s="24"/>
      <c r="BQ1659" s="124"/>
    </row>
    <row r="1660" spans="1:69" ht="16.8" customHeight="1" x14ac:dyDescent="0.35">
      <c r="A1660" s="15"/>
      <c r="B1660" s="15"/>
      <c r="C1660" s="15" t="s">
        <v>423</v>
      </c>
      <c r="D1660" s="16"/>
      <c r="E1660" s="16"/>
      <c r="F1660" s="16"/>
      <c r="G1660" s="16">
        <v>3805.5</v>
      </c>
      <c r="H1660" s="16"/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556"/>
        <v>785.05993200000012</v>
      </c>
      <c r="P1660" s="18">
        <f t="shared" si="557"/>
        <v>247.54993200000001</v>
      </c>
      <c r="Q1660" s="14"/>
      <c r="R1660" s="18"/>
      <c r="S1660" s="16">
        <f>G1660</f>
        <v>3805.5</v>
      </c>
      <c r="T1660" s="18">
        <f t="shared" si="550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1"/>
        <v>142382.02999999997</v>
      </c>
      <c r="AA1660" s="15"/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2"/>
        <v>0</v>
      </c>
      <c r="AP1660" s="15"/>
      <c r="AR1660" s="14"/>
      <c r="AS1660" s="18"/>
      <c r="AT1660" s="16">
        <v>0</v>
      </c>
      <c r="AU1660" s="18">
        <f t="shared" si="553"/>
        <v>0</v>
      </c>
      <c r="AV1660" s="15"/>
      <c r="AX1660" s="14"/>
      <c r="AY1660" s="18"/>
      <c r="AZ1660" s="16">
        <v>0</v>
      </c>
      <c r="BA1660" s="18">
        <f t="shared" si="554"/>
        <v>0</v>
      </c>
      <c r="BB1660" s="15"/>
      <c r="BD1660" s="14"/>
      <c r="BE1660" s="18"/>
      <c r="BF1660" s="16">
        <v>0</v>
      </c>
      <c r="BG1660" s="18">
        <f t="shared" si="555"/>
        <v>0</v>
      </c>
      <c r="BH1660" s="15"/>
      <c r="BJ1660" s="86">
        <v>0</v>
      </c>
      <c r="BK1660" s="90"/>
      <c r="BL1660" s="24"/>
      <c r="BM1660" s="24"/>
      <c r="BN1660" s="24"/>
      <c r="BO1660" s="24"/>
      <c r="BP1660" s="24"/>
      <c r="BQ1660" s="124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/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556"/>
        <v>1289.749174</v>
      </c>
      <c r="P1661" s="18">
        <f t="shared" si="557"/>
        <v>406.68917399999998</v>
      </c>
      <c r="Q1661" s="14"/>
      <c r="R1661" s="18"/>
      <c r="S1661" s="16">
        <v>0</v>
      </c>
      <c r="T1661" s="18">
        <f t="shared" si="550"/>
        <v>71896.08</v>
      </c>
      <c r="U1661" s="15"/>
      <c r="W1661" s="14"/>
      <c r="X1661" s="18"/>
      <c r="Y1661" s="16">
        <v>0</v>
      </c>
      <c r="Z1661" s="18">
        <f t="shared" si="551"/>
        <v>142382.02999999997</v>
      </c>
      <c r="AA1661" s="15"/>
      <c r="AB1661" s="24"/>
      <c r="AC1661" s="15"/>
      <c r="AD1661" s="25"/>
      <c r="AE1661" s="62"/>
      <c r="AF1661" s="63"/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2"/>
        <v>0</v>
      </c>
      <c r="AP1661" s="15"/>
      <c r="AR1661" s="14"/>
      <c r="AS1661" s="18"/>
      <c r="AT1661" s="16">
        <v>0</v>
      </c>
      <c r="AU1661" s="18">
        <f t="shared" si="553"/>
        <v>0</v>
      </c>
      <c r="AV1661" s="15"/>
      <c r="AX1661" s="14"/>
      <c r="AY1661" s="18"/>
      <c r="AZ1661" s="16">
        <v>0</v>
      </c>
      <c r="BA1661" s="18">
        <f t="shared" si="554"/>
        <v>0</v>
      </c>
      <c r="BB1661" s="15"/>
      <c r="BD1661" s="14"/>
      <c r="BE1661" s="18"/>
      <c r="BF1661" s="16">
        <v>0</v>
      </c>
      <c r="BG1661" s="18">
        <f t="shared" si="555"/>
        <v>0</v>
      </c>
      <c r="BH1661" s="15"/>
      <c r="BJ1661" s="86">
        <v>0</v>
      </c>
      <c r="BK1661" s="90"/>
      <c r="BL1661" s="24"/>
      <c r="BM1661" s="24"/>
      <c r="BN1661" s="24"/>
      <c r="BO1661" s="24"/>
      <c r="BP1661" s="24"/>
      <c r="BQ1661" s="124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182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556"/>
        <v>11895.289360000001</v>
      </c>
      <c r="P1662" s="18">
        <f t="shared" si="557"/>
        <v>12731.139359999999</v>
      </c>
      <c r="Q1662" s="14"/>
      <c r="R1662" s="18"/>
      <c r="S1662" s="16">
        <v>0</v>
      </c>
      <c r="T1662" s="18">
        <f t="shared" si="550"/>
        <v>71896.08</v>
      </c>
      <c r="U1662" s="15"/>
      <c r="W1662" s="14"/>
      <c r="X1662" s="18"/>
      <c r="Y1662" s="16">
        <v>0</v>
      </c>
      <c r="Z1662" s="18">
        <f t="shared" si="551"/>
        <v>142382.02999999997</v>
      </c>
      <c r="AA1662" s="15" t="str">
        <f>C1662</f>
        <v>Sinistro</v>
      </c>
      <c r="AB1662" s="24"/>
      <c r="AC1662" s="15"/>
      <c r="AD1662" s="25"/>
      <c r="AE1662" s="62"/>
      <c r="AF1662" s="63"/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2"/>
        <v>0</v>
      </c>
      <c r="AP1662" s="15"/>
      <c r="AR1662" s="14"/>
      <c r="AS1662" s="18"/>
      <c r="AT1662" s="16">
        <v>0</v>
      </c>
      <c r="AU1662" s="18">
        <f t="shared" si="553"/>
        <v>0</v>
      </c>
      <c r="AV1662" s="15"/>
      <c r="AX1662" s="14"/>
      <c r="AY1662" s="18"/>
      <c r="AZ1662" s="16">
        <v>0</v>
      </c>
      <c r="BA1662" s="18">
        <f t="shared" si="554"/>
        <v>0</v>
      </c>
      <c r="BB1662" s="15"/>
      <c r="BD1662" s="14"/>
      <c r="BE1662" s="18"/>
      <c r="BF1662" s="16">
        <v>0</v>
      </c>
      <c r="BG1662" s="18">
        <f t="shared" si="555"/>
        <v>0</v>
      </c>
      <c r="BH1662" s="15"/>
      <c r="BJ1662" s="86">
        <v>0</v>
      </c>
      <c r="BK1662" s="90"/>
      <c r="BL1662" s="24"/>
      <c r="BM1662" s="24"/>
      <c r="BN1662" s="24"/>
      <c r="BO1662" s="24"/>
      <c r="BP1662" s="24"/>
      <c r="BQ1662" s="124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/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556"/>
        <v>3353.1396600000003</v>
      </c>
      <c r="P1663" s="18">
        <f t="shared" si="557"/>
        <v>1237.7496599999997</v>
      </c>
      <c r="Q1663" s="14"/>
      <c r="R1663" s="18"/>
      <c r="S1663" s="16">
        <v>0</v>
      </c>
      <c r="T1663" s="18">
        <f t="shared" si="550"/>
        <v>71896.08</v>
      </c>
      <c r="U1663" s="15"/>
      <c r="W1663" s="14"/>
      <c r="X1663" s="18"/>
      <c r="Y1663" s="16">
        <v>0</v>
      </c>
      <c r="Z1663" s="18">
        <f t="shared" si="551"/>
        <v>142382.02999999997</v>
      </c>
      <c r="AA1663" s="15"/>
      <c r="AB1663" s="24"/>
      <c r="AC1663" s="64" t="s">
        <v>134</v>
      </c>
      <c r="AD1663" s="65"/>
      <c r="AE1663" s="65">
        <f>H1667</f>
        <v>0</v>
      </c>
      <c r="AF1663" s="63">
        <f t="shared" ref="AF1663:AF1693" si="558">AE1663+AF1602</f>
        <v>0</v>
      </c>
      <c r="AG1663" s="25"/>
      <c r="AH1663" s="24"/>
      <c r="AI1663" s="26"/>
      <c r="AJ1663" s="25">
        <v>0</v>
      </c>
      <c r="AL1663" s="14"/>
      <c r="AM1663" s="18"/>
      <c r="AN1663" s="16">
        <v>0</v>
      </c>
      <c r="AO1663" s="18">
        <f t="shared" si="552"/>
        <v>0</v>
      </c>
      <c r="AP1663" s="15"/>
      <c r="AR1663" s="14"/>
      <c r="AS1663" s="18"/>
      <c r="AT1663" s="16">
        <v>0</v>
      </c>
      <c r="AU1663" s="18">
        <f t="shared" si="553"/>
        <v>0</v>
      </c>
      <c r="AV1663" s="15"/>
      <c r="AX1663" s="14"/>
      <c r="AY1663" s="18"/>
      <c r="AZ1663" s="16">
        <v>0</v>
      </c>
      <c r="BA1663" s="18">
        <f t="shared" si="554"/>
        <v>0</v>
      </c>
      <c r="BB1663" s="15"/>
      <c r="BD1663" s="14"/>
      <c r="BE1663" s="18"/>
      <c r="BF1663" s="16">
        <v>0</v>
      </c>
      <c r="BG1663" s="18">
        <f t="shared" si="555"/>
        <v>0</v>
      </c>
      <c r="BH1663" s="15"/>
      <c r="BJ1663" s="86"/>
      <c r="BK1663" s="86"/>
      <c r="BL1663" s="24"/>
      <c r="BM1663" s="24"/>
      <c r="BN1663" s="24"/>
      <c r="BO1663" s="24"/>
      <c r="BP1663" s="24"/>
      <c r="BQ1663" s="124"/>
    </row>
    <row r="1664" spans="1:69" ht="16.8" customHeight="1" x14ac:dyDescent="0.35">
      <c r="A1664" s="15"/>
      <c r="B1664" s="15"/>
      <c r="C1664" s="15" t="s">
        <v>58</v>
      </c>
      <c r="D1664" s="16"/>
      <c r="E1664" s="16"/>
      <c r="F1664" s="16"/>
      <c r="G1664" s="16">
        <v>0</v>
      </c>
      <c r="H1664" s="16"/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6"/>
        <v>0</v>
      </c>
      <c r="P1664" s="18">
        <f t="shared" si="557"/>
        <v>0</v>
      </c>
      <c r="Q1664" s="14"/>
      <c r="R1664" s="18"/>
      <c r="S1664" s="16">
        <f t="shared" ref="S1664:S1671" si="559">G1664</f>
        <v>0</v>
      </c>
      <c r="T1664" s="18">
        <f t="shared" si="550"/>
        <v>71896.08</v>
      </c>
      <c r="U1664" s="15" t="str">
        <f t="shared" ref="U1664:U1674" si="560">C1664</f>
        <v xml:space="preserve">Francobolli    </v>
      </c>
      <c r="W1664" s="14"/>
      <c r="X1664" s="18"/>
      <c r="Y1664" s="16"/>
      <c r="Z1664" s="18">
        <f t="shared" si="551"/>
        <v>142382.02999999997</v>
      </c>
      <c r="AA1664" s="15"/>
      <c r="AB1664" s="24"/>
      <c r="AC1664" s="15" t="str">
        <f t="shared" ref="AC1664:AC1677" si="561">C1664</f>
        <v xml:space="preserve">Francobolli    </v>
      </c>
      <c r="AD1664" s="25"/>
      <c r="AE1664" s="62">
        <f>G1664</f>
        <v>0</v>
      </c>
      <c r="AF1664" s="63">
        <f t="shared" si="558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2"/>
        <v>0</v>
      </c>
      <c r="AP1664" s="15"/>
      <c r="AR1664" s="14"/>
      <c r="AS1664" s="18"/>
      <c r="AT1664" s="16"/>
      <c r="AU1664" s="18">
        <f t="shared" si="553"/>
        <v>0</v>
      </c>
      <c r="AV1664" s="15"/>
      <c r="AX1664" s="14"/>
      <c r="AY1664" s="18"/>
      <c r="AZ1664" s="16"/>
      <c r="BA1664" s="18">
        <f t="shared" si="554"/>
        <v>0</v>
      </c>
      <c r="BB1664" s="15"/>
      <c r="BD1664" s="14"/>
      <c r="BE1664" s="18"/>
      <c r="BF1664" s="16"/>
      <c r="BG1664" s="18">
        <f t="shared" si="555"/>
        <v>0</v>
      </c>
      <c r="BH1664" s="15"/>
      <c r="BJ1664" s="86"/>
      <c r="BK1664" s="86"/>
      <c r="BL1664" s="24"/>
      <c r="BM1664" s="24"/>
      <c r="BN1664" s="24"/>
      <c r="BO1664" s="24"/>
      <c r="BP1664" s="24"/>
      <c r="BQ1664" s="124"/>
    </row>
    <row r="1665" spans="1:69" ht="16.8" customHeight="1" x14ac:dyDescent="0.35">
      <c r="A1665" s="15"/>
      <c r="B1665" s="15"/>
      <c r="C1665" s="15" t="s">
        <v>135</v>
      </c>
      <c r="D1665" s="16"/>
      <c r="E1665" s="16"/>
      <c r="F1665" s="16"/>
      <c r="G1665" s="16">
        <v>0</v>
      </c>
      <c r="H1665" s="16"/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556"/>
        <v>1685.6988339999998</v>
      </c>
      <c r="P1665" s="18">
        <f t="shared" si="557"/>
        <v>1644.438834</v>
      </c>
      <c r="Q1665" s="14"/>
      <c r="R1665" s="18"/>
      <c r="S1665" s="16">
        <f t="shared" si="559"/>
        <v>0</v>
      </c>
      <c r="T1665" s="18">
        <f t="shared" si="550"/>
        <v>71896.08</v>
      </c>
      <c r="U1665" s="15" t="str">
        <f t="shared" si="560"/>
        <v xml:space="preserve">PAG. FATT. SOMMESE PETROLI </v>
      </c>
      <c r="W1665" s="14"/>
      <c r="X1665" s="18"/>
      <c r="Y1665" s="16">
        <v>0</v>
      </c>
      <c r="Z1665" s="18">
        <f t="shared" si="551"/>
        <v>142382.02999999997</v>
      </c>
      <c r="AA1665" s="15"/>
      <c r="AB1665" s="24"/>
      <c r="AC1665" s="15" t="str">
        <f t="shared" si="561"/>
        <v xml:space="preserve">PAG. FATT. SOMMESE PETROLI </v>
      </c>
      <c r="AD1665" s="25"/>
      <c r="AE1665" s="62">
        <f>G1665</f>
        <v>0</v>
      </c>
      <c r="AF1665" s="63">
        <f t="shared" si="558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2"/>
        <v>0</v>
      </c>
      <c r="AP1665" s="15"/>
      <c r="AR1665" s="14"/>
      <c r="AS1665" s="18"/>
      <c r="AT1665" s="16">
        <v>0</v>
      </c>
      <c r="AU1665" s="18">
        <f t="shared" si="553"/>
        <v>0</v>
      </c>
      <c r="AV1665" s="15"/>
      <c r="AX1665" s="14"/>
      <c r="AY1665" s="18"/>
      <c r="AZ1665" s="16">
        <v>0</v>
      </c>
      <c r="BA1665" s="18">
        <f t="shared" si="554"/>
        <v>0</v>
      </c>
      <c r="BB1665" s="15"/>
      <c r="BD1665" s="14"/>
      <c r="BE1665" s="18"/>
      <c r="BF1665" s="16">
        <v>0</v>
      </c>
      <c r="BG1665" s="18">
        <f t="shared" si="555"/>
        <v>0</v>
      </c>
      <c r="BH1665" s="15"/>
      <c r="BJ1665" s="86"/>
      <c r="BK1665" s="86"/>
      <c r="BL1665" s="24"/>
      <c r="BM1665" s="24"/>
      <c r="BN1665" s="24"/>
      <c r="BO1665" s="24"/>
      <c r="BP1665" s="24"/>
      <c r="BQ1665" s="124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/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556"/>
        <v>1962.6548300000002</v>
      </c>
      <c r="P1666" s="18">
        <f t="shared" si="557"/>
        <v>618.87482999999986</v>
      </c>
      <c r="Q1666" s="14"/>
      <c r="R1666" s="18"/>
      <c r="S1666" s="16">
        <f t="shared" si="559"/>
        <v>0</v>
      </c>
      <c r="T1666" s="18">
        <f t="shared" si="550"/>
        <v>71896.08</v>
      </c>
      <c r="U1666" s="15" t="str">
        <f t="shared" si="560"/>
        <v>Benzina auto papa'</v>
      </c>
      <c r="W1666" s="14"/>
      <c r="X1666" s="18"/>
      <c r="Y1666" s="16">
        <v>0</v>
      </c>
      <c r="Z1666" s="18">
        <f t="shared" si="551"/>
        <v>142382.02999999997</v>
      </c>
      <c r="AA1666" s="15"/>
      <c r="AB1666" s="24"/>
      <c r="AC1666" s="15" t="str">
        <f t="shared" si="561"/>
        <v>Benzina auto papa'</v>
      </c>
      <c r="AD1666" s="25"/>
      <c r="AE1666" s="62">
        <f>G1666</f>
        <v>0</v>
      </c>
      <c r="AF1666" s="63">
        <f t="shared" si="558"/>
        <v>0</v>
      </c>
      <c r="AG1666" s="25"/>
      <c r="AH1666" s="24"/>
      <c r="AI1666" s="26">
        <v>0</v>
      </c>
      <c r="AJ1666" s="25"/>
      <c r="AL1666" s="14"/>
      <c r="AM1666" s="18"/>
      <c r="AN1666" s="16">
        <v>0</v>
      </c>
      <c r="AO1666" s="18">
        <f t="shared" si="552"/>
        <v>0</v>
      </c>
      <c r="AP1666" s="15"/>
      <c r="AR1666" s="14"/>
      <c r="AS1666" s="18"/>
      <c r="AT1666" s="16">
        <v>0</v>
      </c>
      <c r="AU1666" s="18">
        <f t="shared" si="553"/>
        <v>0</v>
      </c>
      <c r="AV1666" s="15"/>
      <c r="AX1666" s="14"/>
      <c r="AY1666" s="18"/>
      <c r="AZ1666" s="16">
        <v>0</v>
      </c>
      <c r="BA1666" s="18">
        <f t="shared" si="554"/>
        <v>0</v>
      </c>
      <c r="BB1666" s="15"/>
      <c r="BD1666" s="14"/>
      <c r="BE1666" s="18"/>
      <c r="BF1666" s="16">
        <v>0</v>
      </c>
      <c r="BG1666" s="18">
        <f t="shared" si="555"/>
        <v>0</v>
      </c>
      <c r="BH1666" s="15"/>
      <c r="BJ1666" s="86"/>
      <c r="BK1666" s="86"/>
      <c r="BL1666" s="24"/>
      <c r="BM1666" s="24"/>
      <c r="BN1666" s="24"/>
      <c r="BO1666" s="24"/>
      <c r="BP1666" s="24"/>
      <c r="BQ1666" s="124"/>
    </row>
    <row r="1667" spans="1:69" ht="16.8" customHeight="1" x14ac:dyDescent="0.35">
      <c r="A1667" s="15"/>
      <c r="B1667" s="15"/>
      <c r="C1667" s="28" t="s">
        <v>136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556"/>
        <v>23601.441858000006</v>
      </c>
      <c r="P1667" s="18">
        <f t="shared" si="557"/>
        <v>16638.891857999999</v>
      </c>
      <c r="Q1667" s="14"/>
      <c r="R1667" s="18"/>
      <c r="S1667" s="16">
        <f t="shared" si="559"/>
        <v>0</v>
      </c>
      <c r="T1667" s="18">
        <f t="shared" si="550"/>
        <v>71896.08</v>
      </c>
      <c r="U1667" s="15" t="str">
        <f t="shared" si="560"/>
        <v>Spese bancarie</v>
      </c>
      <c r="W1667" s="14"/>
      <c r="X1667" s="18"/>
      <c r="Y1667" s="16">
        <v>0</v>
      </c>
      <c r="Z1667" s="18">
        <f t="shared" si="551"/>
        <v>142382.02999999997</v>
      </c>
      <c r="AA1667" s="15" t="str">
        <f>C1667</f>
        <v>Spese bancarie</v>
      </c>
      <c r="AB1667" s="24"/>
      <c r="AC1667" s="15" t="str">
        <f t="shared" si="561"/>
        <v>Spese bancarie</v>
      </c>
      <c r="AD1667" s="25"/>
      <c r="AE1667" s="62">
        <v>0</v>
      </c>
      <c r="AF1667" s="63">
        <f t="shared" si="558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2"/>
        <v>0</v>
      </c>
      <c r="AP1667" s="15"/>
      <c r="AR1667" s="14"/>
      <c r="AS1667" s="18"/>
      <c r="AT1667" s="16">
        <v>0</v>
      </c>
      <c r="AU1667" s="18">
        <f t="shared" si="553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4"/>
        <v>0</v>
      </c>
      <c r="BB1667" s="15"/>
      <c r="BD1667" s="14"/>
      <c r="BE1667" s="18"/>
      <c r="BF1667" s="16">
        <v>0</v>
      </c>
      <c r="BG1667" s="18">
        <f t="shared" si="555"/>
        <v>0</v>
      </c>
      <c r="BH1667" s="15"/>
      <c r="BJ1667" s="86"/>
      <c r="BK1667" s="86"/>
      <c r="BL1667" s="24"/>
      <c r="BM1667" s="24"/>
      <c r="BN1667" s="24"/>
      <c r="BO1667" s="24"/>
      <c r="BP1667" s="24"/>
      <c r="BQ1667" s="124"/>
    </row>
    <row r="1668" spans="1:69" ht="16.8" customHeight="1" x14ac:dyDescent="0.35">
      <c r="A1668" s="15"/>
      <c r="B1668" s="15"/>
      <c r="C1668" s="15"/>
      <c r="D1668" s="16"/>
      <c r="E1668" s="16"/>
      <c r="F1668" s="16"/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556"/>
        <v>37307.411857999992</v>
      </c>
      <c r="P1668" s="18">
        <f t="shared" si="557"/>
        <v>16638.891857999999</v>
      </c>
      <c r="Q1668" s="14"/>
      <c r="R1668" s="18"/>
      <c r="S1668" s="16">
        <f t="shared" si="559"/>
        <v>0</v>
      </c>
      <c r="T1668" s="18">
        <f t="shared" si="550"/>
        <v>71896.08</v>
      </c>
      <c r="U1668" s="15">
        <f t="shared" si="560"/>
        <v>0</v>
      </c>
      <c r="W1668" s="14"/>
      <c r="X1668" s="18"/>
      <c r="Y1668" s="16">
        <v>0</v>
      </c>
      <c r="Z1668" s="18">
        <f t="shared" si="551"/>
        <v>142382.02999999997</v>
      </c>
      <c r="AA1668" s="15"/>
      <c r="AB1668" s="24"/>
      <c r="AC1668" s="15">
        <f t="shared" si="561"/>
        <v>0</v>
      </c>
      <c r="AD1668" s="25"/>
      <c r="AE1668" s="62">
        <f t="shared" ref="AE1668:AE1693" si="562">G1668</f>
        <v>0</v>
      </c>
      <c r="AF1668" s="63">
        <f t="shared" si="558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2"/>
        <v>0</v>
      </c>
      <c r="AP1668" s="15"/>
      <c r="AR1668" s="14"/>
      <c r="AS1668" s="18"/>
      <c r="AT1668" s="16">
        <v>0</v>
      </c>
      <c r="AU1668" s="18">
        <f t="shared" si="553"/>
        <v>0</v>
      </c>
      <c r="AV1668" s="15"/>
      <c r="AX1668" s="14"/>
      <c r="AY1668" s="18"/>
      <c r="AZ1668" s="16">
        <v>0</v>
      </c>
      <c r="BA1668" s="18">
        <f t="shared" si="554"/>
        <v>0</v>
      </c>
      <c r="BB1668" s="15"/>
      <c r="BD1668" s="14"/>
      <c r="BE1668" s="18"/>
      <c r="BF1668" s="16">
        <v>0</v>
      </c>
      <c r="BG1668" s="18">
        <f t="shared" si="555"/>
        <v>0</v>
      </c>
      <c r="BH1668" s="15"/>
      <c r="BJ1668" s="86"/>
      <c r="BK1668" s="86"/>
      <c r="BL1668" s="24"/>
      <c r="BM1668" s="24"/>
      <c r="BN1668" s="24"/>
      <c r="BO1668" s="24"/>
      <c r="BP1668" s="24"/>
      <c r="BQ1668" s="124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556"/>
        <v>1401.9034500000002</v>
      </c>
      <c r="P1669" s="18">
        <f t="shared" si="557"/>
        <v>442.05345</v>
      </c>
      <c r="Q1669" s="14"/>
      <c r="R1669" s="18"/>
      <c r="S1669" s="16">
        <f t="shared" si="559"/>
        <v>0</v>
      </c>
      <c r="T1669" s="18">
        <f t="shared" si="550"/>
        <v>71896.08</v>
      </c>
      <c r="U1669" s="15" t="str">
        <f t="shared" si="560"/>
        <v>Materiale pulizia</v>
      </c>
      <c r="W1669" s="14"/>
      <c r="X1669" s="18"/>
      <c r="Y1669" s="16">
        <v>0</v>
      </c>
      <c r="Z1669" s="18">
        <f t="shared" si="551"/>
        <v>142382.02999999997</v>
      </c>
      <c r="AA1669" s="15"/>
      <c r="AB1669" s="24"/>
      <c r="AC1669" s="15" t="str">
        <f t="shared" si="561"/>
        <v>Materiale pulizia</v>
      </c>
      <c r="AD1669" s="25"/>
      <c r="AE1669" s="62">
        <f t="shared" si="562"/>
        <v>0</v>
      </c>
      <c r="AF1669" s="63">
        <f t="shared" si="558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2"/>
        <v>0</v>
      </c>
      <c r="AP1669" s="15"/>
      <c r="AR1669" s="14"/>
      <c r="AS1669" s="18"/>
      <c r="AT1669" s="16">
        <v>0</v>
      </c>
      <c r="AU1669" s="18">
        <f t="shared" si="553"/>
        <v>0</v>
      </c>
      <c r="AV1669" s="15"/>
      <c r="AX1669" s="14"/>
      <c r="AY1669" s="18"/>
      <c r="AZ1669" s="16">
        <v>0</v>
      </c>
      <c r="BA1669" s="18">
        <f t="shared" si="554"/>
        <v>0</v>
      </c>
      <c r="BB1669" s="15"/>
      <c r="BD1669" s="14"/>
      <c r="BE1669" s="18"/>
      <c r="BF1669" s="16">
        <v>0</v>
      </c>
      <c r="BG1669" s="18">
        <f t="shared" si="555"/>
        <v>0</v>
      </c>
      <c r="BH1669" s="15"/>
      <c r="BJ1669" s="86"/>
      <c r="BK1669" s="86"/>
      <c r="BL1669" s="24"/>
      <c r="BM1669" s="24"/>
      <c r="BN1669" s="24"/>
      <c r="BO1669" s="24"/>
      <c r="BP1669" s="24"/>
      <c r="BQ1669" s="124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556"/>
        <v>-440.37654999999995</v>
      </c>
      <c r="P1670" s="18">
        <f t="shared" si="557"/>
        <v>442.05345</v>
      </c>
      <c r="Q1670" s="14"/>
      <c r="R1670" s="18"/>
      <c r="S1670" s="16">
        <f t="shared" si="559"/>
        <v>0</v>
      </c>
      <c r="T1670" s="18">
        <f t="shared" si="550"/>
        <v>71896.08</v>
      </c>
      <c r="U1670" s="15" t="str">
        <f t="shared" si="560"/>
        <v xml:space="preserve">Assicurazioni </v>
      </c>
      <c r="W1670" s="14"/>
      <c r="X1670" s="18"/>
      <c r="Y1670" s="16">
        <v>0</v>
      </c>
      <c r="Z1670" s="18">
        <f t="shared" si="551"/>
        <v>142382.02999999997</v>
      </c>
      <c r="AA1670" s="15"/>
      <c r="AB1670" s="24"/>
      <c r="AC1670" s="15" t="str">
        <f t="shared" si="561"/>
        <v xml:space="preserve">Assicurazioni </v>
      </c>
      <c r="AD1670" s="25"/>
      <c r="AE1670" s="62">
        <f t="shared" si="562"/>
        <v>0</v>
      </c>
      <c r="AF1670" s="63">
        <f t="shared" si="558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2"/>
        <v>0</v>
      </c>
      <c r="AP1670" s="15"/>
      <c r="AR1670" s="14"/>
      <c r="AS1670" s="18"/>
      <c r="AT1670" s="16">
        <v>0</v>
      </c>
      <c r="AU1670" s="18">
        <f t="shared" si="553"/>
        <v>0</v>
      </c>
      <c r="AV1670" s="15"/>
      <c r="AX1670" s="14"/>
      <c r="AY1670" s="18"/>
      <c r="AZ1670" s="16">
        <v>0</v>
      </c>
      <c r="BA1670" s="18">
        <f t="shared" si="554"/>
        <v>0</v>
      </c>
      <c r="BB1670" s="15"/>
      <c r="BD1670" s="14"/>
      <c r="BE1670" s="18"/>
      <c r="BF1670" s="16">
        <v>0</v>
      </c>
      <c r="BG1670" s="18">
        <f t="shared" si="555"/>
        <v>0</v>
      </c>
      <c r="BH1670" s="15"/>
      <c r="BJ1670" s="86"/>
      <c r="BK1670" s="86"/>
      <c r="BL1670" s="24"/>
      <c r="BM1670" s="24"/>
      <c r="BN1670" s="24"/>
      <c r="BO1670" s="24"/>
      <c r="BP1670" s="24"/>
      <c r="BQ1670" s="124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556"/>
        <v>1088.1380079999999</v>
      </c>
      <c r="P1671" s="18">
        <f t="shared" si="557"/>
        <v>2051.1280079999992</v>
      </c>
      <c r="Q1671" s="14"/>
      <c r="R1671" s="18"/>
      <c r="S1671" s="16">
        <f t="shared" si="559"/>
        <v>0</v>
      </c>
      <c r="T1671" s="18">
        <f t="shared" si="550"/>
        <v>71896.08</v>
      </c>
      <c r="U1671" s="15" t="str">
        <f t="shared" si="560"/>
        <v>Telepass</v>
      </c>
      <c r="W1671" s="14"/>
      <c r="X1671" s="18"/>
      <c r="Y1671" s="16">
        <v>0</v>
      </c>
      <c r="Z1671" s="18">
        <f t="shared" si="551"/>
        <v>142382.02999999997</v>
      </c>
      <c r="AA1671" s="15"/>
      <c r="AB1671" s="24"/>
      <c r="AC1671" s="15" t="str">
        <f t="shared" si="561"/>
        <v>Telepass</v>
      </c>
      <c r="AD1671" s="25"/>
      <c r="AE1671" s="62">
        <f t="shared" si="562"/>
        <v>0</v>
      </c>
      <c r="AF1671" s="63">
        <f t="shared" si="558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2"/>
        <v>0</v>
      </c>
      <c r="AP1671" s="15"/>
      <c r="AR1671" s="14"/>
      <c r="AS1671" s="18"/>
      <c r="AT1671" s="16">
        <v>0</v>
      </c>
      <c r="AU1671" s="18">
        <f t="shared" si="553"/>
        <v>0</v>
      </c>
      <c r="AV1671" s="15"/>
      <c r="AX1671" s="14"/>
      <c r="AY1671" s="18"/>
      <c r="AZ1671" s="16">
        <v>0</v>
      </c>
      <c r="BA1671" s="18">
        <f t="shared" si="554"/>
        <v>0</v>
      </c>
      <c r="BB1671" s="15"/>
      <c r="BD1671" s="14"/>
      <c r="BE1671" s="18"/>
      <c r="BF1671" s="16">
        <v>0</v>
      </c>
      <c r="BG1671" s="18">
        <f t="shared" si="555"/>
        <v>0</v>
      </c>
      <c r="BH1671" s="15"/>
      <c r="BJ1671" s="86"/>
      <c r="BK1671" s="86"/>
      <c r="BL1671" s="24"/>
      <c r="BM1671" s="24"/>
      <c r="BN1671" s="24"/>
      <c r="BO1671" s="24"/>
      <c r="BP1671" s="24"/>
      <c r="BQ1671" s="124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/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550"/>
        <v>71896.08</v>
      </c>
      <c r="U1672" s="15" t="str">
        <f t="shared" si="560"/>
        <v>Pubblicità</v>
      </c>
      <c r="W1672" s="14"/>
      <c r="X1672" s="18"/>
      <c r="Y1672" s="16">
        <v>0</v>
      </c>
      <c r="Z1672" s="18">
        <f t="shared" si="551"/>
        <v>142382.02999999997</v>
      </c>
      <c r="AA1672" s="15"/>
      <c r="AB1672" s="24"/>
      <c r="AC1672" s="15" t="str">
        <f t="shared" si="561"/>
        <v>Pubblicità</v>
      </c>
      <c r="AD1672" s="25"/>
      <c r="AE1672" s="62">
        <f t="shared" si="562"/>
        <v>0</v>
      </c>
      <c r="AF1672" s="63">
        <f t="shared" si="558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2"/>
        <v>0</v>
      </c>
      <c r="AP1672" s="15"/>
      <c r="AR1672" s="14"/>
      <c r="AS1672" s="18"/>
      <c r="AT1672" s="16"/>
      <c r="AU1672" s="18">
        <f t="shared" si="553"/>
        <v>0</v>
      </c>
      <c r="AV1672" s="15"/>
      <c r="AX1672" s="14"/>
      <c r="AY1672" s="18"/>
      <c r="AZ1672" s="16"/>
      <c r="BA1672" s="18">
        <f t="shared" si="554"/>
        <v>0</v>
      </c>
      <c r="BB1672" s="15"/>
      <c r="BD1672" s="14"/>
      <c r="BE1672" s="18"/>
      <c r="BF1672" s="16"/>
      <c r="BG1672" s="18">
        <f t="shared" si="555"/>
        <v>0</v>
      </c>
      <c r="BH1672" s="15"/>
      <c r="BJ1672" s="86"/>
      <c r="BK1672" s="86"/>
      <c r="BL1672" s="24"/>
      <c r="BM1672" s="24"/>
      <c r="BN1672" s="24"/>
      <c r="BO1672" s="24"/>
      <c r="BP1672" s="24"/>
      <c r="BQ1672" s="124"/>
    </row>
    <row r="1673" spans="1:69" ht="16.8" customHeight="1" x14ac:dyDescent="0.35">
      <c r="A1673" s="15"/>
      <c r="B1673" s="66"/>
      <c r="C1673" s="15" t="s">
        <v>137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/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550"/>
        <v>71896.08</v>
      </c>
      <c r="U1673" s="15" t="str">
        <f t="shared" si="560"/>
        <v xml:space="preserve">PAG. STIP.           MARZIA </v>
      </c>
      <c r="W1673" s="14"/>
      <c r="X1673" s="18"/>
      <c r="Y1673" s="16">
        <v>0</v>
      </c>
      <c r="Z1673" s="18">
        <f t="shared" si="551"/>
        <v>142382.02999999997</v>
      </c>
      <c r="AA1673" s="15"/>
      <c r="AB1673" s="24"/>
      <c r="AC1673" s="15" t="str">
        <f t="shared" si="561"/>
        <v xml:space="preserve">PAG. STIP.           MARZIA </v>
      </c>
      <c r="AD1673" s="25"/>
      <c r="AE1673" s="62">
        <f t="shared" si="562"/>
        <v>0</v>
      </c>
      <c r="AF1673" s="63">
        <f t="shared" si="558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2"/>
        <v>0</v>
      </c>
      <c r="AP1673" s="15"/>
      <c r="AR1673" s="14"/>
      <c r="AS1673" s="18"/>
      <c r="AT1673" s="16">
        <v>0</v>
      </c>
      <c r="AU1673" s="18">
        <f t="shared" si="553"/>
        <v>0</v>
      </c>
      <c r="AV1673" s="15"/>
      <c r="AX1673" s="14"/>
      <c r="AY1673" s="18"/>
      <c r="AZ1673" s="16">
        <v>0</v>
      </c>
      <c r="BA1673" s="18">
        <f t="shared" si="554"/>
        <v>0</v>
      </c>
      <c r="BB1673" s="15"/>
      <c r="BD1673" s="14"/>
      <c r="BE1673" s="18"/>
      <c r="BF1673" s="16">
        <v>0</v>
      </c>
      <c r="BG1673" s="18">
        <f t="shared" si="555"/>
        <v>0</v>
      </c>
      <c r="BH1673" s="15"/>
      <c r="BJ1673" s="86"/>
      <c r="BK1673" s="86"/>
      <c r="BL1673" s="24"/>
      <c r="BM1673" s="24"/>
      <c r="BN1673" s="24"/>
      <c r="BO1673" s="24"/>
      <c r="BP1673" s="24"/>
      <c r="BQ1673" s="124"/>
    </row>
    <row r="1674" spans="1:69" ht="16.8" customHeight="1" x14ac:dyDescent="0.35">
      <c r="A1674" s="15"/>
      <c r="B1674" s="15"/>
      <c r="C1674" s="15" t="s">
        <v>139</v>
      </c>
      <c r="D1674" s="16"/>
      <c r="E1674" s="16">
        <v>0</v>
      </c>
      <c r="F1674" s="16"/>
      <c r="G1674" s="16">
        <v>0</v>
      </c>
      <c r="H1674" s="16"/>
      <c r="I1674" s="4"/>
      <c r="J1674" s="14"/>
      <c r="K1674" s="17"/>
      <c r="L1674" s="16"/>
      <c r="M1674" s="16">
        <v>0</v>
      </c>
      <c r="N1674" s="16" t="s">
        <v>70</v>
      </c>
      <c r="O1674" s="16">
        <f>SUM(L1685:L1696)+L1699</f>
        <v>7120.5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550"/>
        <v>71896.08</v>
      </c>
      <c r="U1674" s="15" t="str">
        <f t="shared" si="560"/>
        <v xml:space="preserve">PAG. STIP.           DEBORAH </v>
      </c>
      <c r="W1674" s="14"/>
      <c r="X1674" s="18"/>
      <c r="Y1674" s="16">
        <v>0</v>
      </c>
      <c r="Z1674" s="18">
        <f t="shared" si="551"/>
        <v>142382.02999999997</v>
      </c>
      <c r="AA1674" s="15"/>
      <c r="AB1674" s="24"/>
      <c r="AC1674" s="15" t="str">
        <f t="shared" si="561"/>
        <v xml:space="preserve">PAG. STIP.           DEBORAH </v>
      </c>
      <c r="AD1674" s="25"/>
      <c r="AE1674" s="62">
        <f t="shared" si="562"/>
        <v>0</v>
      </c>
      <c r="AF1674" s="63">
        <f t="shared" si="558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2"/>
        <v>0</v>
      </c>
      <c r="AP1674" s="15"/>
      <c r="AR1674" s="14"/>
      <c r="AS1674" s="18"/>
      <c r="AT1674" s="16">
        <v>0</v>
      </c>
      <c r="AU1674" s="18">
        <f t="shared" si="553"/>
        <v>0</v>
      </c>
      <c r="AV1674" s="15"/>
      <c r="AX1674" s="14"/>
      <c r="AY1674" s="18"/>
      <c r="AZ1674" s="16">
        <v>0</v>
      </c>
      <c r="BA1674" s="18">
        <f t="shared" si="554"/>
        <v>0</v>
      </c>
      <c r="BB1674" s="15"/>
      <c r="BD1674" s="14"/>
      <c r="BE1674" s="18"/>
      <c r="BF1674" s="16">
        <v>0</v>
      </c>
      <c r="BG1674" s="18">
        <f t="shared" si="555"/>
        <v>0</v>
      </c>
      <c r="BH1674" s="15"/>
      <c r="BJ1674" s="86"/>
      <c r="BK1674" s="86"/>
      <c r="BL1674" s="24"/>
      <c r="BM1674" s="24"/>
      <c r="BN1674" s="24"/>
      <c r="BO1674" s="24"/>
      <c r="BP1674" s="24"/>
      <c r="BQ1674" s="124"/>
    </row>
    <row r="1675" spans="1:69" ht="16.8" customHeight="1" x14ac:dyDescent="0.35">
      <c r="A1675" s="15"/>
      <c r="B1675" s="15"/>
      <c r="C1675" s="15" t="s">
        <v>141</v>
      </c>
      <c r="D1675" s="16"/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7632.2800000000025</v>
      </c>
      <c r="Q1675" s="14"/>
      <c r="R1675" s="18"/>
      <c r="S1675" s="16">
        <f>G1675</f>
        <v>0</v>
      </c>
      <c r="T1675" s="18">
        <f t="shared" si="550"/>
        <v>71896.08</v>
      </c>
      <c r="U1675" s="15"/>
      <c r="W1675" s="14"/>
      <c r="X1675" s="18"/>
      <c r="Y1675" s="16"/>
      <c r="Z1675" s="18">
        <f t="shared" si="551"/>
        <v>142382.02999999997</v>
      </c>
      <c r="AA1675" s="15"/>
      <c r="AB1675" s="24"/>
      <c r="AC1675" s="15" t="str">
        <f t="shared" si="561"/>
        <v xml:space="preserve">PAG. STIP.           DORIANA BONIFICO </v>
      </c>
      <c r="AD1675" s="25"/>
      <c r="AE1675" s="62">
        <f t="shared" si="562"/>
        <v>0</v>
      </c>
      <c r="AF1675" s="63">
        <f t="shared" si="558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2"/>
        <v>0</v>
      </c>
      <c r="AP1675" s="15"/>
      <c r="AR1675" s="14"/>
      <c r="AS1675" s="18"/>
      <c r="AT1675" s="16"/>
      <c r="AU1675" s="18">
        <f t="shared" si="553"/>
        <v>0</v>
      </c>
      <c r="AV1675" s="15"/>
      <c r="AX1675" s="14"/>
      <c r="AY1675" s="18"/>
      <c r="AZ1675" s="16"/>
      <c r="BA1675" s="18">
        <f t="shared" si="554"/>
        <v>0</v>
      </c>
      <c r="BB1675" s="15"/>
      <c r="BD1675" s="14"/>
      <c r="BE1675" s="18"/>
      <c r="BF1675" s="16"/>
      <c r="BG1675" s="18">
        <f t="shared" si="555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4"/>
    </row>
    <row r="1676" spans="1:69" ht="16.8" customHeight="1" x14ac:dyDescent="0.35">
      <c r="A1676" s="15"/>
      <c r="B1676" s="15"/>
      <c r="C1676" s="15" t="s">
        <v>142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8555.739999999998</v>
      </c>
      <c r="M1676" s="3">
        <f>SUM(M1649:M1675)</f>
        <v>1242.22</v>
      </c>
      <c r="N1676" s="16" t="s">
        <v>75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550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1"/>
        <v>142382.02999999997</v>
      </c>
      <c r="AA1676" s="15"/>
      <c r="AB1676" s="24"/>
      <c r="AC1676" s="15" t="str">
        <f t="shared" si="561"/>
        <v xml:space="preserve">PAG. STIP.           STEFANIA  BONIFICO </v>
      </c>
      <c r="AD1676" s="25"/>
      <c r="AE1676" s="62">
        <f t="shared" si="562"/>
        <v>0</v>
      </c>
      <c r="AF1676" s="63">
        <f t="shared" si="558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2"/>
        <v>0</v>
      </c>
      <c r="AP1676" s="15"/>
      <c r="AR1676" s="14"/>
      <c r="AS1676" s="18"/>
      <c r="AT1676" s="16">
        <v>0</v>
      </c>
      <c r="AU1676" s="18">
        <f t="shared" si="553"/>
        <v>0</v>
      </c>
      <c r="AV1676" s="15"/>
      <c r="AX1676" s="14"/>
      <c r="AY1676" s="18"/>
      <c r="AZ1676" s="16">
        <v>0</v>
      </c>
      <c r="BA1676" s="18">
        <f t="shared" si="554"/>
        <v>0</v>
      </c>
      <c r="BB1676" s="15"/>
      <c r="BD1676" s="14"/>
      <c r="BE1676" s="18"/>
      <c r="BF1676" s="16">
        <v>0</v>
      </c>
      <c r="BG1676" s="18">
        <f t="shared" si="555"/>
        <v>0</v>
      </c>
      <c r="BH1676" s="15"/>
      <c r="BJ1676" s="86"/>
      <c r="BK1676" s="86"/>
      <c r="BL1676" s="24"/>
      <c r="BM1676" s="24"/>
      <c r="BN1676" s="24"/>
      <c r="BO1676" s="24"/>
      <c r="BP1676" s="24"/>
      <c r="BQ1676" s="124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941613.02999999991</v>
      </c>
      <c r="M1677" s="3">
        <f>M1617</f>
        <v>785902.43</v>
      </c>
      <c r="N1677" s="16" t="s">
        <v>77</v>
      </c>
      <c r="O1677" s="36">
        <f>(O1673+O1674)-(O1612+O1613)</f>
        <v>3903.08</v>
      </c>
      <c r="P1677" s="37">
        <f>O1676-O1677</f>
        <v>-2660.8599999999997</v>
      </c>
      <c r="Q1677" s="14"/>
      <c r="R1677" s="18"/>
      <c r="S1677" s="16">
        <f>G1677</f>
        <v>0</v>
      </c>
      <c r="T1677" s="18">
        <f t="shared" si="550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1"/>
        <v>142382.02999999997</v>
      </c>
      <c r="AA1677" s="15"/>
      <c r="AB1677" s="24"/>
      <c r="AC1677" s="15" t="str">
        <f t="shared" si="561"/>
        <v>Pagamento contributi impiegate</v>
      </c>
      <c r="AD1677" s="25"/>
      <c r="AE1677" s="62">
        <f t="shared" si="562"/>
        <v>0</v>
      </c>
      <c r="AF1677" s="63">
        <f t="shared" si="558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2"/>
        <v>0</v>
      </c>
      <c r="AP1677" s="15"/>
      <c r="AR1677" s="14"/>
      <c r="AS1677" s="18"/>
      <c r="AT1677" s="16">
        <v>0</v>
      </c>
      <c r="AU1677" s="18">
        <f t="shared" si="553"/>
        <v>0</v>
      </c>
      <c r="AV1677" s="15"/>
      <c r="AX1677" s="14"/>
      <c r="AY1677" s="18"/>
      <c r="AZ1677" s="16">
        <v>0</v>
      </c>
      <c r="BA1677" s="18">
        <f t="shared" si="554"/>
        <v>0</v>
      </c>
      <c r="BB1677" s="15"/>
      <c r="BD1677" s="14"/>
      <c r="BE1677" s="18"/>
      <c r="BF1677" s="16">
        <v>0</v>
      </c>
      <c r="BG1677" s="18">
        <f t="shared" si="555"/>
        <v>0</v>
      </c>
      <c r="BH1677" s="15"/>
      <c r="BJ1677" s="86"/>
      <c r="BK1677" s="86"/>
      <c r="BL1677" s="24"/>
      <c r="BM1677" s="24"/>
      <c r="BN1677" s="24"/>
      <c r="BO1677" s="24"/>
      <c r="BP1677" s="24"/>
      <c r="BQ1677" s="124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950168.7699999999</v>
      </c>
      <c r="M1678" s="3">
        <f>M1676+M1677</f>
        <v>787144.65</v>
      </c>
      <c r="N1678" s="16" t="s">
        <v>80</v>
      </c>
      <c r="O1678" s="38">
        <f>O1675+O1676-O1677</f>
        <v>10849.700000000003</v>
      </c>
      <c r="P1678" s="39">
        <f>O1678-O1675</f>
        <v>-2660.8600000000006</v>
      </c>
      <c r="Q1678" s="14"/>
      <c r="R1678" s="18"/>
      <c r="S1678" s="16">
        <v>0</v>
      </c>
      <c r="T1678" s="18">
        <f t="shared" si="550"/>
        <v>71896.08</v>
      </c>
      <c r="U1678" s="15"/>
      <c r="W1678" s="14"/>
      <c r="X1678" s="18"/>
      <c r="Y1678" s="16"/>
      <c r="Z1678" s="18">
        <f t="shared" si="551"/>
        <v>142382.02999999997</v>
      </c>
      <c r="AA1678" s="15"/>
      <c r="AB1678" s="24"/>
      <c r="AC1678" s="15"/>
      <c r="AD1678" s="25"/>
      <c r="AE1678" s="62">
        <f t="shared" si="562"/>
        <v>0</v>
      </c>
      <c r="AF1678" s="63">
        <f t="shared" si="558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2"/>
        <v>0</v>
      </c>
      <c r="AP1678" s="15"/>
      <c r="AR1678" s="14"/>
      <c r="AS1678" s="18"/>
      <c r="AT1678" s="16"/>
      <c r="AU1678" s="18">
        <f t="shared" si="553"/>
        <v>0</v>
      </c>
      <c r="AV1678" s="15"/>
      <c r="AX1678" s="14"/>
      <c r="AY1678" s="18"/>
      <c r="AZ1678" s="16"/>
      <c r="BA1678" s="18">
        <f t="shared" si="554"/>
        <v>0</v>
      </c>
      <c r="BB1678" s="15"/>
      <c r="BD1678" s="14"/>
      <c r="BE1678" s="18"/>
      <c r="BF1678" s="16"/>
      <c r="BG1678" s="18">
        <f t="shared" si="555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4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82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550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1"/>
        <v>142382.02999999997</v>
      </c>
      <c r="AA1679" s="15"/>
      <c r="AB1679" s="24"/>
      <c r="AC1679" s="15" t="str">
        <f t="shared" ref="AC1679:AC1689" si="563">C1679</f>
        <v>Pag. Bolletta Telecom  780820</v>
      </c>
      <c r="AD1679" s="25"/>
      <c r="AE1679" s="62">
        <f t="shared" si="562"/>
        <v>0</v>
      </c>
      <c r="AF1679" s="63">
        <f t="shared" si="558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2"/>
        <v>0</v>
      </c>
      <c r="AP1679" s="15"/>
      <c r="AR1679" s="14"/>
      <c r="AS1679" s="18"/>
      <c r="AT1679" s="16">
        <v>0</v>
      </c>
      <c r="AU1679" s="18">
        <f t="shared" si="553"/>
        <v>0</v>
      </c>
      <c r="AV1679" s="15"/>
      <c r="AX1679" s="14"/>
      <c r="AY1679" s="18"/>
      <c r="AZ1679" s="16">
        <v>0</v>
      </c>
      <c r="BA1679" s="18">
        <f t="shared" si="554"/>
        <v>0</v>
      </c>
      <c r="BB1679" s="15"/>
      <c r="BD1679" s="14"/>
      <c r="BE1679" s="18"/>
      <c r="BF1679" s="16">
        <v>0</v>
      </c>
      <c r="BG1679" s="18">
        <f t="shared" si="555"/>
        <v>0</v>
      </c>
      <c r="BH1679" s="15"/>
      <c r="BJ1679" s="86"/>
      <c r="BK1679" s="86"/>
      <c r="BL1679" s="24"/>
      <c r="BM1679" s="24"/>
      <c r="BN1679" s="24"/>
      <c r="BO1679" s="24"/>
      <c r="BP1679" s="24"/>
      <c r="BQ1679" s="124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7674.2799999999988</v>
      </c>
      <c r="P1680" s="18"/>
      <c r="Q1680" s="14"/>
      <c r="R1680" s="18"/>
      <c r="S1680" s="16">
        <f>G1680</f>
        <v>0</v>
      </c>
      <c r="T1680" s="18">
        <f t="shared" si="550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1"/>
        <v>142382.02999999997</v>
      </c>
      <c r="AA1680" s="15"/>
      <c r="AB1680" s="24"/>
      <c r="AC1680" s="15" t="str">
        <f t="shared" si="563"/>
        <v>Pag. Bolletta Telecom 780344</v>
      </c>
      <c r="AD1680" s="25"/>
      <c r="AE1680" s="62">
        <f t="shared" si="562"/>
        <v>0</v>
      </c>
      <c r="AF1680" s="63">
        <f t="shared" si="558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2"/>
        <v>0</v>
      </c>
      <c r="AP1680" s="15"/>
      <c r="AR1680" s="14"/>
      <c r="AS1680" s="18"/>
      <c r="AT1680" s="16">
        <v>0</v>
      </c>
      <c r="AU1680" s="18">
        <f t="shared" si="553"/>
        <v>0</v>
      </c>
      <c r="AV1680" s="15"/>
      <c r="AX1680" s="14"/>
      <c r="AY1680" s="18"/>
      <c r="AZ1680" s="16">
        <v>0</v>
      </c>
      <c r="BA1680" s="18">
        <f t="shared" si="554"/>
        <v>0</v>
      </c>
      <c r="BB1680" s="15"/>
      <c r="BD1680" s="14"/>
      <c r="BE1680" s="18"/>
      <c r="BF1680" s="16">
        <v>0</v>
      </c>
      <c r="BG1680" s="18">
        <f t="shared" si="555"/>
        <v>0</v>
      </c>
      <c r="BH1680" s="15"/>
      <c r="BJ1680" s="86"/>
      <c r="BK1680" s="86"/>
      <c r="BL1680" s="24"/>
      <c r="BM1680" s="24"/>
      <c r="BN1680" s="24"/>
      <c r="BO1680" s="24"/>
      <c r="BP1680" s="24"/>
      <c r="BQ1680" s="124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550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1"/>
        <v>142382.02999999997</v>
      </c>
      <c r="AA1681" s="15"/>
      <c r="AB1681" s="24"/>
      <c r="AC1681" s="15" t="str">
        <f t="shared" si="563"/>
        <v>Pag. Bolletta Telecom</v>
      </c>
      <c r="AD1681" s="25"/>
      <c r="AE1681" s="62">
        <f t="shared" si="562"/>
        <v>0</v>
      </c>
      <c r="AF1681" s="63">
        <f t="shared" si="558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2"/>
        <v>0</v>
      </c>
      <c r="AP1681" s="15"/>
      <c r="AR1681" s="14"/>
      <c r="AS1681" s="18"/>
      <c r="AT1681" s="16">
        <v>0</v>
      </c>
      <c r="AU1681" s="18">
        <f t="shared" si="553"/>
        <v>0</v>
      </c>
      <c r="AV1681" s="15"/>
      <c r="AX1681" s="14"/>
      <c r="AY1681" s="18"/>
      <c r="AZ1681" s="16">
        <v>0</v>
      </c>
      <c r="BA1681" s="18">
        <f t="shared" si="554"/>
        <v>0</v>
      </c>
      <c r="BB1681" s="15"/>
      <c r="BD1681" s="14"/>
      <c r="BE1681" s="18"/>
      <c r="BF1681" s="16">
        <v>0</v>
      </c>
      <c r="BG1681" s="18">
        <f t="shared" si="555"/>
        <v>0</v>
      </c>
      <c r="BH1681" s="15"/>
      <c r="BJ1681" s="86"/>
      <c r="BK1681" s="86"/>
      <c r="BL1681" s="24"/>
      <c r="BM1681" s="24"/>
      <c r="BN1681" s="24"/>
      <c r="BO1681" s="24"/>
      <c r="BP1681" s="24"/>
      <c r="BQ1681" s="124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13" si="564">(R1682-S1682)+T1681</f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13" si="565">(X1682-Y1682)+Z1681</f>
        <v>142382.02999999997</v>
      </c>
      <c r="AA1682" s="15"/>
      <c r="AB1682" s="24"/>
      <c r="AC1682" s="15" t="str">
        <f t="shared" si="563"/>
        <v xml:space="preserve">PAG. BOLLETTA ENEL  </v>
      </c>
      <c r="AD1682" s="25"/>
      <c r="AE1682" s="62">
        <f t="shared" si="562"/>
        <v>0</v>
      </c>
      <c r="AF1682" s="63">
        <f t="shared" si="558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13" si="566">(AM1682-AN1682)+AO1681</f>
        <v>0</v>
      </c>
      <c r="AP1682" s="15"/>
      <c r="AR1682" s="14"/>
      <c r="AS1682" s="18"/>
      <c r="AT1682" s="16">
        <v>0</v>
      </c>
      <c r="AU1682" s="18">
        <f t="shared" ref="AU1682:AU1713" si="567">(AS1682-AT1682)+AU1681</f>
        <v>0</v>
      </c>
      <c r="AV1682" s="15"/>
      <c r="AX1682" s="14"/>
      <c r="AY1682" s="18"/>
      <c r="AZ1682" s="16">
        <v>0</v>
      </c>
      <c r="BA1682" s="18">
        <f t="shared" ref="BA1682:BA1713" si="568">(AY1682-AZ1682)+BA1681</f>
        <v>0</v>
      </c>
      <c r="BB1682" s="15"/>
      <c r="BD1682" s="14"/>
      <c r="BE1682" s="18"/>
      <c r="BF1682" s="16">
        <v>0</v>
      </c>
      <c r="BG1682" s="18">
        <f t="shared" ref="BG1682:BG1713" si="569">(BE1682-BF1682)+BG1681</f>
        <v>0</v>
      </c>
      <c r="BH1682" s="15"/>
      <c r="BJ1682" s="86"/>
      <c r="BK1682" s="86"/>
      <c r="BL1682" s="24"/>
      <c r="BM1682" s="24"/>
      <c r="BN1682" s="24"/>
      <c r="BO1682" s="24"/>
      <c r="BP1682" s="24"/>
      <c r="BQ1682" s="124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>
        <f>T1706+Z1706+AO1706+AU1706</f>
        <v>224621.95999999996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4"/>
        <v>71896.08</v>
      </c>
      <c r="U1683" s="15"/>
      <c r="W1683" s="14"/>
      <c r="X1683" s="18"/>
      <c r="Y1683" s="16">
        <v>0</v>
      </c>
      <c r="Z1683" s="18">
        <f t="shared" si="565"/>
        <v>142382.02999999997</v>
      </c>
      <c r="AA1683" s="15"/>
      <c r="AB1683" s="24"/>
      <c r="AC1683" s="15" t="str">
        <f t="shared" si="563"/>
        <v>Locazione immobili</v>
      </c>
      <c r="AD1683" s="25"/>
      <c r="AE1683" s="62">
        <f t="shared" si="562"/>
        <v>0</v>
      </c>
      <c r="AF1683" s="63">
        <f t="shared" si="558"/>
        <v>9547.4</v>
      </c>
      <c r="AG1683" s="25"/>
      <c r="AH1683" s="24"/>
      <c r="AI1683" s="26">
        <v>0</v>
      </c>
      <c r="AJ1683" s="25"/>
      <c r="AL1683" s="14"/>
      <c r="AM1683" s="18"/>
      <c r="AN1683" s="16">
        <v>0</v>
      </c>
      <c r="AO1683" s="18">
        <f t="shared" si="566"/>
        <v>0</v>
      </c>
      <c r="AP1683" s="15"/>
      <c r="AR1683" s="14"/>
      <c r="AS1683" s="18"/>
      <c r="AT1683" s="16">
        <v>0</v>
      </c>
      <c r="AU1683" s="18">
        <f t="shared" si="567"/>
        <v>0</v>
      </c>
      <c r="AV1683" s="15"/>
      <c r="AX1683" s="14"/>
      <c r="AY1683" s="18"/>
      <c r="AZ1683" s="16">
        <v>0</v>
      </c>
      <c r="BA1683" s="18">
        <f t="shared" si="568"/>
        <v>0</v>
      </c>
      <c r="BB1683" s="15"/>
      <c r="BD1683" s="14"/>
      <c r="BE1683" s="18"/>
      <c r="BF1683" s="16">
        <v>0</v>
      </c>
      <c r="BG1683" s="18">
        <f t="shared" si="569"/>
        <v>0</v>
      </c>
      <c r="BH1683" s="15"/>
      <c r="BJ1683" s="86"/>
      <c r="BK1683" s="86"/>
      <c r="BL1683" s="24"/>
      <c r="BM1683" s="24"/>
      <c r="BN1683" s="24"/>
      <c r="BO1683" s="24"/>
      <c r="BP1683" s="24"/>
      <c r="BQ1683" s="124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4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5"/>
        <v>142382.02999999997</v>
      </c>
      <c r="AA1684" s="15"/>
      <c r="AB1684" s="24"/>
      <c r="AC1684" s="15" t="str">
        <f t="shared" si="563"/>
        <v>Spese condominiali</v>
      </c>
      <c r="AD1684" s="25"/>
      <c r="AE1684" s="62">
        <f t="shared" si="562"/>
        <v>0</v>
      </c>
      <c r="AF1684" s="63">
        <f t="shared" si="558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6"/>
        <v>0</v>
      </c>
      <c r="AP1684" s="15"/>
      <c r="AR1684" s="14"/>
      <c r="AS1684" s="18"/>
      <c r="AT1684" s="16">
        <v>0</v>
      </c>
      <c r="AU1684" s="18">
        <f t="shared" si="567"/>
        <v>0</v>
      </c>
      <c r="AV1684" s="15"/>
      <c r="AX1684" s="14"/>
      <c r="AY1684" s="18"/>
      <c r="AZ1684" s="16">
        <v>0</v>
      </c>
      <c r="BA1684" s="18">
        <f t="shared" si="568"/>
        <v>0</v>
      </c>
      <c r="BB1684" s="15"/>
      <c r="BD1684" s="14"/>
      <c r="BE1684" s="18"/>
      <c r="BF1684" s="16">
        <v>0</v>
      </c>
      <c r="BG1684" s="18">
        <f t="shared" si="569"/>
        <v>0</v>
      </c>
      <c r="BH1684" s="15"/>
      <c r="BJ1684" s="86"/>
      <c r="BK1684" s="86"/>
      <c r="BL1684" s="24"/>
      <c r="BM1684" s="24"/>
      <c r="BN1684" s="24"/>
      <c r="BO1684" s="24"/>
      <c r="BP1684" s="24"/>
      <c r="BQ1684" s="124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144</v>
      </c>
      <c r="L1685" s="50">
        <v>114.5</v>
      </c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4"/>
        <v>71896.08</v>
      </c>
      <c r="U1685" s="15"/>
      <c r="W1685" s="14"/>
      <c r="X1685" s="18"/>
      <c r="Y1685" s="16"/>
      <c r="Z1685" s="18">
        <f t="shared" si="565"/>
        <v>142382.02999999997</v>
      </c>
      <c r="AA1685" s="15"/>
      <c r="AB1685" s="24"/>
      <c r="AC1685" s="15" t="str">
        <f t="shared" si="563"/>
        <v>TOT. SPESE AFFITTO  TEL. LUCE</v>
      </c>
      <c r="AD1685" s="25"/>
      <c r="AE1685" s="62">
        <f t="shared" si="562"/>
        <v>0</v>
      </c>
      <c r="AF1685" s="63">
        <f t="shared" si="558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6"/>
        <v>0</v>
      </c>
      <c r="AP1685" s="15"/>
      <c r="AR1685" s="14"/>
      <c r="AS1685" s="18"/>
      <c r="AT1685" s="16"/>
      <c r="AU1685" s="18">
        <f t="shared" si="567"/>
        <v>0</v>
      </c>
      <c r="AV1685" s="15"/>
      <c r="AX1685" s="14"/>
      <c r="AY1685" s="18"/>
      <c r="AZ1685" s="16"/>
      <c r="BA1685" s="18">
        <f t="shared" si="568"/>
        <v>0</v>
      </c>
      <c r="BB1685" s="15"/>
      <c r="BD1685" s="14"/>
      <c r="BE1685" s="18"/>
      <c r="BF1685" s="16"/>
      <c r="BG1685" s="18">
        <f t="shared" si="569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4"/>
    </row>
    <row r="1686" spans="1:69" ht="16.8" customHeight="1" x14ac:dyDescent="0.35">
      <c r="A1686" s="15"/>
      <c r="B1686" s="15"/>
      <c r="C1686" s="15" t="s">
        <v>95</v>
      </c>
      <c r="D1686" s="16"/>
      <c r="E1686" s="16"/>
      <c r="F1686" s="16"/>
      <c r="G1686" s="16">
        <v>0</v>
      </c>
      <c r="H1686" s="16"/>
      <c r="I1686" s="4"/>
      <c r="J1686" s="14"/>
      <c r="K1686" t="s">
        <v>221</v>
      </c>
      <c r="L1686">
        <v>0</v>
      </c>
      <c r="M1686" t="s">
        <v>222</v>
      </c>
      <c r="N1686">
        <v>1535</v>
      </c>
      <c r="O1686" s="16"/>
      <c r="P1686" s="18"/>
      <c r="Q1686" s="14"/>
      <c r="R1686" s="18"/>
      <c r="S1686" s="16">
        <f>G1686</f>
        <v>0</v>
      </c>
      <c r="T1686" s="18">
        <f t="shared" si="564"/>
        <v>71896.08</v>
      </c>
      <c r="U1686" s="15"/>
      <c r="W1686" s="14"/>
      <c r="X1686" s="18">
        <v>0</v>
      </c>
      <c r="Y1686" s="16">
        <v>0</v>
      </c>
      <c r="Z1686" s="18">
        <f t="shared" si="565"/>
        <v>142382.02999999997</v>
      </c>
      <c r="AA1686" s="15"/>
      <c r="AB1686" s="24"/>
      <c r="AC1686" s="15" t="str">
        <f t="shared" si="563"/>
        <v xml:space="preserve">RIVALSA </v>
      </c>
      <c r="AD1686" s="25"/>
      <c r="AE1686" s="62">
        <f t="shared" si="562"/>
        <v>0</v>
      </c>
      <c r="AF1686" s="63">
        <f t="shared" si="558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6"/>
        <v>0</v>
      </c>
      <c r="AP1686" s="15"/>
      <c r="AR1686" s="14"/>
      <c r="AS1686" s="18"/>
      <c r="AT1686" s="16"/>
      <c r="AU1686" s="18">
        <f t="shared" si="567"/>
        <v>0</v>
      </c>
      <c r="AV1686" s="15"/>
      <c r="AX1686" s="14"/>
      <c r="AY1686" s="18"/>
      <c r="AZ1686" s="16"/>
      <c r="BA1686" s="18">
        <f t="shared" si="568"/>
        <v>0</v>
      </c>
      <c r="BB1686" s="15"/>
      <c r="BD1686" s="14"/>
      <c r="BE1686" s="18"/>
      <c r="BF1686" s="16"/>
      <c r="BG1686" s="18">
        <f t="shared" si="569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4"/>
    </row>
    <row r="1687" spans="1:69" ht="16.8" customHeight="1" x14ac:dyDescent="0.35">
      <c r="A1687" s="15"/>
      <c r="B1687" s="15"/>
      <c r="C1687" s="15" t="s">
        <v>96</v>
      </c>
      <c r="D1687" s="16"/>
      <c r="E1687" s="16"/>
      <c r="F1687" s="16"/>
      <c r="G1687" s="16">
        <v>0</v>
      </c>
      <c r="H1687" s="16"/>
      <c r="I1687" s="4"/>
      <c r="J1687" s="14"/>
      <c r="K1687" t="s">
        <v>223</v>
      </c>
      <c r="L1687">
        <v>0</v>
      </c>
      <c r="M1687" t="s">
        <v>224</v>
      </c>
      <c r="N1687">
        <v>895.5</v>
      </c>
      <c r="O1687" s="16"/>
      <c r="P1687" s="18"/>
      <c r="Q1687" s="14"/>
      <c r="R1687" s="18"/>
      <c r="S1687" s="16">
        <f>G1687</f>
        <v>0</v>
      </c>
      <c r="T1687" s="18">
        <f t="shared" si="564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5"/>
        <v>142382.02999999997</v>
      </c>
      <c r="AA1687" s="15"/>
      <c r="AB1687" s="24"/>
      <c r="AC1687" s="15" t="str">
        <f t="shared" si="563"/>
        <v>COMMERCIALISTA</v>
      </c>
      <c r="AD1687" s="25"/>
      <c r="AE1687" s="62">
        <f t="shared" si="562"/>
        <v>0</v>
      </c>
      <c r="AF1687" s="63">
        <f t="shared" si="558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6"/>
        <v>0</v>
      </c>
      <c r="AP1687" s="15"/>
      <c r="AR1687" s="14"/>
      <c r="AS1687" s="18"/>
      <c r="AT1687" s="16">
        <v>0</v>
      </c>
      <c r="AU1687" s="18">
        <f t="shared" si="567"/>
        <v>0</v>
      </c>
      <c r="AV1687" s="15"/>
      <c r="AX1687" s="14"/>
      <c r="AY1687" s="18"/>
      <c r="AZ1687" s="16">
        <v>0</v>
      </c>
      <c r="BA1687" s="18">
        <f t="shared" si="568"/>
        <v>0</v>
      </c>
      <c r="BB1687" s="15"/>
      <c r="BD1687" s="14"/>
      <c r="BE1687" s="18"/>
      <c r="BF1687" s="16">
        <v>0</v>
      </c>
      <c r="BG1687" s="18">
        <f t="shared" si="569"/>
        <v>0</v>
      </c>
      <c r="BH1687" s="15"/>
      <c r="BJ1687" s="86"/>
      <c r="BK1687" s="86"/>
      <c r="BL1687" s="24"/>
      <c r="BM1687" s="24"/>
      <c r="BN1687" s="24"/>
      <c r="BO1687" s="24"/>
      <c r="BP1687" s="24"/>
      <c r="BQ1687" s="124"/>
    </row>
    <row r="1688" spans="1:69" ht="16.8" customHeight="1" x14ac:dyDescent="0.35">
      <c r="A1688" s="15"/>
      <c r="B1688" s="15"/>
      <c r="C1688" s="64" t="s">
        <v>147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t="s">
        <v>225</v>
      </c>
      <c r="L1688">
        <v>0</v>
      </c>
      <c r="M1688" t="s">
        <v>226</v>
      </c>
      <c r="N1688">
        <v>0</v>
      </c>
      <c r="O1688" s="16"/>
      <c r="P1688" s="18"/>
      <c r="Q1688" s="14"/>
      <c r="R1688" s="18"/>
      <c r="S1688" s="16">
        <f>G1688</f>
        <v>0</v>
      </c>
      <c r="T1688" s="18">
        <f t="shared" si="564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5"/>
        <v>142382.02999999997</v>
      </c>
      <c r="AA1688" s="15"/>
      <c r="AB1688" s="24"/>
      <c r="AC1688" s="15" t="str">
        <f t="shared" si="563"/>
        <v>CASSA PREVIDENZA  AGENTI  + QUOTA GAA</v>
      </c>
      <c r="AD1688" s="25"/>
      <c r="AE1688" s="62">
        <f t="shared" si="562"/>
        <v>0</v>
      </c>
      <c r="AF1688" s="63">
        <f t="shared" si="558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6"/>
        <v>0</v>
      </c>
      <c r="AP1688" s="15"/>
      <c r="AR1688" s="14"/>
      <c r="AS1688" s="18"/>
      <c r="AT1688" s="16">
        <v>0</v>
      </c>
      <c r="AU1688" s="18">
        <f t="shared" si="567"/>
        <v>0</v>
      </c>
      <c r="AV1688" s="15"/>
      <c r="AX1688" s="14"/>
      <c r="AY1688" s="18"/>
      <c r="AZ1688" s="16">
        <v>0</v>
      </c>
      <c r="BA1688" s="18">
        <f t="shared" si="568"/>
        <v>0</v>
      </c>
      <c r="BB1688" s="15"/>
      <c r="BD1688" s="14"/>
      <c r="BE1688" s="18"/>
      <c r="BF1688" s="16">
        <v>0</v>
      </c>
      <c r="BG1688" s="18">
        <f t="shared" si="569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4"/>
    </row>
    <row r="1689" spans="1:69" ht="16.8" customHeight="1" x14ac:dyDescent="0.35">
      <c r="A1689" s="15"/>
      <c r="B1689" s="15"/>
      <c r="C1689" s="15" t="s">
        <v>98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t="s">
        <v>227</v>
      </c>
      <c r="L1689">
        <v>0</v>
      </c>
      <c r="M1689" t="s">
        <v>228</v>
      </c>
      <c r="N1689">
        <v>307.5</v>
      </c>
      <c r="O1689" s="16"/>
      <c r="P1689" s="18"/>
      <c r="Q1689" s="14"/>
      <c r="R1689" s="18">
        <f>F1689</f>
        <v>0</v>
      </c>
      <c r="S1689" s="16">
        <v>0</v>
      </c>
      <c r="T1689" s="18">
        <f t="shared" si="564"/>
        <v>71896.08</v>
      </c>
      <c r="U1689" s="15"/>
      <c r="W1689" s="14" t="s">
        <v>186</v>
      </c>
      <c r="X1689" s="18">
        <v>0</v>
      </c>
      <c r="Y1689" s="16"/>
      <c r="Z1689" s="18">
        <f t="shared" si="565"/>
        <v>142382.02999999997</v>
      </c>
      <c r="AA1689" s="15"/>
      <c r="AB1689" s="24"/>
      <c r="AC1689" s="15" t="str">
        <f t="shared" si="563"/>
        <v>GIROCONTO PROVV. GENERALI</v>
      </c>
      <c r="AD1689" s="25"/>
      <c r="AE1689" s="62">
        <f t="shared" si="562"/>
        <v>0</v>
      </c>
      <c r="AF1689" s="63">
        <f t="shared" si="558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6"/>
        <v>0</v>
      </c>
      <c r="AP1689" s="15"/>
      <c r="AR1689" s="14"/>
      <c r="AS1689" s="18"/>
      <c r="AT1689" s="16"/>
      <c r="AU1689" s="18">
        <f t="shared" si="567"/>
        <v>0</v>
      </c>
      <c r="AV1689" s="15"/>
      <c r="AX1689" s="14"/>
      <c r="AY1689" s="18"/>
      <c r="AZ1689" s="16"/>
      <c r="BA1689" s="18">
        <f t="shared" si="568"/>
        <v>0</v>
      </c>
      <c r="BB1689" s="15"/>
      <c r="BD1689" s="14"/>
      <c r="BE1689" s="18">
        <f>H1689</f>
        <v>0</v>
      </c>
      <c r="BF1689" s="16"/>
      <c r="BG1689" s="18">
        <f t="shared" si="569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4"/>
    </row>
    <row r="1690" spans="1:69" ht="16.8" customHeight="1" x14ac:dyDescent="0.35">
      <c r="A1690" s="15"/>
      <c r="B1690" s="15"/>
      <c r="C1690" s="47" t="s">
        <v>149</v>
      </c>
      <c r="D1690" s="16"/>
      <c r="E1690" s="16"/>
      <c r="F1690" s="1">
        <v>0</v>
      </c>
      <c r="G1690" s="16">
        <v>0</v>
      </c>
      <c r="H1690" s="16"/>
      <c r="I1690" s="4"/>
      <c r="J1690" s="14"/>
      <c r="K1690" t="s">
        <v>229</v>
      </c>
      <c r="L1690">
        <v>0</v>
      </c>
      <c r="M1690" t="s">
        <v>230</v>
      </c>
      <c r="N1690">
        <v>690</v>
      </c>
      <c r="O1690" s="16"/>
      <c r="P1690" s="18"/>
      <c r="Q1690" s="14"/>
      <c r="R1690" s="49">
        <f>F1690</f>
        <v>0</v>
      </c>
      <c r="S1690" s="16">
        <v>0</v>
      </c>
      <c r="T1690" s="18">
        <f t="shared" si="564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5"/>
        <v>142382.02999999997</v>
      </c>
      <c r="AA1690" s="15"/>
      <c r="AB1690" s="24"/>
      <c r="AC1690" s="64" t="s">
        <v>150</v>
      </c>
      <c r="AD1690" s="65"/>
      <c r="AE1690" s="65">
        <f t="shared" si="562"/>
        <v>0</v>
      </c>
      <c r="AF1690" s="63">
        <f t="shared" si="558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6"/>
        <v>0</v>
      </c>
      <c r="AP1690" s="15"/>
      <c r="AR1690" s="14"/>
      <c r="AS1690" s="18"/>
      <c r="AT1690" s="16">
        <v>0</v>
      </c>
      <c r="AU1690" s="18">
        <f t="shared" si="567"/>
        <v>0</v>
      </c>
      <c r="AV1690" s="15"/>
      <c r="AX1690" s="14"/>
      <c r="AY1690" s="18"/>
      <c r="AZ1690" s="16">
        <v>0</v>
      </c>
      <c r="BA1690" s="18">
        <f t="shared" si="568"/>
        <v>0</v>
      </c>
      <c r="BB1690" s="15"/>
      <c r="BD1690" s="14"/>
      <c r="BE1690" s="18"/>
      <c r="BF1690" s="16">
        <v>0</v>
      </c>
      <c r="BG1690" s="18">
        <f t="shared" si="569"/>
        <v>0</v>
      </c>
      <c r="BH1690" s="15"/>
      <c r="BJ1690" s="86"/>
      <c r="BK1690" s="86"/>
      <c r="BL1690" s="24"/>
      <c r="BM1690" s="24"/>
      <c r="BN1690" s="24"/>
      <c r="BO1690" s="24"/>
      <c r="BP1690" s="24"/>
      <c r="BQ1690" s="124"/>
    </row>
    <row r="1691" spans="1:69" ht="16.8" customHeight="1" x14ac:dyDescent="0.35">
      <c r="A1691" s="15"/>
      <c r="B1691" s="15"/>
      <c r="C1691" s="15" t="s">
        <v>100</v>
      </c>
      <c r="D1691" s="16"/>
      <c r="E1691" s="16"/>
      <c r="F1691" s="16"/>
      <c r="G1691" s="16">
        <v>0</v>
      </c>
      <c r="H1691" s="16"/>
      <c r="I1691" s="4"/>
      <c r="J1691" s="14"/>
      <c r="K1691" t="s">
        <v>231</v>
      </c>
      <c r="L1691">
        <v>0</v>
      </c>
      <c r="M1691" t="s">
        <v>232</v>
      </c>
      <c r="N1691" s="154">
        <v>75</v>
      </c>
      <c r="O1691" s="16"/>
      <c r="P1691" s="18"/>
      <c r="Q1691" s="14"/>
      <c r="R1691" s="18"/>
      <c r="S1691" s="16">
        <f>G1691</f>
        <v>0</v>
      </c>
      <c r="T1691" s="18">
        <f t="shared" si="564"/>
        <v>71896.08</v>
      </c>
      <c r="U1691" s="15" t="s">
        <v>102</v>
      </c>
      <c r="W1691" s="14"/>
      <c r="X1691" s="18"/>
      <c r="Y1691" s="16">
        <v>0</v>
      </c>
      <c r="Z1691" s="18">
        <f t="shared" si="565"/>
        <v>142382.02999999997</v>
      </c>
      <c r="AA1691" s="15"/>
      <c r="AB1691" s="24"/>
      <c r="AC1691" s="15" t="str">
        <f>C1691</f>
        <v>TASSE</v>
      </c>
      <c r="AD1691" s="25"/>
      <c r="AE1691" s="62">
        <f t="shared" si="562"/>
        <v>0</v>
      </c>
      <c r="AF1691" s="63">
        <f t="shared" si="558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6"/>
        <v>0</v>
      </c>
      <c r="AP1691" s="15"/>
      <c r="AR1691" s="14"/>
      <c r="AS1691" s="18">
        <v>0</v>
      </c>
      <c r="AT1691" s="16">
        <v>0</v>
      </c>
      <c r="AU1691" s="18">
        <f t="shared" si="567"/>
        <v>0</v>
      </c>
      <c r="AV1691" s="15"/>
      <c r="AX1691" s="14"/>
      <c r="AY1691" s="18">
        <v>0</v>
      </c>
      <c r="AZ1691" s="16">
        <v>0</v>
      </c>
      <c r="BA1691" s="18">
        <f t="shared" si="568"/>
        <v>0</v>
      </c>
      <c r="BB1691" s="15"/>
      <c r="BD1691" s="14"/>
      <c r="BE1691" s="18">
        <v>0</v>
      </c>
      <c r="BF1691" s="16">
        <v>0</v>
      </c>
      <c r="BG1691" s="18">
        <f t="shared" si="569"/>
        <v>0</v>
      </c>
      <c r="BH1691" s="15"/>
      <c r="BJ1691" s="86"/>
      <c r="BK1691" s="86"/>
      <c r="BL1691" s="24"/>
      <c r="BM1691" s="24"/>
      <c r="BN1691" s="24"/>
      <c r="BO1691" s="24"/>
      <c r="BP1691" s="24"/>
      <c r="BQ1691" s="124"/>
    </row>
    <row r="1692" spans="1:69" ht="16.8" customHeight="1" x14ac:dyDescent="0.35">
      <c r="A1692" s="15"/>
      <c r="B1692" s="15"/>
      <c r="C1692" s="15" t="s">
        <v>103</v>
      </c>
      <c r="D1692" s="16"/>
      <c r="E1692" s="16"/>
      <c r="F1692" s="16">
        <v>0</v>
      </c>
      <c r="G1692" s="16">
        <v>0</v>
      </c>
      <c r="H1692" s="16"/>
      <c r="I1692" s="4"/>
      <c r="J1692" s="14"/>
      <c r="K1692" s="151" t="s">
        <v>111</v>
      </c>
      <c r="L1692" s="152">
        <f>SUM(L1686:L1691)</f>
        <v>0</v>
      </c>
      <c r="M1692" s="151" t="s">
        <v>111</v>
      </c>
      <c r="N1692" s="153">
        <f>SUM(N1686:N1691)</f>
        <v>3503</v>
      </c>
      <c r="O1692" s="16"/>
      <c r="P1692" s="18"/>
      <c r="Q1692" s="14"/>
      <c r="R1692" s="18"/>
      <c r="S1692" s="16">
        <f>G1692</f>
        <v>0</v>
      </c>
      <c r="T1692" s="18">
        <f t="shared" si="564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5"/>
        <v>142382.02999999997</v>
      </c>
      <c r="AA1692" s="15"/>
      <c r="AB1692" s="24"/>
      <c r="AC1692" s="15" t="str">
        <f>C1692</f>
        <v>PREL.  ACC. PER AMM-  GIGI</v>
      </c>
      <c r="AD1692" s="25"/>
      <c r="AE1692" s="62">
        <f t="shared" si="562"/>
        <v>0</v>
      </c>
      <c r="AF1692" s="63">
        <f t="shared" si="558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6"/>
        <v>0</v>
      </c>
      <c r="AP1692" s="15"/>
      <c r="AR1692" s="14"/>
      <c r="AS1692" s="18">
        <v>0</v>
      </c>
      <c r="AT1692" s="16">
        <v>0</v>
      </c>
      <c r="AU1692" s="18">
        <f t="shared" si="567"/>
        <v>0</v>
      </c>
      <c r="AV1692" s="15"/>
      <c r="AX1692" s="14"/>
      <c r="AY1692" s="18">
        <v>0</v>
      </c>
      <c r="AZ1692" s="16">
        <v>0</v>
      </c>
      <c r="BA1692" s="18">
        <f t="shared" si="568"/>
        <v>0</v>
      </c>
      <c r="BB1692" s="15"/>
      <c r="BD1692" s="14"/>
      <c r="BE1692" s="18">
        <v>0</v>
      </c>
      <c r="BF1692" s="16">
        <v>0</v>
      </c>
      <c r="BG1692" s="18">
        <f t="shared" si="569"/>
        <v>0</v>
      </c>
      <c r="BH1692" s="15"/>
      <c r="BJ1692" s="86"/>
      <c r="BK1692" s="86"/>
      <c r="BL1692" s="24"/>
      <c r="BM1692" s="24"/>
      <c r="BN1692" s="24"/>
      <c r="BO1692" s="24"/>
      <c r="BP1692" s="24"/>
      <c r="BQ1692" s="124"/>
    </row>
    <row r="1693" spans="1:69" ht="16.8" customHeight="1" x14ac:dyDescent="0.35">
      <c r="A1693" s="15"/>
      <c r="B1693" s="15"/>
      <c r="C1693" s="15" t="s">
        <v>105</v>
      </c>
      <c r="D1693" s="16"/>
      <c r="E1693" s="16"/>
      <c r="F1693" s="16">
        <v>0</v>
      </c>
      <c r="G1693" s="16">
        <v>0</v>
      </c>
      <c r="H1693" s="16"/>
      <c r="I1693" s="4"/>
      <c r="J1693" s="14"/>
      <c r="K1693" s="44"/>
      <c r="L1693" s="16"/>
      <c r="M1693" s="16"/>
      <c r="N1693" s="16"/>
      <c r="O1693" s="16"/>
      <c r="P1693" s="18"/>
      <c r="Q1693" s="14"/>
      <c r="R1693" s="18">
        <v>0</v>
      </c>
      <c r="S1693" s="16">
        <f>G1693</f>
        <v>0</v>
      </c>
      <c r="T1693" s="18">
        <f t="shared" si="564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5"/>
        <v>142382.02999999997</v>
      </c>
      <c r="AA1693" s="15"/>
      <c r="AB1693" s="24"/>
      <c r="AC1693" s="15" t="str">
        <f>C1693</f>
        <v>PREL.  ACC. PER AMM-. RENZO</v>
      </c>
      <c r="AD1693" s="25"/>
      <c r="AE1693" s="62">
        <f t="shared" si="562"/>
        <v>0</v>
      </c>
      <c r="AF1693" s="63">
        <f t="shared" si="558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6"/>
        <v>0</v>
      </c>
      <c r="AP1693" s="15"/>
      <c r="AR1693" s="14"/>
      <c r="AS1693" s="18">
        <v>0</v>
      </c>
      <c r="AT1693" s="16"/>
      <c r="AU1693" s="18">
        <f t="shared" si="567"/>
        <v>0</v>
      </c>
      <c r="AV1693" s="15"/>
      <c r="AX1693" s="14"/>
      <c r="AY1693" s="18">
        <v>0</v>
      </c>
      <c r="AZ1693" s="16"/>
      <c r="BA1693" s="18">
        <f t="shared" si="568"/>
        <v>0</v>
      </c>
      <c r="BB1693" s="15"/>
      <c r="BD1693" s="14"/>
      <c r="BE1693" s="18">
        <v>0</v>
      </c>
      <c r="BF1693" s="16"/>
      <c r="BG1693" s="18">
        <f t="shared" si="569"/>
        <v>0</v>
      </c>
      <c r="BH1693" s="15"/>
      <c r="BJ1693" s="86"/>
      <c r="BK1693" s="86"/>
      <c r="BL1693" s="24"/>
      <c r="BM1693" s="24"/>
      <c r="BN1693" s="24"/>
      <c r="BO1693" s="24"/>
      <c r="BP1693" s="24"/>
      <c r="BQ1693" s="124"/>
    </row>
    <row r="1694" spans="1:69" ht="16.8" customHeight="1" x14ac:dyDescent="0.35">
      <c r="A1694" s="15"/>
      <c r="B1694" s="15"/>
      <c r="C1694" s="15" t="s">
        <v>424</v>
      </c>
      <c r="D1694" s="16"/>
      <c r="E1694" s="16"/>
      <c r="F1694" s="16">
        <v>4997.05</v>
      </c>
      <c r="G1694" s="16"/>
      <c r="H1694" s="16"/>
      <c r="I1694" s="4"/>
      <c r="J1694" s="14"/>
      <c r="K1694" s="16"/>
      <c r="L1694" s="16"/>
      <c r="M1694" s="44"/>
      <c r="N1694" s="16"/>
      <c r="O1694" s="16"/>
      <c r="P1694" s="18"/>
      <c r="Q1694" s="14"/>
      <c r="R1694" s="18">
        <v>0</v>
      </c>
      <c r="S1694" s="16">
        <v>0</v>
      </c>
      <c r="T1694" s="18">
        <f t="shared" si="564"/>
        <v>71896.08</v>
      </c>
      <c r="U1694" s="15"/>
      <c r="W1694" s="14"/>
      <c r="X1694" s="18">
        <f>F1694</f>
        <v>4997.05</v>
      </c>
      <c r="Y1694" s="16">
        <v>0</v>
      </c>
      <c r="Z1694" s="18">
        <f t="shared" si="565"/>
        <v>147379.07999999996</v>
      </c>
      <c r="AA1694" s="15" t="str">
        <f>C1694</f>
        <v>VERS. GALL.  26/1  51,00+ 31/1 357,5+ 2/2 1.222</v>
      </c>
      <c r="AB1694" s="24"/>
      <c r="AC1694" s="15"/>
      <c r="AD1694" s="25"/>
      <c r="AE1694" s="62"/>
      <c r="AF1694" s="63"/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6"/>
        <v>0</v>
      </c>
      <c r="AP1694" s="15"/>
      <c r="AR1694" s="14"/>
      <c r="AS1694" s="18">
        <v>0</v>
      </c>
      <c r="AT1694" s="16"/>
      <c r="AU1694" s="18">
        <f t="shared" si="567"/>
        <v>0</v>
      </c>
      <c r="AV1694" s="15"/>
      <c r="AX1694" s="14"/>
      <c r="AY1694" s="18">
        <v>0</v>
      </c>
      <c r="AZ1694" s="16"/>
      <c r="BA1694" s="18">
        <f t="shared" si="568"/>
        <v>0</v>
      </c>
      <c r="BB1694" s="15"/>
      <c r="BD1694" s="14"/>
      <c r="BE1694" s="18">
        <v>0</v>
      </c>
      <c r="BF1694" s="16"/>
      <c r="BG1694" s="18">
        <f t="shared" si="569"/>
        <v>0</v>
      </c>
      <c r="BH1694" s="15"/>
      <c r="BJ1694" s="86"/>
      <c r="BK1694" s="86"/>
      <c r="BL1694" s="24"/>
      <c r="BM1694" s="24"/>
      <c r="BN1694" s="24"/>
      <c r="BO1694" s="24"/>
      <c r="BP1694" s="24"/>
      <c r="BQ1694" s="124"/>
    </row>
    <row r="1695" spans="1:69" ht="16.8" customHeight="1" x14ac:dyDescent="0.35">
      <c r="A1695" s="15"/>
      <c r="B1695" s="15"/>
      <c r="C1695" s="15" t="s">
        <v>425</v>
      </c>
      <c r="D1695" s="16"/>
      <c r="E1695" s="16"/>
      <c r="F1695" s="16">
        <v>0</v>
      </c>
      <c r="G1695" s="16"/>
      <c r="H1695" s="16">
        <v>0</v>
      </c>
      <c r="I1695" s="4"/>
      <c r="J1695" s="14"/>
      <c r="K1695" s="16"/>
      <c r="L1695" s="16"/>
      <c r="M1695" s="16"/>
      <c r="N1695" s="16"/>
      <c r="O1695" s="16"/>
      <c r="P1695" s="18"/>
      <c r="Q1695" s="14"/>
      <c r="R1695" s="18">
        <v>0</v>
      </c>
      <c r="S1695" s="16">
        <v>0</v>
      </c>
      <c r="T1695" s="18">
        <f t="shared" si="564"/>
        <v>71896.08</v>
      </c>
      <c r="U1695" s="15"/>
      <c r="W1695" s="14"/>
      <c r="X1695" s="18">
        <f>F1695</f>
        <v>0</v>
      </c>
      <c r="Y1695" s="16"/>
      <c r="Z1695" s="18">
        <f t="shared" si="565"/>
        <v>147379.07999999996</v>
      </c>
      <c r="AA1695" s="15"/>
      <c r="AB1695" s="24"/>
      <c r="AC1695" s="15"/>
      <c r="AD1695" s="25"/>
      <c r="AE1695" s="62"/>
      <c r="AF1695" s="63"/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6"/>
        <v>0</v>
      </c>
      <c r="AP1695" s="15"/>
      <c r="AR1695" s="14"/>
      <c r="AS1695" s="18">
        <v>0</v>
      </c>
      <c r="AT1695" s="16"/>
      <c r="AU1695" s="18">
        <f t="shared" si="567"/>
        <v>0</v>
      </c>
      <c r="AV1695" s="15"/>
      <c r="AX1695" s="14"/>
      <c r="AY1695" s="18">
        <v>0</v>
      </c>
      <c r="AZ1695" s="16"/>
      <c r="BA1695" s="18">
        <f t="shared" si="568"/>
        <v>0</v>
      </c>
      <c r="BB1695" s="15"/>
      <c r="BD1695" s="14"/>
      <c r="BE1695" s="18">
        <v>0</v>
      </c>
      <c r="BF1695" s="16"/>
      <c r="BG1695" s="18">
        <f t="shared" si="569"/>
        <v>0</v>
      </c>
      <c r="BH1695" s="15"/>
      <c r="BJ1695" s="86"/>
      <c r="BK1695" s="86"/>
      <c r="BL1695" s="24"/>
      <c r="BM1695" s="24"/>
      <c r="BN1695" s="24"/>
      <c r="BO1695" s="24"/>
      <c r="BP1695" s="24"/>
      <c r="BQ1695" s="124"/>
    </row>
    <row r="1696" spans="1:69" ht="16.8" customHeight="1" x14ac:dyDescent="0.35">
      <c r="A1696" s="15"/>
      <c r="B1696" s="15"/>
      <c r="C1696" s="15" t="s">
        <v>426</v>
      </c>
      <c r="D1696" s="16"/>
      <c r="E1696" s="16"/>
      <c r="F1696" s="16">
        <v>0</v>
      </c>
      <c r="G1696" s="16"/>
      <c r="H1696" s="16"/>
      <c r="I1696" s="4"/>
      <c r="J1696" s="14"/>
      <c r="K1696" s="16"/>
      <c r="L1696" s="67"/>
      <c r="M1696" s="44"/>
      <c r="N1696" s="16"/>
      <c r="O1696" s="16"/>
      <c r="P1696" s="18"/>
      <c r="Q1696" s="14"/>
      <c r="R1696" s="18">
        <v>0</v>
      </c>
      <c r="S1696" s="16">
        <v>0</v>
      </c>
      <c r="T1696" s="18">
        <f t="shared" si="564"/>
        <v>71896.08</v>
      </c>
      <c r="U1696" s="15"/>
      <c r="W1696" s="14"/>
      <c r="X1696" s="18">
        <f>F1696</f>
        <v>0</v>
      </c>
      <c r="Y1696" s="16"/>
      <c r="Z1696" s="18">
        <f t="shared" si="565"/>
        <v>147379.07999999996</v>
      </c>
      <c r="AA1696" s="15"/>
      <c r="AB1696" s="24"/>
      <c r="AC1696" s="15"/>
      <c r="AD1696" s="25"/>
      <c r="AE1696" s="62"/>
      <c r="AF1696" s="63"/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6"/>
        <v>0</v>
      </c>
      <c r="AP1696" s="15"/>
      <c r="AR1696" s="14"/>
      <c r="AS1696" s="18">
        <v>0</v>
      </c>
      <c r="AT1696" s="16"/>
      <c r="AU1696" s="18">
        <f t="shared" si="567"/>
        <v>0</v>
      </c>
      <c r="AV1696" s="15"/>
      <c r="AX1696" s="14"/>
      <c r="AY1696" s="18">
        <v>0</v>
      </c>
      <c r="AZ1696" s="16"/>
      <c r="BA1696" s="18">
        <f t="shared" si="568"/>
        <v>0</v>
      </c>
      <c r="BB1696" s="15"/>
      <c r="BD1696" s="14"/>
      <c r="BE1696" s="18">
        <v>0</v>
      </c>
      <c r="BF1696" s="16"/>
      <c r="BG1696" s="18">
        <f t="shared" si="569"/>
        <v>0</v>
      </c>
      <c r="BH1696" s="15"/>
      <c r="BJ1696" s="86"/>
      <c r="BK1696" s="86"/>
      <c r="BL1696" s="24"/>
      <c r="BM1696" s="24"/>
      <c r="BN1696" s="24"/>
      <c r="BO1696" s="24"/>
      <c r="BP1696" s="24"/>
      <c r="BQ1696" s="124"/>
    </row>
    <row r="1697" spans="1:69" ht="16.8" customHeight="1" x14ac:dyDescent="0.35">
      <c r="A1697" s="15"/>
      <c r="B1697" s="15"/>
      <c r="C1697" s="15" t="s">
        <v>427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/>
      <c r="N1697" s="16">
        <v>0</v>
      </c>
      <c r="O1697" s="16"/>
      <c r="P1697" s="18"/>
      <c r="Q1697" s="14"/>
      <c r="R1697" s="18">
        <v>0</v>
      </c>
      <c r="S1697" s="16">
        <v>0</v>
      </c>
      <c r="T1697" s="18">
        <f t="shared" si="564"/>
        <v>71896.08</v>
      </c>
      <c r="U1697" s="15"/>
      <c r="W1697" s="14"/>
      <c r="X1697" s="18">
        <f>F1697</f>
        <v>0</v>
      </c>
      <c r="Y1697" s="16">
        <v>0</v>
      </c>
      <c r="Z1697" s="18">
        <f t="shared" si="565"/>
        <v>147379.07999999996</v>
      </c>
      <c r="AA1697" s="15" t="str">
        <f>C1697</f>
        <v xml:space="preserve">   "  VARI SOSP.  0,5+0,5+2,05+1</v>
      </c>
      <c r="AB1697" s="24"/>
      <c r="AC1697" s="15"/>
      <c r="AD1697" s="25"/>
      <c r="AE1697" s="62"/>
      <c r="AF1697" s="63"/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6"/>
        <v>0</v>
      </c>
      <c r="AP1697" s="15"/>
      <c r="AR1697" s="14"/>
      <c r="AS1697" s="18">
        <v>0</v>
      </c>
      <c r="AT1697" s="16"/>
      <c r="AU1697" s="18">
        <f t="shared" si="567"/>
        <v>0</v>
      </c>
      <c r="AV1697" s="15"/>
      <c r="AX1697" s="14"/>
      <c r="AY1697" s="18">
        <v>0</v>
      </c>
      <c r="AZ1697" s="16"/>
      <c r="BA1697" s="18">
        <f t="shared" si="568"/>
        <v>0</v>
      </c>
      <c r="BB1697" s="15"/>
      <c r="BD1697" s="14"/>
      <c r="BE1697" s="18">
        <v>0</v>
      </c>
      <c r="BF1697" s="16"/>
      <c r="BG1697" s="18">
        <f t="shared" si="569"/>
        <v>0</v>
      </c>
      <c r="BH1697" s="15"/>
      <c r="BJ1697" s="86"/>
      <c r="BK1697" s="86"/>
      <c r="BL1697" s="24"/>
      <c r="BM1697" s="24"/>
      <c r="BN1697" s="24"/>
      <c r="BO1697" s="24"/>
      <c r="BP1697" s="24"/>
      <c r="BQ1697" s="124"/>
    </row>
    <row r="1698" spans="1:69" ht="16.8" customHeight="1" x14ac:dyDescent="0.35">
      <c r="A1698" s="15"/>
      <c r="B1698" s="15"/>
      <c r="C1698" s="68" t="s">
        <v>107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111</v>
      </c>
      <c r="L1698" s="16">
        <f>SUM(L1685:L1697)</f>
        <v>114.5</v>
      </c>
      <c r="M1698" s="16"/>
      <c r="N1698" s="16">
        <v>0</v>
      </c>
      <c r="O1698" s="16"/>
      <c r="P1698" s="18"/>
      <c r="Q1698" s="14"/>
      <c r="R1698" s="18">
        <v>0</v>
      </c>
      <c r="S1698" s="16"/>
      <c r="T1698" s="18">
        <f t="shared" si="564"/>
        <v>71896.08</v>
      </c>
      <c r="U1698" s="15"/>
      <c r="W1698" s="14"/>
      <c r="X1698" s="18">
        <v>0</v>
      </c>
      <c r="Y1698" s="16"/>
      <c r="Z1698" s="18">
        <f t="shared" si="565"/>
        <v>147379.07999999996</v>
      </c>
      <c r="AA1698" s="15" t="str">
        <f>C1698</f>
        <v>VERSAMENTO</v>
      </c>
      <c r="AB1698" s="24"/>
      <c r="AC1698" s="15"/>
      <c r="AD1698" s="25"/>
      <c r="AE1698" s="62"/>
      <c r="AF1698" s="63"/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6"/>
        <v>0</v>
      </c>
      <c r="AP1698" s="15"/>
      <c r="AR1698" s="14"/>
      <c r="AS1698" s="18">
        <v>0</v>
      </c>
      <c r="AT1698" s="16"/>
      <c r="AU1698" s="18">
        <f t="shared" si="567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568"/>
        <v>0</v>
      </c>
      <c r="BB1698" s="15"/>
      <c r="BD1698" s="14"/>
      <c r="BE1698" s="18">
        <v>0</v>
      </c>
      <c r="BF1698" s="16"/>
      <c r="BG1698" s="18">
        <f t="shared" si="569"/>
        <v>0</v>
      </c>
      <c r="BH1698" s="15"/>
      <c r="BJ1698" s="86"/>
      <c r="BK1698" s="86"/>
      <c r="BL1698" s="24"/>
      <c r="BM1698" s="24"/>
      <c r="BN1698" s="24"/>
      <c r="BO1698" s="24"/>
      <c r="BP1698" s="24"/>
      <c r="BQ1698" s="124"/>
    </row>
    <row r="1699" spans="1:69" ht="16.8" customHeight="1" x14ac:dyDescent="0.35">
      <c r="A1699" s="15"/>
      <c r="B1699" s="15"/>
      <c r="C1699" s="15" t="s">
        <v>169</v>
      </c>
      <c r="D1699" s="16"/>
      <c r="E1699" s="16"/>
      <c r="F1699" s="16">
        <v>5421.3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7006</v>
      </c>
      <c r="M1699" s="44"/>
      <c r="N1699" s="16">
        <v>0</v>
      </c>
      <c r="O1699" s="16"/>
      <c r="P1699" s="18"/>
      <c r="Q1699" s="14"/>
      <c r="R1699" s="18">
        <v>0</v>
      </c>
      <c r="S1699" s="16"/>
      <c r="T1699" s="18">
        <f t="shared" si="564"/>
        <v>71896.08</v>
      </c>
      <c r="U1699" s="15"/>
      <c r="W1699" s="14"/>
      <c r="X1699" s="18">
        <f>F1699</f>
        <v>5421.3</v>
      </c>
      <c r="Y1699" s="16">
        <v>0</v>
      </c>
      <c r="Z1699" s="18">
        <f t="shared" si="565"/>
        <v>152800.37999999995</v>
      </c>
      <c r="AA1699" s="15" t="str">
        <f>C1699</f>
        <v>BONIFICI</v>
      </c>
      <c r="AB1699" s="24"/>
      <c r="AC1699" s="15"/>
      <c r="AD1699" s="25"/>
      <c r="AE1699" s="62"/>
      <c r="AF1699" s="63"/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6"/>
        <v>0</v>
      </c>
      <c r="AP1699" s="15"/>
      <c r="AR1699" s="14"/>
      <c r="AS1699" s="18">
        <v>0</v>
      </c>
      <c r="AT1699" s="16"/>
      <c r="AU1699" s="18">
        <f t="shared" si="567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8"/>
        <v>0</v>
      </c>
      <c r="BB1699" s="15"/>
      <c r="BD1699" s="14"/>
      <c r="BE1699" s="18">
        <v>0</v>
      </c>
      <c r="BF1699" s="16"/>
      <c r="BG1699" s="18">
        <f t="shared" si="569"/>
        <v>0</v>
      </c>
      <c r="BH1699" s="15"/>
      <c r="BJ1699" s="86"/>
      <c r="BK1699" s="86"/>
      <c r="BL1699" s="24"/>
      <c r="BM1699" s="24"/>
      <c r="BN1699" s="24"/>
      <c r="BO1699" s="24"/>
      <c r="BP1699" s="24"/>
      <c r="BQ1699" s="124"/>
    </row>
    <row r="1700" spans="1:69" ht="16.8" customHeight="1" x14ac:dyDescent="0.35">
      <c r="A1700" s="15"/>
      <c r="B1700" s="15"/>
      <c r="C1700" s="47" t="s">
        <v>112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/>
      <c r="N1700" s="3"/>
      <c r="O1700" s="16"/>
      <c r="P1700" s="18"/>
      <c r="Q1700" s="14"/>
      <c r="R1700" s="18"/>
      <c r="S1700" s="16"/>
      <c r="T1700" s="18">
        <f t="shared" si="564"/>
        <v>71896.08</v>
      </c>
      <c r="U1700" s="15"/>
      <c r="W1700" s="14"/>
      <c r="X1700" s="18">
        <v>0</v>
      </c>
      <c r="Y1700" s="1">
        <f>G1700</f>
        <v>0</v>
      </c>
      <c r="Z1700" s="18">
        <f t="shared" si="565"/>
        <v>152800.37999999995</v>
      </c>
      <c r="AA1700" s="15" t="str">
        <f>C1700</f>
        <v>PREL .PROVVIGIONI MATURATE</v>
      </c>
      <c r="AB1700" s="24"/>
      <c r="AC1700" s="15" t="s">
        <v>157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6"/>
        <v>0</v>
      </c>
      <c r="AP1700" s="15"/>
      <c r="AR1700" s="14"/>
      <c r="AS1700" s="18"/>
      <c r="AT1700" s="25">
        <v>0</v>
      </c>
      <c r="AU1700" s="18">
        <f t="shared" si="567"/>
        <v>0</v>
      </c>
      <c r="AV1700" s="15"/>
      <c r="AX1700" s="14"/>
      <c r="AY1700" s="18"/>
      <c r="AZ1700" s="25">
        <v>0</v>
      </c>
      <c r="BA1700" s="18">
        <f t="shared" si="568"/>
        <v>0</v>
      </c>
      <c r="BB1700" s="15"/>
      <c r="BD1700" s="14"/>
      <c r="BE1700" s="18"/>
      <c r="BF1700" s="25">
        <v>0</v>
      </c>
      <c r="BG1700" s="18">
        <f t="shared" si="569"/>
        <v>0</v>
      </c>
      <c r="BH1700" s="15"/>
      <c r="BJ1700" s="86"/>
      <c r="BK1700" s="86"/>
      <c r="BL1700" s="24"/>
      <c r="BM1700" s="24"/>
      <c r="BN1700" s="24"/>
      <c r="BO1700" s="24"/>
      <c r="BP1700" s="24"/>
      <c r="BQ1700" s="124"/>
    </row>
    <row r="1701" spans="1:69" ht="16.8" customHeight="1" x14ac:dyDescent="0.35">
      <c r="A1701" s="15"/>
      <c r="B1701" s="15"/>
      <c r="C1701" s="15" t="s">
        <v>113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/>
      <c r="N1701" s="16"/>
      <c r="O1701" s="16"/>
      <c r="P1701" s="18"/>
      <c r="Q1701" s="14"/>
      <c r="R1701" s="18"/>
      <c r="S1701" s="16">
        <f>G1701</f>
        <v>0</v>
      </c>
      <c r="T1701" s="18">
        <f t="shared" si="564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5"/>
        <v>152800.37999999995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6"/>
        <v>0</v>
      </c>
      <c r="AP1701" s="15"/>
      <c r="AR1701" s="14"/>
      <c r="AS1701" s="18"/>
      <c r="AT1701" s="16"/>
      <c r="AU1701" s="18">
        <f t="shared" si="567"/>
        <v>0</v>
      </c>
      <c r="AV1701" s="15"/>
      <c r="AX1701" s="14"/>
      <c r="AY1701" s="18"/>
      <c r="AZ1701" s="16"/>
      <c r="BA1701" s="18">
        <f t="shared" si="568"/>
        <v>0</v>
      </c>
      <c r="BB1701" s="15"/>
      <c r="BD1701" s="14"/>
      <c r="BE1701" s="18"/>
      <c r="BF1701" s="16"/>
      <c r="BG1701" s="18">
        <f t="shared" si="569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4"/>
    </row>
    <row r="1702" spans="1:69" ht="16.8" customHeight="1" x14ac:dyDescent="0.35">
      <c r="A1702" s="15"/>
      <c r="B1702" s="15"/>
      <c r="C1702" s="15" t="s">
        <v>114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4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5"/>
        <v>152800.37999999995</v>
      </c>
      <c r="AA1702" s="15"/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6"/>
        <v>0</v>
      </c>
      <c r="AP1702" s="15"/>
      <c r="AR1702" s="14"/>
      <c r="AS1702" s="18"/>
      <c r="AT1702" s="16">
        <v>0</v>
      </c>
      <c r="AU1702" s="18">
        <f t="shared" si="567"/>
        <v>0</v>
      </c>
      <c r="AV1702" s="15"/>
      <c r="AX1702" s="14"/>
      <c r="AY1702" s="18"/>
      <c r="AZ1702" s="16">
        <v>0</v>
      </c>
      <c r="BA1702" s="18">
        <f t="shared" si="568"/>
        <v>0</v>
      </c>
      <c r="BB1702" s="15"/>
      <c r="BD1702" s="14"/>
      <c r="BE1702" s="18"/>
      <c r="BF1702" s="16">
        <v>0</v>
      </c>
      <c r="BG1702" s="18">
        <f t="shared" si="569"/>
        <v>0</v>
      </c>
      <c r="BH1702" s="15"/>
      <c r="BJ1702" s="86"/>
      <c r="BK1702" s="86"/>
      <c r="BL1702" s="24"/>
      <c r="BM1702" s="24"/>
      <c r="BN1702" s="24"/>
      <c r="BO1702" s="24"/>
      <c r="BP1702" s="24"/>
      <c r="BQ1702" s="124"/>
    </row>
    <row r="1703" spans="1:69" ht="16.8" customHeight="1" x14ac:dyDescent="0.35">
      <c r="A1703" s="15"/>
      <c r="B1703" s="15"/>
      <c r="C1703" s="15"/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115</v>
      </c>
      <c r="L1703" s="3">
        <f>SUM(L1683:L1697)+N1682+L1699+L1700</f>
        <v>240298.19999999995</v>
      </c>
      <c r="M1703" s="3">
        <f>SUM(O1652:O1671)+N1681</f>
        <v>89382.76</v>
      </c>
      <c r="N1703" s="16"/>
      <c r="O1703" s="16"/>
      <c r="P1703" s="18"/>
      <c r="Q1703" s="14"/>
      <c r="R1703" s="18"/>
      <c r="S1703" s="16">
        <v>0</v>
      </c>
      <c r="T1703" s="18">
        <f t="shared" si="564"/>
        <v>71896.08</v>
      </c>
      <c r="U1703" s="15"/>
      <c r="W1703" s="14"/>
      <c r="X1703" s="18">
        <v>0</v>
      </c>
      <c r="Y1703" s="16">
        <v>0</v>
      </c>
      <c r="Z1703" s="18">
        <f t="shared" si="565"/>
        <v>152800.37999999995</v>
      </c>
      <c r="AA1703" s="15"/>
      <c r="AB1703" s="24"/>
      <c r="AC1703" s="15">
        <f>C1703</f>
        <v>0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111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6"/>
        <v>0</v>
      </c>
      <c r="AP1703" s="15"/>
      <c r="AR1703" s="14"/>
      <c r="AS1703" s="18"/>
      <c r="AT1703" s="16">
        <v>0</v>
      </c>
      <c r="AU1703" s="18">
        <f t="shared" si="567"/>
        <v>0</v>
      </c>
      <c r="AV1703" s="16"/>
      <c r="AX1703" s="14"/>
      <c r="AY1703" s="18"/>
      <c r="AZ1703" s="16">
        <v>0</v>
      </c>
      <c r="BA1703" s="18">
        <f t="shared" si="568"/>
        <v>0</v>
      </c>
      <c r="BB1703" s="15"/>
      <c r="BD1703" s="14"/>
      <c r="BE1703" s="18"/>
      <c r="BF1703" s="16">
        <v>0</v>
      </c>
      <c r="BG1703" s="18">
        <f t="shared" si="569"/>
        <v>0</v>
      </c>
      <c r="BH1703" s="15"/>
      <c r="BJ1703" s="86"/>
      <c r="BK1703" s="86"/>
      <c r="BL1703" s="24"/>
      <c r="BM1703" s="24"/>
      <c r="BN1703" s="24"/>
      <c r="BO1703" s="24"/>
      <c r="BP1703" s="24"/>
      <c r="BQ1703" s="124"/>
    </row>
    <row r="1704" spans="1:69" ht="16.8" customHeight="1" x14ac:dyDescent="0.35">
      <c r="A1704" s="15"/>
      <c r="B1704" s="15"/>
      <c r="C1704" s="64" t="s">
        <v>428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/>
      <c r="K1704" s="6" t="s">
        <v>116</v>
      </c>
      <c r="L1704" s="3">
        <f>L1703-M1703</f>
        <v>150915.43999999994</v>
      </c>
      <c r="M1704" s="16"/>
      <c r="N1704" s="16"/>
      <c r="O1704" s="16"/>
      <c r="P1704" s="18"/>
      <c r="Q1704" s="14"/>
      <c r="R1704" s="18"/>
      <c r="S1704" s="16">
        <v>0</v>
      </c>
      <c r="T1704" s="18">
        <f t="shared" si="564"/>
        <v>71896.08</v>
      </c>
      <c r="U1704" s="15"/>
      <c r="W1704" s="14"/>
      <c r="X1704" s="18"/>
      <c r="Y1704" s="16">
        <f>G1704</f>
        <v>74.5</v>
      </c>
      <c r="Z1704" s="18">
        <f t="shared" si="565"/>
        <v>152725.87999999995</v>
      </c>
      <c r="AA1704" s="15" t="str">
        <f>C1704</f>
        <v>RIMBORSO MAGRO MIRCO  2/2</v>
      </c>
      <c r="AB1704" s="24"/>
      <c r="AC1704" s="71" t="s">
        <v>190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117</v>
      </c>
      <c r="AI1704" s="26"/>
      <c r="AJ1704" s="25">
        <f>SUM(AJ1650:AJ1703)</f>
        <v>0</v>
      </c>
      <c r="AL1704" s="14"/>
      <c r="AM1704" s="18"/>
      <c r="AN1704" s="16"/>
      <c r="AO1704" s="18">
        <f t="shared" si="566"/>
        <v>0</v>
      </c>
      <c r="AP1704" s="15"/>
      <c r="AR1704" s="14"/>
      <c r="AS1704" s="18"/>
      <c r="AT1704" s="16">
        <v>0</v>
      </c>
      <c r="AU1704" s="18">
        <f t="shared" si="567"/>
        <v>0</v>
      </c>
      <c r="AV1704" s="15"/>
      <c r="AX1704" s="14"/>
      <c r="AY1704" s="18"/>
      <c r="AZ1704" s="16"/>
      <c r="BA1704" s="18">
        <f t="shared" si="568"/>
        <v>0</v>
      </c>
      <c r="BB1704" s="15"/>
      <c r="BD1704" s="14"/>
      <c r="BE1704" s="18"/>
      <c r="BF1704" s="16"/>
      <c r="BG1704" s="18">
        <f t="shared" si="569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4"/>
    </row>
    <row r="1705" spans="1:69" ht="16.8" customHeight="1" x14ac:dyDescent="0.35">
      <c r="A1705" s="15"/>
      <c r="B1705" s="15"/>
      <c r="C1705" s="64" t="s">
        <v>140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161452.15</v>
      </c>
      <c r="M1705" s="16"/>
      <c r="N1705" s="16"/>
      <c r="O1705" s="56"/>
      <c r="P1705" s="18"/>
      <c r="Q1705" s="14"/>
      <c r="R1705" s="18"/>
      <c r="S1705" s="16">
        <v>0</v>
      </c>
      <c r="T1705" s="18">
        <f t="shared" si="564"/>
        <v>71896.08</v>
      </c>
      <c r="U1705" s="15"/>
      <c r="W1705" s="14"/>
      <c r="X1705" s="18">
        <v>0</v>
      </c>
      <c r="Y1705" s="16">
        <v>0</v>
      </c>
      <c r="Z1705" s="18">
        <f t="shared" si="565"/>
        <v>152725.87999999995</v>
      </c>
      <c r="AA1705" s="15"/>
      <c r="AB1705" s="24"/>
      <c r="AC1705" s="71" t="s">
        <v>161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566"/>
        <v>0</v>
      </c>
      <c r="AP1705" s="15"/>
      <c r="AR1705" s="14"/>
      <c r="AS1705" s="18"/>
      <c r="AT1705" s="16"/>
      <c r="AU1705" s="18">
        <f t="shared" si="567"/>
        <v>0</v>
      </c>
      <c r="AV1705" s="15"/>
      <c r="AX1705" s="14"/>
      <c r="AY1705" s="18"/>
      <c r="AZ1705" s="16"/>
      <c r="BA1705" s="18">
        <f t="shared" si="568"/>
        <v>0</v>
      </c>
      <c r="BB1705" s="15"/>
      <c r="BD1705" s="14"/>
      <c r="BE1705" s="18"/>
      <c r="BF1705" s="16"/>
      <c r="BG1705" s="18">
        <f t="shared" si="569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4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119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120</v>
      </c>
      <c r="L1706" s="3">
        <f>L1704-L1705</f>
        <v>-10536.71000000005</v>
      </c>
      <c r="M1706" s="27" t="s">
        <v>162</v>
      </c>
      <c r="N1706" s="27">
        <f>O1706-L1705</f>
        <v>-2716.2700000000477</v>
      </c>
      <c r="O1706" s="44">
        <f>Z1706+AU1706+N1682+SUM(L1685:L1696)+SUM(N1686:N1696)+L1700-D1652-D1655-D1651+E1653</f>
        <v>158735.87999999995</v>
      </c>
      <c r="P1706" s="18"/>
      <c r="Q1706" s="58"/>
      <c r="R1706" s="59"/>
      <c r="S1706" s="44"/>
      <c r="T1706" s="59">
        <f t="shared" si="564"/>
        <v>71896.08</v>
      </c>
      <c r="U1706" s="57"/>
      <c r="W1706" s="58"/>
      <c r="X1706" s="59"/>
      <c r="Y1706" s="44">
        <v>0</v>
      </c>
      <c r="Z1706" s="59">
        <f t="shared" si="565"/>
        <v>152725.87999999995</v>
      </c>
      <c r="AA1706" s="57"/>
      <c r="AB1706" s="60"/>
      <c r="AC1706" s="60" t="s">
        <v>121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163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6"/>
        <v>0</v>
      </c>
      <c r="AP1706" s="57"/>
      <c r="AR1706" s="58"/>
      <c r="AS1706" s="59"/>
      <c r="AT1706" s="44"/>
      <c r="AU1706" s="59">
        <f t="shared" si="567"/>
        <v>0</v>
      </c>
      <c r="AV1706" s="57"/>
      <c r="AX1706" s="58"/>
      <c r="AY1706" s="59"/>
      <c r="AZ1706" s="44"/>
      <c r="BA1706" s="59">
        <f t="shared" si="568"/>
        <v>0</v>
      </c>
      <c r="BB1706" s="57"/>
      <c r="BD1706" s="58"/>
      <c r="BE1706" s="59"/>
      <c r="BF1706" s="44"/>
      <c r="BG1706" s="59">
        <f t="shared" si="569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191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 t="s">
        <v>0</v>
      </c>
      <c r="B1709" s="2"/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122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164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165</v>
      </c>
      <c r="BP1709" s="8" t="s">
        <v>0</v>
      </c>
      <c r="BQ1709" s="9" t="s">
        <v>166</v>
      </c>
    </row>
    <row r="1710" spans="1:69" ht="16.8" customHeight="1" x14ac:dyDescent="0.35">
      <c r="A1710" s="14">
        <v>45330</v>
      </c>
      <c r="B1710" s="15" t="s">
        <v>167</v>
      </c>
      <c r="C1710" s="15" t="s">
        <v>168</v>
      </c>
      <c r="D1710" s="16">
        <v>105</v>
      </c>
      <c r="E1710" s="16">
        <v>80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1928.98</v>
      </c>
      <c r="M1710" s="16"/>
      <c r="N1710" s="82">
        <f>L1710+L1711-M1711</f>
        <v>1928.98</v>
      </c>
      <c r="O1710" s="80">
        <f>D1713+D1716+D1714-E1714-E1713+O1649</f>
        <v>85971.080000000016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152725.87999999995</v>
      </c>
      <c r="AA1710" s="15"/>
      <c r="AB1710" s="19">
        <f>A1710</f>
        <v>45330</v>
      </c>
      <c r="AC1710" s="12" t="s">
        <v>25</v>
      </c>
      <c r="AD1710" s="11">
        <f>N1710</f>
        <v>1928.98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169</v>
      </c>
      <c r="BM1710" s="88">
        <f>BK1710</f>
        <v>45330</v>
      </c>
      <c r="BN1710" s="24" t="s">
        <v>169</v>
      </c>
      <c r="BO1710" s="24"/>
      <c r="BP1710" s="88">
        <f>BK1710</f>
        <v>45330</v>
      </c>
      <c r="BQ1710" s="124"/>
    </row>
    <row r="1711" spans="1:69" ht="16.8" customHeight="1" x14ac:dyDescent="0.35">
      <c r="A1711" s="15"/>
      <c r="B1711" s="15"/>
      <c r="C1711" s="15" t="s">
        <v>170</v>
      </c>
      <c r="D1711" s="16">
        <v>0</v>
      </c>
      <c r="E1711" s="16"/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0">(R1711-S1711)+T1710</f>
        <v>71896.08</v>
      </c>
      <c r="U1711" s="15"/>
      <c r="W1711" s="14"/>
      <c r="X1711" s="18"/>
      <c r="Y1711" s="16"/>
      <c r="Z1711" s="18">
        <f t="shared" ref="Z1711:Z1742" si="571">(X1711-Y1711)+Z1710</f>
        <v>152725.87999999995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2">(AM1711-AN1711)+AO1710</f>
        <v>0</v>
      </c>
      <c r="AP1711" s="15"/>
      <c r="AR1711" s="14"/>
      <c r="AS1711" s="18"/>
      <c r="AT1711" s="16"/>
      <c r="AU1711" s="18">
        <f t="shared" ref="AU1711:AU1742" si="573">(AS1711-AT1711)+AU1710</f>
        <v>0</v>
      </c>
      <c r="AV1711" s="15"/>
      <c r="AX1711" s="14"/>
      <c r="AY1711" s="18"/>
      <c r="AZ1711" s="16"/>
      <c r="BA1711" s="18">
        <f t="shared" ref="BA1711:BA1742" si="574">(AY1711-AZ1711)+BA1710</f>
        <v>0</v>
      </c>
      <c r="BB1711" s="15"/>
      <c r="BD1711" s="14"/>
      <c r="BE1711" s="18"/>
      <c r="BF1711" s="16"/>
      <c r="BG1711" s="18">
        <f t="shared" ref="BG1711:BG1742" si="575">(BE1711-BF1711)+BG1710</f>
        <v>0</v>
      </c>
      <c r="BH1711" s="15"/>
      <c r="BJ1711" s="86">
        <v>0</v>
      </c>
      <c r="BK1711" s="90"/>
      <c r="BL1711" s="24">
        <v>0</v>
      </c>
      <c r="BM1711" s="91"/>
      <c r="BN1711" s="24">
        <v>0</v>
      </c>
      <c r="BO1711" s="24">
        <v>0</v>
      </c>
      <c r="BP1711" s="91"/>
      <c r="BQ1711" s="124"/>
    </row>
    <row r="1712" spans="1:69" ht="16.8" customHeight="1" x14ac:dyDescent="0.35">
      <c r="A1712" s="15"/>
      <c r="B1712" s="15"/>
      <c r="C1712" s="15" t="s">
        <v>171</v>
      </c>
      <c r="D1712" s="16">
        <v>11344.5</v>
      </c>
      <c r="E1712" s="16">
        <v>643</v>
      </c>
      <c r="F1712" s="16"/>
      <c r="G1712" s="16"/>
      <c r="H1712" s="103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0"/>
        <v>71896.08</v>
      </c>
      <c r="U1712" s="15"/>
      <c r="W1712" s="14"/>
      <c r="X1712" s="18"/>
      <c r="Y1712" s="16"/>
      <c r="Z1712" s="18">
        <f t="shared" si="571"/>
        <v>152725.87999999995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2"/>
        <v>0</v>
      </c>
      <c r="AP1712" s="15"/>
      <c r="AR1712" s="14"/>
      <c r="AS1712" s="18"/>
      <c r="AT1712" s="16"/>
      <c r="AU1712" s="18">
        <f t="shared" si="573"/>
        <v>0</v>
      </c>
      <c r="AV1712" s="15"/>
      <c r="AX1712" s="14"/>
      <c r="AY1712" s="18"/>
      <c r="AZ1712" s="16"/>
      <c r="BA1712" s="18">
        <f t="shared" si="574"/>
        <v>0</v>
      </c>
      <c r="BB1712" s="15"/>
      <c r="BD1712" s="14"/>
      <c r="BE1712" s="18"/>
      <c r="BF1712" s="16"/>
      <c r="BG1712" s="18">
        <f t="shared" si="575"/>
        <v>0</v>
      </c>
      <c r="BH1712" s="15"/>
      <c r="BJ1712" s="86">
        <v>0</v>
      </c>
      <c r="BK1712" s="90"/>
      <c r="BL1712" s="24">
        <v>0</v>
      </c>
      <c r="BM1712" s="91"/>
      <c r="BN1712" s="24">
        <v>0</v>
      </c>
      <c r="BO1712" s="24">
        <v>0</v>
      </c>
      <c r="BP1712" s="91"/>
      <c r="BQ1712" s="124"/>
    </row>
    <row r="1713" spans="1:69" ht="16.8" customHeight="1" x14ac:dyDescent="0.35">
      <c r="A1713" s="15"/>
      <c r="B1713" s="16">
        <v>-3322.27</v>
      </c>
      <c r="C1713" s="15" t="s">
        <v>172</v>
      </c>
      <c r="D1713" s="16">
        <v>7.14</v>
      </c>
      <c r="E1713" s="16"/>
      <c r="F1713" s="16"/>
      <c r="G1713" s="16"/>
      <c r="H1713" s="103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 t="shared" ref="O1713:O1732" si="576">O1652+M1713-N1713</f>
        <v>27902.867000000013</v>
      </c>
      <c r="P1713" s="18">
        <f t="shared" ref="P1713:P1732" si="577">P1652+M1713</f>
        <v>9033.9669999999987</v>
      </c>
      <c r="Q1713" s="14"/>
      <c r="R1713" s="18"/>
      <c r="S1713" s="16"/>
      <c r="T1713" s="18">
        <f t="shared" si="570"/>
        <v>71896.08</v>
      </c>
      <c r="U1713" s="15"/>
      <c r="W1713" s="14"/>
      <c r="X1713" s="18"/>
      <c r="Y1713" s="16">
        <v>0</v>
      </c>
      <c r="Z1713" s="18">
        <f t="shared" si="571"/>
        <v>152725.87999999995</v>
      </c>
      <c r="AA1713" s="15"/>
      <c r="AB1713" s="24"/>
      <c r="AC1713" s="24"/>
      <c r="AD1713" s="25"/>
      <c r="AE1713" s="25"/>
      <c r="AF1713" s="25"/>
      <c r="AG1713" s="25"/>
      <c r="AH1713" s="17"/>
      <c r="AI1713" s="16">
        <v>0</v>
      </c>
      <c r="AJ1713" s="25"/>
      <c r="AL1713" s="14"/>
      <c r="AM1713" s="18"/>
      <c r="AN1713" s="16"/>
      <c r="AO1713" s="18">
        <f t="shared" si="572"/>
        <v>0</v>
      </c>
      <c r="AP1713" s="15"/>
      <c r="AR1713" s="14"/>
      <c r="AS1713" s="18"/>
      <c r="AT1713" s="16"/>
      <c r="AU1713" s="18">
        <f t="shared" si="573"/>
        <v>0</v>
      </c>
      <c r="AV1713" s="15"/>
      <c r="AX1713" s="14"/>
      <c r="AY1713" s="18"/>
      <c r="AZ1713" s="16"/>
      <c r="BA1713" s="18">
        <f t="shared" si="574"/>
        <v>0</v>
      </c>
      <c r="BB1713" s="15"/>
      <c r="BD1713" s="14"/>
      <c r="BE1713" s="18"/>
      <c r="BF1713" s="16"/>
      <c r="BG1713" s="18">
        <f t="shared" si="575"/>
        <v>0</v>
      </c>
      <c r="BH1713" s="15"/>
      <c r="BJ1713" s="86">
        <v>0</v>
      </c>
      <c r="BK1713" s="90"/>
      <c r="BL1713" s="24">
        <v>0</v>
      </c>
      <c r="BM1713" s="91"/>
      <c r="BN1713" s="24">
        <v>0</v>
      </c>
      <c r="BO1713" s="24">
        <v>0</v>
      </c>
      <c r="BP1713" s="91"/>
      <c r="BQ1713" s="124"/>
    </row>
    <row r="1714" spans="1:69" ht="16.8" customHeight="1" x14ac:dyDescent="0.35">
      <c r="A1714" s="15"/>
      <c r="B1714" s="16">
        <f>B1713+B1653</f>
        <v>457.09999999999991</v>
      </c>
      <c r="C1714" s="15" t="s">
        <v>173</v>
      </c>
      <c r="D1714" s="16">
        <v>1670.52</v>
      </c>
      <c r="E1714" s="16">
        <v>0</v>
      </c>
      <c r="F1714" s="16"/>
      <c r="G1714" s="16"/>
      <c r="H1714" s="103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si="576"/>
        <v>-35344.269620999999</v>
      </c>
      <c r="P1714" s="18">
        <f t="shared" si="577"/>
        <v>7561.4303789999994</v>
      </c>
      <c r="Q1714" s="14"/>
      <c r="R1714" s="18"/>
      <c r="S1714" s="16"/>
      <c r="T1714" s="18">
        <f t="shared" si="570"/>
        <v>71896.08</v>
      </c>
      <c r="U1714" s="15"/>
      <c r="W1714" s="14"/>
      <c r="X1714" s="18"/>
      <c r="Y1714" s="16"/>
      <c r="Z1714" s="18">
        <f t="shared" si="571"/>
        <v>152725.87999999995</v>
      </c>
      <c r="AA1714" s="15"/>
      <c r="AB1714" s="24"/>
      <c r="AC1714" s="17"/>
      <c r="AD1714" s="25"/>
      <c r="AE1714" s="25"/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2"/>
        <v>0</v>
      </c>
      <c r="AP1714" s="15"/>
      <c r="AR1714" s="14"/>
      <c r="AS1714" s="18"/>
      <c r="AT1714" s="16"/>
      <c r="AU1714" s="18">
        <f t="shared" si="573"/>
        <v>0</v>
      </c>
      <c r="AV1714" s="15"/>
      <c r="AX1714" s="14"/>
      <c r="AY1714" s="18"/>
      <c r="AZ1714" s="16"/>
      <c r="BA1714" s="18">
        <f t="shared" si="574"/>
        <v>0</v>
      </c>
      <c r="BB1714" s="15"/>
      <c r="BD1714" s="14"/>
      <c r="BE1714" s="18"/>
      <c r="BF1714" s="16"/>
      <c r="BG1714" s="18">
        <f t="shared" si="575"/>
        <v>0</v>
      </c>
      <c r="BH1714" s="15"/>
      <c r="BJ1714" s="86">
        <v>0</v>
      </c>
      <c r="BK1714" s="90"/>
      <c r="BL1714" s="24">
        <v>0</v>
      </c>
      <c r="BM1714" s="91"/>
      <c r="BN1714" s="24">
        <v>0</v>
      </c>
      <c r="BO1714" s="24"/>
      <c r="BP1714" s="24"/>
      <c r="BQ1714" s="124"/>
    </row>
    <row r="1715" spans="1:69" ht="16.8" customHeight="1" x14ac:dyDescent="0.35">
      <c r="A1715" s="15"/>
      <c r="B1715" s="15"/>
      <c r="C1715" s="15" t="s">
        <v>174</v>
      </c>
      <c r="D1715" s="16">
        <v>1011</v>
      </c>
      <c r="E1715" s="16">
        <v>0</v>
      </c>
      <c r="F1715" s="16"/>
      <c r="G1715" s="16"/>
      <c r="H1715" s="103" t="s">
        <v>44</v>
      </c>
      <c r="I1715" s="77" t="s">
        <v>175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576"/>
        <v>-11735.560655000003</v>
      </c>
      <c r="P1715" s="18">
        <f t="shared" si="577"/>
        <v>13867.139345</v>
      </c>
      <c r="Q1715" s="14"/>
      <c r="R1715" s="18"/>
      <c r="S1715" s="16"/>
      <c r="T1715" s="18">
        <f t="shared" si="570"/>
        <v>71896.08</v>
      </c>
      <c r="U1715" s="15"/>
      <c r="W1715" s="14"/>
      <c r="X1715" s="18"/>
      <c r="Y1715" s="16"/>
      <c r="Z1715" s="18">
        <f t="shared" si="571"/>
        <v>152725.87999999995</v>
      </c>
      <c r="AA1715" s="15"/>
      <c r="AB1715" s="24"/>
      <c r="AC1715" s="17"/>
      <c r="AD1715" s="25"/>
      <c r="AE1715" s="25"/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2"/>
        <v>0</v>
      </c>
      <c r="AP1715" s="15"/>
      <c r="AR1715" s="14"/>
      <c r="AS1715" s="18"/>
      <c r="AT1715" s="16"/>
      <c r="AU1715" s="18">
        <f t="shared" si="573"/>
        <v>0</v>
      </c>
      <c r="AV1715" s="15"/>
      <c r="AX1715" s="14"/>
      <c r="AY1715" s="18"/>
      <c r="AZ1715" s="16"/>
      <c r="BA1715" s="18">
        <f t="shared" si="574"/>
        <v>0</v>
      </c>
      <c r="BB1715" s="15"/>
      <c r="BD1715" s="14"/>
      <c r="BE1715" s="18"/>
      <c r="BF1715" s="16"/>
      <c r="BG1715" s="18">
        <f t="shared" si="575"/>
        <v>0</v>
      </c>
      <c r="BH1715" s="15"/>
      <c r="BJ1715" s="86">
        <v>0</v>
      </c>
      <c r="BK1715" s="90"/>
      <c r="BL1715" s="24">
        <v>0</v>
      </c>
      <c r="BM1715" s="91"/>
      <c r="BN1715" s="24">
        <v>0</v>
      </c>
      <c r="BO1715" s="24"/>
      <c r="BP1715" s="24"/>
      <c r="BQ1715" s="124"/>
    </row>
    <row r="1716" spans="1:69" ht="16.8" customHeight="1" x14ac:dyDescent="0.35">
      <c r="A1716" s="15"/>
      <c r="B1716" s="15" t="s">
        <v>42</v>
      </c>
      <c r="C1716" s="15" t="s">
        <v>176</v>
      </c>
      <c r="D1716" s="16">
        <v>0</v>
      </c>
      <c r="E1716" s="16"/>
      <c r="F1716" s="16"/>
      <c r="G1716" s="16"/>
      <c r="H1716" s="103">
        <f>D1716+H1655</f>
        <v>0</v>
      </c>
      <c r="I1716" s="78">
        <f>D1713+D1714-E1714+D1716</f>
        <v>1677.66</v>
      </c>
      <c r="J1716" s="14"/>
      <c r="K1716" s="15" t="s">
        <v>45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576"/>
        <v>7340.0314199999984</v>
      </c>
      <c r="P1716" s="18">
        <f t="shared" si="577"/>
        <v>2348.83142</v>
      </c>
      <c r="Q1716" s="14"/>
      <c r="R1716" s="18"/>
      <c r="S1716" s="16"/>
      <c r="T1716" s="18">
        <f t="shared" si="570"/>
        <v>71896.08</v>
      </c>
      <c r="U1716" s="15"/>
      <c r="W1716" s="14"/>
      <c r="X1716" s="18"/>
      <c r="Y1716" s="16"/>
      <c r="Z1716" s="18">
        <f t="shared" si="571"/>
        <v>152725.87999999995</v>
      </c>
      <c r="AA1716" s="15"/>
      <c r="AB1716" s="24"/>
      <c r="AC1716" s="17"/>
      <c r="AD1716" s="25"/>
      <c r="AE1716" s="25"/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2"/>
        <v>0</v>
      </c>
      <c r="AP1716" s="15"/>
      <c r="AR1716" s="14"/>
      <c r="AS1716" s="18"/>
      <c r="AT1716" s="16"/>
      <c r="AU1716" s="18">
        <f t="shared" si="573"/>
        <v>0</v>
      </c>
      <c r="AV1716" s="15"/>
      <c r="AX1716" s="14"/>
      <c r="AY1716" s="18"/>
      <c r="AZ1716" s="16"/>
      <c r="BA1716" s="18">
        <f t="shared" si="574"/>
        <v>0</v>
      </c>
      <c r="BB1716" s="15"/>
      <c r="BD1716" s="14"/>
      <c r="BE1716" s="18"/>
      <c r="BF1716" s="16"/>
      <c r="BG1716" s="18">
        <f t="shared" si="575"/>
        <v>0</v>
      </c>
      <c r="BH1716" s="15"/>
      <c r="BJ1716" s="86">
        <v>0</v>
      </c>
      <c r="BK1716" s="90"/>
      <c r="BL1716" s="24">
        <v>0</v>
      </c>
      <c r="BM1716" s="91"/>
      <c r="BN1716" s="24">
        <v>0</v>
      </c>
      <c r="BO1716" s="24"/>
      <c r="BP1716" s="24"/>
      <c r="BQ1716" s="124"/>
    </row>
    <row r="1717" spans="1:69" ht="16.8" customHeight="1" x14ac:dyDescent="0.35">
      <c r="A1717" s="15"/>
      <c r="B1717" s="15"/>
      <c r="C1717" s="15" t="s">
        <v>177</v>
      </c>
      <c r="D1717" s="16">
        <v>251.32</v>
      </c>
      <c r="E1717" s="16"/>
      <c r="F1717" s="16"/>
      <c r="G1717" s="16">
        <v>0</v>
      </c>
      <c r="H1717" s="103" t="s">
        <v>49</v>
      </c>
      <c r="I1717" s="4"/>
      <c r="J1717" s="14"/>
      <c r="K1717" s="15" t="s">
        <v>47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576"/>
        <v>7046.7714199999991</v>
      </c>
      <c r="P1717" s="18">
        <f t="shared" si="577"/>
        <v>2348.83142</v>
      </c>
      <c r="Q1717" s="14"/>
      <c r="R1717" s="18"/>
      <c r="S1717" s="16">
        <f>G1717</f>
        <v>0</v>
      </c>
      <c r="T1717" s="18">
        <f t="shared" si="570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571"/>
        <v>152725.87999999995</v>
      </c>
      <c r="AA1717" s="15"/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/>
      <c r="AI1717" s="16">
        <v>0</v>
      </c>
      <c r="AJ1717" s="25"/>
      <c r="AL1717" s="14"/>
      <c r="AM1717" s="18"/>
      <c r="AN1717" s="16">
        <v>0</v>
      </c>
      <c r="AO1717" s="18">
        <f t="shared" si="572"/>
        <v>0</v>
      </c>
      <c r="AP1717" s="15"/>
      <c r="AR1717" s="14"/>
      <c r="AS1717" s="18"/>
      <c r="AT1717" s="16">
        <v>0</v>
      </c>
      <c r="AU1717" s="18">
        <f t="shared" si="573"/>
        <v>0</v>
      </c>
      <c r="AV1717" s="15"/>
      <c r="AX1717" s="14"/>
      <c r="AY1717" s="18"/>
      <c r="AZ1717" s="16">
        <v>0</v>
      </c>
      <c r="BA1717" s="18">
        <f t="shared" si="574"/>
        <v>0</v>
      </c>
      <c r="BB1717" s="15"/>
      <c r="BD1717" s="14"/>
      <c r="BE1717" s="18"/>
      <c r="BF1717" s="16">
        <v>0</v>
      </c>
      <c r="BG1717" s="18">
        <f t="shared" si="575"/>
        <v>0</v>
      </c>
      <c r="BH1717" s="15"/>
      <c r="BJ1717" s="86">
        <v>0</v>
      </c>
      <c r="BK1717" s="90"/>
      <c r="BL1717" s="24">
        <v>0</v>
      </c>
      <c r="BM1717" s="91"/>
      <c r="BN1717" s="24">
        <v>0</v>
      </c>
      <c r="BO1717" s="24"/>
      <c r="BP1717" s="24"/>
      <c r="BQ1717" s="124"/>
    </row>
    <row r="1718" spans="1:69" ht="16.8" customHeight="1" x14ac:dyDescent="0.35">
      <c r="A1718" s="15"/>
      <c r="B1718" s="15"/>
      <c r="C1718" s="15" t="s">
        <v>178</v>
      </c>
      <c r="D1718" s="16"/>
      <c r="E1718" s="16"/>
      <c r="F1718" s="16"/>
      <c r="G1718" s="16">
        <v>0</v>
      </c>
      <c r="H1718" s="103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576"/>
        <v>1298.622482</v>
      </c>
      <c r="P1718" s="18">
        <f t="shared" si="577"/>
        <v>415.56248199999999</v>
      </c>
      <c r="Q1718" s="14"/>
      <c r="R1718" s="18"/>
      <c r="S1718" s="16">
        <f>G1718</f>
        <v>0</v>
      </c>
      <c r="T1718" s="18">
        <f t="shared" si="570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1"/>
        <v>152725.87999999995</v>
      </c>
      <c r="AA1718" s="15"/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/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2"/>
        <v>0</v>
      </c>
      <c r="AP1718" s="15"/>
      <c r="AR1718" s="14"/>
      <c r="AS1718" s="18">
        <v>0</v>
      </c>
      <c r="AT1718" s="16">
        <v>0</v>
      </c>
      <c r="AU1718" s="18">
        <f t="shared" si="573"/>
        <v>0</v>
      </c>
      <c r="AV1718" s="15"/>
      <c r="AX1718" s="14"/>
      <c r="AY1718" s="18">
        <v>0</v>
      </c>
      <c r="AZ1718" s="16">
        <v>0</v>
      </c>
      <c r="BA1718" s="18">
        <f t="shared" si="574"/>
        <v>0</v>
      </c>
      <c r="BB1718" s="15"/>
      <c r="BD1718" s="14"/>
      <c r="BE1718" s="18">
        <v>0</v>
      </c>
      <c r="BF1718" s="16">
        <v>0</v>
      </c>
      <c r="BG1718" s="18">
        <f t="shared" si="575"/>
        <v>0</v>
      </c>
      <c r="BH1718" s="15"/>
      <c r="BJ1718" s="86">
        <v>0</v>
      </c>
      <c r="BK1718" s="90"/>
      <c r="BL1718" s="24">
        <v>0</v>
      </c>
      <c r="BM1718" s="91"/>
      <c r="BN1718" s="24">
        <v>0</v>
      </c>
      <c r="BO1718" s="24"/>
      <c r="BP1718" s="24"/>
      <c r="BQ1718" s="124"/>
    </row>
    <row r="1719" spans="1:69" ht="16.8" customHeight="1" x14ac:dyDescent="0.35">
      <c r="A1719" s="15"/>
      <c r="B1719" s="15"/>
      <c r="C1719" s="15" t="s">
        <v>179</v>
      </c>
      <c r="D1719" s="16"/>
      <c r="E1719" s="16"/>
      <c r="F1719" s="16"/>
      <c r="G1719" s="16">
        <v>0</v>
      </c>
      <c r="H1719" s="103"/>
      <c r="I1719" s="4"/>
      <c r="J1719" s="14"/>
      <c r="K1719" s="15" t="s">
        <v>52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576"/>
        <v>790.46107600000016</v>
      </c>
      <c r="P1719" s="18">
        <f t="shared" si="577"/>
        <v>252.951076</v>
      </c>
      <c r="Q1719" s="14"/>
      <c r="R1719" s="18"/>
      <c r="S1719" s="16">
        <f>G1719</f>
        <v>0</v>
      </c>
      <c r="T1719" s="18">
        <f t="shared" si="570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1"/>
        <v>152725.87999999995</v>
      </c>
      <c r="AA1719" s="15"/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2"/>
        <v>0</v>
      </c>
      <c r="AP1719" s="15"/>
      <c r="AR1719" s="14"/>
      <c r="AS1719" s="18"/>
      <c r="AT1719" s="16">
        <v>0</v>
      </c>
      <c r="AU1719" s="18">
        <f t="shared" si="573"/>
        <v>0</v>
      </c>
      <c r="AV1719" s="15"/>
      <c r="AX1719" s="14"/>
      <c r="AY1719" s="18"/>
      <c r="AZ1719" s="16">
        <v>0</v>
      </c>
      <c r="BA1719" s="18">
        <f t="shared" si="574"/>
        <v>0</v>
      </c>
      <c r="BB1719" s="15"/>
      <c r="BD1719" s="14"/>
      <c r="BE1719" s="18"/>
      <c r="BF1719" s="16">
        <v>0</v>
      </c>
      <c r="BG1719" s="18">
        <f t="shared" si="575"/>
        <v>0</v>
      </c>
      <c r="BH1719" s="15"/>
      <c r="BJ1719" s="86">
        <v>0</v>
      </c>
      <c r="BK1719" s="90"/>
      <c r="BL1719" s="24">
        <v>0</v>
      </c>
      <c r="BM1719" s="24"/>
      <c r="BN1719" s="24"/>
      <c r="BO1719" s="24"/>
      <c r="BP1719" s="24"/>
      <c r="BQ1719" s="124"/>
    </row>
    <row r="1720" spans="1:69" ht="16.8" customHeight="1" x14ac:dyDescent="0.35">
      <c r="A1720" s="15"/>
      <c r="B1720" s="15"/>
      <c r="C1720" s="15" t="s">
        <v>180</v>
      </c>
      <c r="D1720" s="16"/>
      <c r="E1720" s="16"/>
      <c r="F1720" s="16"/>
      <c r="G1720" s="16">
        <v>0</v>
      </c>
      <c r="H1720" s="103"/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576"/>
        <v>790.46107600000016</v>
      </c>
      <c r="P1720" s="18">
        <f t="shared" si="577"/>
        <v>252.951076</v>
      </c>
      <c r="Q1720" s="14"/>
      <c r="R1720" s="18"/>
      <c r="S1720" s="16">
        <f>G1720</f>
        <v>0</v>
      </c>
      <c r="T1720" s="18">
        <f t="shared" si="570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1"/>
        <v>152725.87999999995</v>
      </c>
      <c r="AA1720" s="15"/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2"/>
        <v>0</v>
      </c>
      <c r="AP1720" s="15"/>
      <c r="AR1720" s="14"/>
      <c r="AS1720" s="18"/>
      <c r="AT1720" s="16">
        <v>0</v>
      </c>
      <c r="AU1720" s="18">
        <f t="shared" si="573"/>
        <v>0</v>
      </c>
      <c r="AV1720" s="15"/>
      <c r="AX1720" s="14"/>
      <c r="AY1720" s="18"/>
      <c r="AZ1720" s="16">
        <v>0</v>
      </c>
      <c r="BA1720" s="18">
        <f t="shared" si="574"/>
        <v>0</v>
      </c>
      <c r="BB1720" s="15"/>
      <c r="BD1720" s="14"/>
      <c r="BE1720" s="18"/>
      <c r="BF1720" s="16">
        <v>0</v>
      </c>
      <c r="BG1720" s="18">
        <f t="shared" si="575"/>
        <v>0</v>
      </c>
      <c r="BH1720" s="15"/>
      <c r="BJ1720" s="86">
        <v>0</v>
      </c>
      <c r="BK1720" s="90"/>
      <c r="BL1720" s="24"/>
      <c r="BM1720" s="24"/>
      <c r="BN1720" s="24"/>
      <c r="BO1720" s="24"/>
      <c r="BP1720" s="24"/>
      <c r="BQ1720" s="124"/>
    </row>
    <row r="1721" spans="1:69" ht="16.8" customHeight="1" x14ac:dyDescent="0.35">
      <c r="A1721" s="15"/>
      <c r="B1721" s="15"/>
      <c r="C1721" s="15" t="s">
        <v>181</v>
      </c>
      <c r="D1721" s="16"/>
      <c r="E1721" s="16"/>
      <c r="F1721" s="16"/>
      <c r="G1721" s="16">
        <v>0</v>
      </c>
      <c r="H1721" s="16"/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576"/>
        <v>790.46107600000016</v>
      </c>
      <c r="P1721" s="18">
        <f t="shared" si="577"/>
        <v>252.951076</v>
      </c>
      <c r="Q1721" s="14"/>
      <c r="R1721" s="18"/>
      <c r="S1721" s="16">
        <f>G1721</f>
        <v>0</v>
      </c>
      <c r="T1721" s="18">
        <f t="shared" si="570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1"/>
        <v>152725.87999999995</v>
      </c>
      <c r="AA1721" s="15"/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2"/>
        <v>0</v>
      </c>
      <c r="AP1721" s="15"/>
      <c r="AR1721" s="14"/>
      <c r="AS1721" s="18"/>
      <c r="AT1721" s="16">
        <v>0</v>
      </c>
      <c r="AU1721" s="18">
        <f t="shared" si="573"/>
        <v>0</v>
      </c>
      <c r="AV1721" s="15"/>
      <c r="AX1721" s="14"/>
      <c r="AY1721" s="18"/>
      <c r="AZ1721" s="16">
        <v>0</v>
      </c>
      <c r="BA1721" s="18">
        <f t="shared" si="574"/>
        <v>0</v>
      </c>
      <c r="BB1721" s="15"/>
      <c r="BD1721" s="14"/>
      <c r="BE1721" s="18"/>
      <c r="BF1721" s="16">
        <v>0</v>
      </c>
      <c r="BG1721" s="18">
        <f t="shared" si="575"/>
        <v>0</v>
      </c>
      <c r="BH1721" s="15"/>
      <c r="BJ1721" s="86">
        <v>0</v>
      </c>
      <c r="BK1721" s="90"/>
      <c r="BL1721" s="24"/>
      <c r="BM1721" s="24"/>
      <c r="BN1721" s="24"/>
      <c r="BO1721" s="24"/>
      <c r="BP1721" s="24"/>
      <c r="BQ1721" s="124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/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576"/>
        <v>1298.622482</v>
      </c>
      <c r="P1722" s="18">
        <f t="shared" si="577"/>
        <v>415.56248199999999</v>
      </c>
      <c r="Q1722" s="14"/>
      <c r="R1722" s="18"/>
      <c r="S1722" s="16">
        <v>0</v>
      </c>
      <c r="T1722" s="18">
        <f t="shared" si="570"/>
        <v>71896.08</v>
      </c>
      <c r="U1722" s="15"/>
      <c r="W1722" s="14"/>
      <c r="X1722" s="18"/>
      <c r="Y1722" s="16">
        <v>0</v>
      </c>
      <c r="Z1722" s="18">
        <f t="shared" si="571"/>
        <v>152725.87999999995</v>
      </c>
      <c r="AA1722" s="15"/>
      <c r="AB1722" s="24"/>
      <c r="AC1722" s="15"/>
      <c r="AD1722" s="25"/>
      <c r="AE1722" s="62"/>
      <c r="AF1722" s="63"/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2"/>
        <v>0</v>
      </c>
      <c r="AP1722" s="15"/>
      <c r="AR1722" s="14"/>
      <c r="AS1722" s="18"/>
      <c r="AT1722" s="16">
        <v>0</v>
      </c>
      <c r="AU1722" s="18">
        <f t="shared" si="573"/>
        <v>0</v>
      </c>
      <c r="AV1722" s="15"/>
      <c r="AX1722" s="14"/>
      <c r="AY1722" s="18"/>
      <c r="AZ1722" s="16">
        <v>0</v>
      </c>
      <c r="BA1722" s="18">
        <f t="shared" si="574"/>
        <v>0</v>
      </c>
      <c r="BB1722" s="15"/>
      <c r="BD1722" s="14"/>
      <c r="BE1722" s="18"/>
      <c r="BF1722" s="16">
        <v>0</v>
      </c>
      <c r="BG1722" s="18">
        <f t="shared" si="575"/>
        <v>0</v>
      </c>
      <c r="BH1722" s="15"/>
      <c r="BJ1722" s="86">
        <v>0</v>
      </c>
      <c r="BK1722" s="90"/>
      <c r="BL1722" s="24"/>
      <c r="BM1722" s="24"/>
      <c r="BN1722" s="24"/>
      <c r="BO1722" s="24"/>
      <c r="BP1722" s="24"/>
      <c r="BQ1722" s="124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182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576"/>
        <v>12173.062480000001</v>
      </c>
      <c r="P1723" s="18">
        <f t="shared" si="577"/>
        <v>13008.912479999999</v>
      </c>
      <c r="Q1723" s="14"/>
      <c r="R1723" s="18"/>
      <c r="S1723" s="16">
        <v>0</v>
      </c>
      <c r="T1723" s="18">
        <f t="shared" si="570"/>
        <v>71896.08</v>
      </c>
      <c r="U1723" s="15"/>
      <c r="W1723" s="14"/>
      <c r="X1723" s="18"/>
      <c r="Y1723" s="16">
        <v>0</v>
      </c>
      <c r="Z1723" s="18">
        <f t="shared" si="571"/>
        <v>152725.87999999995</v>
      </c>
      <c r="AA1723" s="15" t="str">
        <f>C1723</f>
        <v>Sinistro</v>
      </c>
      <c r="AB1723" s="24"/>
      <c r="AC1723" s="15"/>
      <c r="AD1723" s="25"/>
      <c r="AE1723" s="62"/>
      <c r="AF1723" s="63"/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2"/>
        <v>0</v>
      </c>
      <c r="AP1723" s="15"/>
      <c r="AR1723" s="14"/>
      <c r="AS1723" s="18"/>
      <c r="AT1723" s="16">
        <v>0</v>
      </c>
      <c r="AU1723" s="18">
        <f t="shared" si="573"/>
        <v>0</v>
      </c>
      <c r="AV1723" s="15"/>
      <c r="AX1723" s="14"/>
      <c r="AY1723" s="18"/>
      <c r="AZ1723" s="16">
        <v>0</v>
      </c>
      <c r="BA1723" s="18">
        <f t="shared" si="574"/>
        <v>0</v>
      </c>
      <c r="BB1723" s="15"/>
      <c r="BD1723" s="14"/>
      <c r="BE1723" s="18"/>
      <c r="BF1723" s="16">
        <v>0</v>
      </c>
      <c r="BG1723" s="18">
        <f t="shared" si="575"/>
        <v>0</v>
      </c>
      <c r="BH1723" s="15"/>
      <c r="BJ1723" s="86">
        <v>0</v>
      </c>
      <c r="BK1723" s="90"/>
      <c r="BL1723" s="24"/>
      <c r="BM1723" s="24"/>
      <c r="BN1723" s="24"/>
      <c r="BO1723" s="24"/>
      <c r="BP1723" s="24"/>
      <c r="BQ1723" s="124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/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576"/>
        <v>3380.1453800000004</v>
      </c>
      <c r="P1724" s="18">
        <f t="shared" si="577"/>
        <v>1264.7553799999996</v>
      </c>
      <c r="Q1724" s="14"/>
      <c r="R1724" s="18"/>
      <c r="S1724" s="16">
        <v>0</v>
      </c>
      <c r="T1724" s="18">
        <f t="shared" si="570"/>
        <v>71896.08</v>
      </c>
      <c r="U1724" s="15"/>
      <c r="W1724" s="14"/>
      <c r="X1724" s="18"/>
      <c r="Y1724" s="16">
        <v>0</v>
      </c>
      <c r="Z1724" s="18">
        <f t="shared" si="571"/>
        <v>152725.87999999995</v>
      </c>
      <c r="AA1724" s="15"/>
      <c r="AB1724" s="24"/>
      <c r="AC1724" s="64" t="s">
        <v>134</v>
      </c>
      <c r="AD1724" s="65"/>
      <c r="AE1724" s="65">
        <f>H1728</f>
        <v>0</v>
      </c>
      <c r="AF1724" s="63">
        <f t="shared" ref="AF1724:AF1754" si="578">AE1724+AF1663</f>
        <v>0</v>
      </c>
      <c r="AG1724" s="25"/>
      <c r="AH1724" s="24"/>
      <c r="AI1724" s="26"/>
      <c r="AJ1724" s="25">
        <v>0</v>
      </c>
      <c r="AL1724" s="14"/>
      <c r="AM1724" s="18"/>
      <c r="AN1724" s="16">
        <v>0</v>
      </c>
      <c r="AO1724" s="18">
        <f t="shared" si="572"/>
        <v>0</v>
      </c>
      <c r="AP1724" s="15"/>
      <c r="AR1724" s="14"/>
      <c r="AS1724" s="18"/>
      <c r="AT1724" s="16">
        <v>0</v>
      </c>
      <c r="AU1724" s="18">
        <f t="shared" si="573"/>
        <v>0</v>
      </c>
      <c r="AV1724" s="15"/>
      <c r="AX1724" s="14"/>
      <c r="AY1724" s="18"/>
      <c r="AZ1724" s="16">
        <v>0</v>
      </c>
      <c r="BA1724" s="18">
        <f t="shared" si="574"/>
        <v>0</v>
      </c>
      <c r="BB1724" s="15"/>
      <c r="BD1724" s="14"/>
      <c r="BE1724" s="18"/>
      <c r="BF1724" s="16">
        <v>0</v>
      </c>
      <c r="BG1724" s="18">
        <f t="shared" si="575"/>
        <v>0</v>
      </c>
      <c r="BH1724" s="15"/>
      <c r="BJ1724" s="86"/>
      <c r="BK1724" s="86"/>
      <c r="BL1724" s="24"/>
      <c r="BM1724" s="24"/>
      <c r="BN1724" s="24"/>
      <c r="BO1724" s="24"/>
      <c r="BP1724" s="24"/>
      <c r="BQ1724" s="124"/>
    </row>
    <row r="1725" spans="1:69" ht="16.8" customHeight="1" x14ac:dyDescent="0.35">
      <c r="A1725" s="15"/>
      <c r="B1725" s="15"/>
      <c r="C1725" s="15" t="s">
        <v>58</v>
      </c>
      <c r="D1725" s="16"/>
      <c r="E1725" s="16"/>
      <c r="F1725" s="16"/>
      <c r="G1725" s="16">
        <v>0</v>
      </c>
      <c r="H1725" s="16"/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6"/>
        <v>0</v>
      </c>
      <c r="P1725" s="18">
        <f t="shared" si="577"/>
        <v>0</v>
      </c>
      <c r="Q1725" s="14"/>
      <c r="R1725" s="18"/>
      <c r="S1725" s="16">
        <f t="shared" ref="S1725:S1732" si="579">G1725</f>
        <v>0</v>
      </c>
      <c r="T1725" s="18">
        <f t="shared" si="570"/>
        <v>71896.08</v>
      </c>
      <c r="U1725" s="15" t="str">
        <f t="shared" ref="U1725:U1735" si="580">C1725</f>
        <v xml:space="preserve">Francobolli    </v>
      </c>
      <c r="W1725" s="14"/>
      <c r="X1725" s="18"/>
      <c r="Y1725" s="16"/>
      <c r="Z1725" s="18">
        <f t="shared" si="571"/>
        <v>152725.87999999995</v>
      </c>
      <c r="AA1725" s="15"/>
      <c r="AB1725" s="24"/>
      <c r="AC1725" s="15" t="str">
        <f t="shared" ref="AC1725:AC1738" si="581">C1725</f>
        <v xml:space="preserve">Francobolli    </v>
      </c>
      <c r="AD1725" s="25"/>
      <c r="AE1725" s="62">
        <f>G1725</f>
        <v>0</v>
      </c>
      <c r="AF1725" s="63">
        <f t="shared" si="578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2"/>
        <v>0</v>
      </c>
      <c r="AP1725" s="15"/>
      <c r="AR1725" s="14"/>
      <c r="AS1725" s="18"/>
      <c r="AT1725" s="16"/>
      <c r="AU1725" s="18">
        <f t="shared" si="573"/>
        <v>0</v>
      </c>
      <c r="AV1725" s="15"/>
      <c r="AX1725" s="14"/>
      <c r="AY1725" s="18"/>
      <c r="AZ1725" s="16"/>
      <c r="BA1725" s="18">
        <f t="shared" si="574"/>
        <v>0</v>
      </c>
      <c r="BB1725" s="15"/>
      <c r="BD1725" s="14"/>
      <c r="BE1725" s="18"/>
      <c r="BF1725" s="16"/>
      <c r="BG1725" s="18">
        <f t="shared" si="575"/>
        <v>0</v>
      </c>
      <c r="BH1725" s="15"/>
      <c r="BJ1725" s="86"/>
      <c r="BK1725" s="86"/>
      <c r="BL1725" s="24"/>
      <c r="BM1725" s="24"/>
      <c r="BN1725" s="24"/>
      <c r="BO1725" s="24"/>
      <c r="BP1725" s="24"/>
      <c r="BQ1725" s="124"/>
    </row>
    <row r="1726" spans="1:69" ht="16.8" customHeight="1" x14ac:dyDescent="0.35">
      <c r="A1726" s="15"/>
      <c r="B1726" s="15"/>
      <c r="C1726" s="15" t="s">
        <v>135</v>
      </c>
      <c r="D1726" s="16"/>
      <c r="E1726" s="16"/>
      <c r="F1726" s="16"/>
      <c r="G1726" s="16">
        <v>0</v>
      </c>
      <c r="H1726" s="16"/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576"/>
        <v>1721.5778619999999</v>
      </c>
      <c r="P1726" s="18">
        <f t="shared" si="577"/>
        <v>1680.3178620000001</v>
      </c>
      <c r="Q1726" s="14"/>
      <c r="R1726" s="18"/>
      <c r="S1726" s="16">
        <f t="shared" si="579"/>
        <v>0</v>
      </c>
      <c r="T1726" s="18">
        <f t="shared" si="570"/>
        <v>71896.08</v>
      </c>
      <c r="U1726" s="15" t="str">
        <f t="shared" si="580"/>
        <v xml:space="preserve">PAG. FATT. SOMMESE PETROLI </v>
      </c>
      <c r="W1726" s="14"/>
      <c r="X1726" s="18"/>
      <c r="Y1726" s="16">
        <v>0</v>
      </c>
      <c r="Z1726" s="18">
        <f t="shared" si="571"/>
        <v>152725.87999999995</v>
      </c>
      <c r="AA1726" s="15"/>
      <c r="AB1726" s="24"/>
      <c r="AC1726" s="15" t="str">
        <f t="shared" si="581"/>
        <v xml:space="preserve">PAG. FATT. SOMMESE PETROLI </v>
      </c>
      <c r="AD1726" s="25"/>
      <c r="AE1726" s="62">
        <f>G1726</f>
        <v>0</v>
      </c>
      <c r="AF1726" s="63">
        <f t="shared" si="578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2"/>
        <v>0</v>
      </c>
      <c r="AP1726" s="15"/>
      <c r="AR1726" s="14"/>
      <c r="AS1726" s="18"/>
      <c r="AT1726" s="16">
        <v>0</v>
      </c>
      <c r="AU1726" s="18">
        <f t="shared" si="573"/>
        <v>0</v>
      </c>
      <c r="AV1726" s="15"/>
      <c r="AX1726" s="14"/>
      <c r="AY1726" s="18"/>
      <c r="AZ1726" s="16">
        <v>0</v>
      </c>
      <c r="BA1726" s="18">
        <f t="shared" si="574"/>
        <v>0</v>
      </c>
      <c r="BB1726" s="15"/>
      <c r="BD1726" s="14"/>
      <c r="BE1726" s="18"/>
      <c r="BF1726" s="16">
        <v>0</v>
      </c>
      <c r="BG1726" s="18">
        <f t="shared" si="575"/>
        <v>0</v>
      </c>
      <c r="BH1726" s="15"/>
      <c r="BJ1726" s="86"/>
      <c r="BK1726" s="86"/>
      <c r="BL1726" s="24"/>
      <c r="BM1726" s="24"/>
      <c r="BN1726" s="24"/>
      <c r="BO1726" s="24"/>
      <c r="BP1726" s="24"/>
      <c r="BQ1726" s="124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/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576"/>
        <v>1976.1576900000002</v>
      </c>
      <c r="P1727" s="18">
        <f t="shared" si="577"/>
        <v>632.3776899999998</v>
      </c>
      <c r="Q1727" s="14"/>
      <c r="R1727" s="18"/>
      <c r="S1727" s="16">
        <f t="shared" si="579"/>
        <v>0</v>
      </c>
      <c r="T1727" s="18">
        <f t="shared" si="570"/>
        <v>71896.08</v>
      </c>
      <c r="U1727" s="15" t="str">
        <f t="shared" si="580"/>
        <v>Benzina auto papa'</v>
      </c>
      <c r="W1727" s="14"/>
      <c r="X1727" s="18"/>
      <c r="Y1727" s="16">
        <v>0</v>
      </c>
      <c r="Z1727" s="18">
        <f t="shared" si="571"/>
        <v>152725.87999999995</v>
      </c>
      <c r="AA1727" s="15"/>
      <c r="AB1727" s="24"/>
      <c r="AC1727" s="15" t="str">
        <f t="shared" si="581"/>
        <v>Benzina auto papa'</v>
      </c>
      <c r="AD1727" s="25"/>
      <c r="AE1727" s="62">
        <f>G1727</f>
        <v>0</v>
      </c>
      <c r="AF1727" s="63">
        <f t="shared" si="578"/>
        <v>0</v>
      </c>
      <c r="AG1727" s="25"/>
      <c r="AH1727" s="24"/>
      <c r="AI1727" s="26">
        <v>0</v>
      </c>
      <c r="AJ1727" s="25"/>
      <c r="AL1727" s="14"/>
      <c r="AM1727" s="18"/>
      <c r="AN1727" s="16">
        <v>0</v>
      </c>
      <c r="AO1727" s="18">
        <f t="shared" si="572"/>
        <v>0</v>
      </c>
      <c r="AP1727" s="15"/>
      <c r="AR1727" s="14"/>
      <c r="AS1727" s="18"/>
      <c r="AT1727" s="16">
        <v>0</v>
      </c>
      <c r="AU1727" s="18">
        <f t="shared" si="573"/>
        <v>0</v>
      </c>
      <c r="AV1727" s="15"/>
      <c r="AX1727" s="14"/>
      <c r="AY1727" s="18"/>
      <c r="AZ1727" s="16">
        <v>0</v>
      </c>
      <c r="BA1727" s="18">
        <f t="shared" si="574"/>
        <v>0</v>
      </c>
      <c r="BB1727" s="15"/>
      <c r="BD1727" s="14"/>
      <c r="BE1727" s="18"/>
      <c r="BF1727" s="16">
        <v>0</v>
      </c>
      <c r="BG1727" s="18">
        <f t="shared" si="575"/>
        <v>0</v>
      </c>
      <c r="BH1727" s="15"/>
      <c r="BJ1727" s="86"/>
      <c r="BK1727" s="86"/>
      <c r="BL1727" s="24"/>
      <c r="BM1727" s="24"/>
      <c r="BN1727" s="24"/>
      <c r="BO1727" s="24"/>
      <c r="BP1727" s="24"/>
      <c r="BQ1727" s="124"/>
    </row>
    <row r="1728" spans="1:69" ht="16.8" customHeight="1" x14ac:dyDescent="0.35">
      <c r="A1728" s="15"/>
      <c r="B1728" s="15"/>
      <c r="C1728" s="28" t="s">
        <v>429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576"/>
        <v>23964.475894000007</v>
      </c>
      <c r="P1728" s="18">
        <f t="shared" si="577"/>
        <v>17001.925894</v>
      </c>
      <c r="Q1728" s="14"/>
      <c r="R1728" s="18"/>
      <c r="S1728" s="16">
        <f t="shared" si="579"/>
        <v>21.8</v>
      </c>
      <c r="T1728" s="18">
        <f t="shared" si="570"/>
        <v>71874.28</v>
      </c>
      <c r="U1728" s="15" t="str">
        <f t="shared" si="580"/>
        <v>COMM. 10223</v>
      </c>
      <c r="W1728" s="14"/>
      <c r="X1728" s="18"/>
      <c r="Y1728" s="16">
        <v>0</v>
      </c>
      <c r="Z1728" s="18">
        <f t="shared" si="571"/>
        <v>152725.87999999995</v>
      </c>
      <c r="AA1728" s="15" t="str">
        <f>C1728</f>
        <v>COMM. 10223</v>
      </c>
      <c r="AB1728" s="24"/>
      <c r="AC1728" s="15" t="str">
        <f t="shared" si="581"/>
        <v>COMM. 10223</v>
      </c>
      <c r="AD1728" s="25"/>
      <c r="AE1728" s="62">
        <v>0</v>
      </c>
      <c r="AF1728" s="63">
        <f t="shared" si="578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2"/>
        <v>0</v>
      </c>
      <c r="AP1728" s="15"/>
      <c r="AR1728" s="14"/>
      <c r="AS1728" s="18"/>
      <c r="AT1728" s="16">
        <v>0</v>
      </c>
      <c r="AU1728" s="18">
        <f t="shared" si="57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4"/>
        <v>0</v>
      </c>
      <c r="BB1728" s="15"/>
      <c r="BD1728" s="14"/>
      <c r="BE1728" s="18"/>
      <c r="BF1728" s="16">
        <v>0</v>
      </c>
      <c r="BG1728" s="18">
        <f t="shared" si="575"/>
        <v>0</v>
      </c>
      <c r="BH1728" s="15"/>
      <c r="BJ1728" s="86"/>
      <c r="BK1728" s="86"/>
      <c r="BL1728" s="24"/>
      <c r="BM1728" s="24"/>
      <c r="BN1728" s="24"/>
      <c r="BO1728" s="24"/>
      <c r="BP1728" s="24"/>
      <c r="BQ1728" s="124"/>
    </row>
    <row r="1729" spans="1:69" ht="16.8" customHeight="1" x14ac:dyDescent="0.35">
      <c r="A1729" s="15"/>
      <c r="B1729" s="15"/>
      <c r="C1729" s="15"/>
      <c r="D1729" s="16"/>
      <c r="E1729" s="16"/>
      <c r="F1729" s="16"/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576"/>
        <v>37670.445893999989</v>
      </c>
      <c r="P1729" s="18">
        <f t="shared" si="577"/>
        <v>17001.925894</v>
      </c>
      <c r="Q1729" s="14"/>
      <c r="R1729" s="18"/>
      <c r="S1729" s="16">
        <f t="shared" si="579"/>
        <v>0</v>
      </c>
      <c r="T1729" s="18">
        <f t="shared" si="570"/>
        <v>71874.28</v>
      </c>
      <c r="U1729" s="15">
        <f t="shared" si="580"/>
        <v>0</v>
      </c>
      <c r="W1729" s="14"/>
      <c r="X1729" s="18"/>
      <c r="Y1729" s="16">
        <v>0</v>
      </c>
      <c r="Z1729" s="18">
        <f t="shared" si="571"/>
        <v>152725.87999999995</v>
      </c>
      <c r="AA1729" s="15"/>
      <c r="AB1729" s="24"/>
      <c r="AC1729" s="15">
        <f t="shared" si="581"/>
        <v>0</v>
      </c>
      <c r="AD1729" s="25"/>
      <c r="AE1729" s="62">
        <f t="shared" ref="AE1729:AE1754" si="582">G1729</f>
        <v>0</v>
      </c>
      <c r="AF1729" s="63">
        <f t="shared" si="578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2"/>
        <v>0</v>
      </c>
      <c r="AP1729" s="15"/>
      <c r="AR1729" s="14"/>
      <c r="AS1729" s="18"/>
      <c r="AT1729" s="16">
        <v>0</v>
      </c>
      <c r="AU1729" s="18">
        <f t="shared" si="573"/>
        <v>0</v>
      </c>
      <c r="AV1729" s="15"/>
      <c r="AX1729" s="14"/>
      <c r="AY1729" s="18"/>
      <c r="AZ1729" s="16">
        <v>0</v>
      </c>
      <c r="BA1729" s="18">
        <f t="shared" si="574"/>
        <v>0</v>
      </c>
      <c r="BB1729" s="15"/>
      <c r="BD1729" s="14"/>
      <c r="BE1729" s="18"/>
      <c r="BF1729" s="16">
        <v>0</v>
      </c>
      <c r="BG1729" s="18">
        <f t="shared" si="575"/>
        <v>0</v>
      </c>
      <c r="BH1729" s="15"/>
      <c r="BJ1729" s="86"/>
      <c r="BK1729" s="86"/>
      <c r="BL1729" s="24"/>
      <c r="BM1729" s="24"/>
      <c r="BN1729" s="24"/>
      <c r="BO1729" s="24"/>
      <c r="BP1729" s="24"/>
      <c r="BQ1729" s="124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576"/>
        <v>1411.5483500000003</v>
      </c>
      <c r="P1730" s="18">
        <f t="shared" si="577"/>
        <v>451.69835</v>
      </c>
      <c r="Q1730" s="14"/>
      <c r="R1730" s="18"/>
      <c r="S1730" s="16">
        <f t="shared" si="579"/>
        <v>0</v>
      </c>
      <c r="T1730" s="18">
        <f t="shared" si="570"/>
        <v>71874.28</v>
      </c>
      <c r="U1730" s="15" t="str">
        <f t="shared" si="580"/>
        <v>Materiale pulizia</v>
      </c>
      <c r="W1730" s="14"/>
      <c r="X1730" s="18"/>
      <c r="Y1730" s="16">
        <v>0</v>
      </c>
      <c r="Z1730" s="18">
        <f t="shared" si="571"/>
        <v>152725.87999999995</v>
      </c>
      <c r="AA1730" s="15"/>
      <c r="AB1730" s="24"/>
      <c r="AC1730" s="15" t="str">
        <f t="shared" si="581"/>
        <v>Materiale pulizia</v>
      </c>
      <c r="AD1730" s="25"/>
      <c r="AE1730" s="62">
        <f t="shared" si="582"/>
        <v>0</v>
      </c>
      <c r="AF1730" s="63">
        <f t="shared" si="578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2"/>
        <v>0</v>
      </c>
      <c r="AP1730" s="15"/>
      <c r="AR1730" s="14"/>
      <c r="AS1730" s="18"/>
      <c r="AT1730" s="16">
        <v>0</v>
      </c>
      <c r="AU1730" s="18">
        <f t="shared" si="573"/>
        <v>0</v>
      </c>
      <c r="AV1730" s="15"/>
      <c r="AX1730" s="14"/>
      <c r="AY1730" s="18"/>
      <c r="AZ1730" s="16">
        <v>0</v>
      </c>
      <c r="BA1730" s="18">
        <f t="shared" si="574"/>
        <v>0</v>
      </c>
      <c r="BB1730" s="15"/>
      <c r="BD1730" s="14"/>
      <c r="BE1730" s="18"/>
      <c r="BF1730" s="16">
        <v>0</v>
      </c>
      <c r="BG1730" s="18">
        <f t="shared" si="575"/>
        <v>0</v>
      </c>
      <c r="BH1730" s="15"/>
      <c r="BJ1730" s="86"/>
      <c r="BK1730" s="86"/>
      <c r="BL1730" s="24"/>
      <c r="BM1730" s="24"/>
      <c r="BN1730" s="24"/>
      <c r="BO1730" s="24"/>
      <c r="BP1730" s="24"/>
      <c r="BQ1730" s="124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576"/>
        <v>-430.73164999999995</v>
      </c>
      <c r="P1731" s="18">
        <f t="shared" si="577"/>
        <v>451.69835</v>
      </c>
      <c r="Q1731" s="14"/>
      <c r="R1731" s="18"/>
      <c r="S1731" s="16">
        <f t="shared" si="579"/>
        <v>0</v>
      </c>
      <c r="T1731" s="18">
        <f t="shared" si="570"/>
        <v>71874.28</v>
      </c>
      <c r="U1731" s="15" t="str">
        <f t="shared" si="580"/>
        <v xml:space="preserve">Assicurazioni </v>
      </c>
      <c r="W1731" s="14"/>
      <c r="X1731" s="18"/>
      <c r="Y1731" s="16">
        <v>0</v>
      </c>
      <c r="Z1731" s="18">
        <f t="shared" si="571"/>
        <v>152725.87999999995</v>
      </c>
      <c r="AA1731" s="15"/>
      <c r="AB1731" s="24"/>
      <c r="AC1731" s="15" t="str">
        <f t="shared" si="581"/>
        <v xml:space="preserve">Assicurazioni </v>
      </c>
      <c r="AD1731" s="25"/>
      <c r="AE1731" s="62">
        <f t="shared" si="582"/>
        <v>0</v>
      </c>
      <c r="AF1731" s="63">
        <f t="shared" si="578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2"/>
        <v>0</v>
      </c>
      <c r="AP1731" s="15"/>
      <c r="AR1731" s="14"/>
      <c r="AS1731" s="18"/>
      <c r="AT1731" s="16">
        <v>0</v>
      </c>
      <c r="AU1731" s="18">
        <f t="shared" si="573"/>
        <v>0</v>
      </c>
      <c r="AV1731" s="15"/>
      <c r="AX1731" s="14"/>
      <c r="AY1731" s="18"/>
      <c r="AZ1731" s="16">
        <v>0</v>
      </c>
      <c r="BA1731" s="18">
        <f t="shared" si="574"/>
        <v>0</v>
      </c>
      <c r="BB1731" s="15"/>
      <c r="BD1731" s="14"/>
      <c r="BE1731" s="18"/>
      <c r="BF1731" s="16">
        <v>0</v>
      </c>
      <c r="BG1731" s="18">
        <f t="shared" si="575"/>
        <v>0</v>
      </c>
      <c r="BH1731" s="15"/>
      <c r="BJ1731" s="86"/>
      <c r="BK1731" s="86"/>
      <c r="BL1731" s="24"/>
      <c r="BM1731" s="24"/>
      <c r="BN1731" s="24"/>
      <c r="BO1731" s="24"/>
      <c r="BP1731" s="24"/>
      <c r="BQ1731" s="124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576"/>
        <v>1132.8903439999999</v>
      </c>
      <c r="P1732" s="18">
        <f t="shared" si="577"/>
        <v>2095.8803439999992</v>
      </c>
      <c r="Q1732" s="14"/>
      <c r="R1732" s="18"/>
      <c r="S1732" s="16">
        <f t="shared" si="579"/>
        <v>0</v>
      </c>
      <c r="T1732" s="18">
        <f t="shared" si="570"/>
        <v>71874.28</v>
      </c>
      <c r="U1732" s="15" t="str">
        <f t="shared" si="580"/>
        <v>Telepass</v>
      </c>
      <c r="W1732" s="14"/>
      <c r="X1732" s="18"/>
      <c r="Y1732" s="16">
        <v>0</v>
      </c>
      <c r="Z1732" s="18">
        <f t="shared" si="571"/>
        <v>152725.87999999995</v>
      </c>
      <c r="AA1732" s="15"/>
      <c r="AB1732" s="24"/>
      <c r="AC1732" s="15" t="str">
        <f t="shared" si="581"/>
        <v>Telepass</v>
      </c>
      <c r="AD1732" s="25"/>
      <c r="AE1732" s="62">
        <f t="shared" si="582"/>
        <v>0</v>
      </c>
      <c r="AF1732" s="63">
        <f t="shared" si="578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2"/>
        <v>0</v>
      </c>
      <c r="AP1732" s="15"/>
      <c r="AR1732" s="14"/>
      <c r="AS1732" s="18"/>
      <c r="AT1732" s="16">
        <v>0</v>
      </c>
      <c r="AU1732" s="18">
        <f t="shared" si="573"/>
        <v>0</v>
      </c>
      <c r="AV1732" s="15"/>
      <c r="AX1732" s="14"/>
      <c r="AY1732" s="18"/>
      <c r="AZ1732" s="16">
        <v>0</v>
      </c>
      <c r="BA1732" s="18">
        <f t="shared" si="574"/>
        <v>0</v>
      </c>
      <c r="BB1732" s="15"/>
      <c r="BD1732" s="14"/>
      <c r="BE1732" s="18"/>
      <c r="BF1732" s="16">
        <v>0</v>
      </c>
      <c r="BG1732" s="18">
        <f t="shared" si="575"/>
        <v>0</v>
      </c>
      <c r="BH1732" s="15"/>
      <c r="BJ1732" s="86"/>
      <c r="BK1732" s="86"/>
      <c r="BL1732" s="24"/>
      <c r="BM1732" s="24"/>
      <c r="BN1732" s="24"/>
      <c r="BO1732" s="24"/>
      <c r="BP1732" s="24"/>
      <c r="BQ1732" s="124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/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570"/>
        <v>71874.28</v>
      </c>
      <c r="U1733" s="15" t="str">
        <f t="shared" si="580"/>
        <v>Pubblicità</v>
      </c>
      <c r="W1733" s="14"/>
      <c r="X1733" s="18"/>
      <c r="Y1733" s="16">
        <v>0</v>
      </c>
      <c r="Z1733" s="18">
        <f t="shared" si="571"/>
        <v>152725.87999999995</v>
      </c>
      <c r="AA1733" s="15"/>
      <c r="AB1733" s="24"/>
      <c r="AC1733" s="15" t="str">
        <f t="shared" si="581"/>
        <v>Pubblicità</v>
      </c>
      <c r="AD1733" s="25"/>
      <c r="AE1733" s="62">
        <f t="shared" si="582"/>
        <v>0</v>
      </c>
      <c r="AF1733" s="63">
        <f t="shared" si="578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2"/>
        <v>0</v>
      </c>
      <c r="AP1733" s="15"/>
      <c r="AR1733" s="14"/>
      <c r="AS1733" s="18"/>
      <c r="AT1733" s="16"/>
      <c r="AU1733" s="18">
        <f t="shared" si="573"/>
        <v>0</v>
      </c>
      <c r="AV1733" s="15"/>
      <c r="AX1733" s="14"/>
      <c r="AY1733" s="18"/>
      <c r="AZ1733" s="16"/>
      <c r="BA1733" s="18">
        <f t="shared" si="574"/>
        <v>0</v>
      </c>
      <c r="BB1733" s="15"/>
      <c r="BD1733" s="14"/>
      <c r="BE1733" s="18"/>
      <c r="BF1733" s="16"/>
      <c r="BG1733" s="18">
        <f t="shared" si="575"/>
        <v>0</v>
      </c>
      <c r="BH1733" s="15"/>
      <c r="BJ1733" s="86"/>
      <c r="BK1733" s="86"/>
      <c r="BL1733" s="24"/>
      <c r="BM1733" s="24"/>
      <c r="BN1733" s="24"/>
      <c r="BO1733" s="24"/>
      <c r="BP1733" s="24"/>
      <c r="BQ1733" s="124"/>
    </row>
    <row r="1734" spans="1:69" ht="16.8" customHeight="1" x14ac:dyDescent="0.35">
      <c r="A1734" s="15"/>
      <c r="B1734" s="66"/>
      <c r="C1734" s="15" t="s">
        <v>430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202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570"/>
        <v>70656.28</v>
      </c>
      <c r="U1734" s="15" t="str">
        <f t="shared" si="580"/>
        <v xml:space="preserve">PAG. STIP.    GENNAIO 2024    MARZIA </v>
      </c>
      <c r="W1734" s="14"/>
      <c r="X1734" s="18"/>
      <c r="Y1734" s="16">
        <v>0</v>
      </c>
      <c r="Z1734" s="18">
        <f t="shared" si="571"/>
        <v>152725.87999999995</v>
      </c>
      <c r="AA1734" s="15"/>
      <c r="AB1734" s="24"/>
      <c r="AC1734" s="15" t="str">
        <f t="shared" si="581"/>
        <v xml:space="preserve">PAG. STIP.    GENNAIO 2024    MARZIA </v>
      </c>
      <c r="AD1734" s="25"/>
      <c r="AE1734" s="62">
        <f t="shared" si="582"/>
        <v>1218</v>
      </c>
      <c r="AF1734" s="63">
        <f t="shared" si="578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2"/>
        <v>0</v>
      </c>
      <c r="AP1734" s="15"/>
      <c r="AR1734" s="14"/>
      <c r="AS1734" s="18"/>
      <c r="AT1734" s="16">
        <v>0</v>
      </c>
      <c r="AU1734" s="18">
        <f t="shared" si="573"/>
        <v>0</v>
      </c>
      <c r="AV1734" s="15"/>
      <c r="AX1734" s="14"/>
      <c r="AY1734" s="18"/>
      <c r="AZ1734" s="16">
        <v>0</v>
      </c>
      <c r="BA1734" s="18">
        <f t="shared" si="574"/>
        <v>0</v>
      </c>
      <c r="BB1734" s="15"/>
      <c r="BD1734" s="14"/>
      <c r="BE1734" s="18"/>
      <c r="BF1734" s="16">
        <v>0</v>
      </c>
      <c r="BG1734" s="18">
        <f t="shared" si="575"/>
        <v>0</v>
      </c>
      <c r="BH1734" s="15"/>
      <c r="BJ1734" s="86"/>
      <c r="BK1734" s="86"/>
      <c r="BL1734" s="24"/>
      <c r="BM1734" s="24"/>
      <c r="BN1734" s="24"/>
      <c r="BO1734" s="24"/>
      <c r="BP1734" s="24"/>
      <c r="BQ1734" s="124"/>
    </row>
    <row r="1735" spans="1:69" ht="16.8" customHeight="1" x14ac:dyDescent="0.35">
      <c r="A1735" s="15"/>
      <c r="B1735" s="15"/>
      <c r="C1735" s="15" t="s">
        <v>431</v>
      </c>
      <c r="D1735" s="16"/>
      <c r="E1735" s="16">
        <v>0</v>
      </c>
      <c r="F1735" s="16"/>
      <c r="G1735" s="16">
        <v>1180</v>
      </c>
      <c r="H1735" s="16"/>
      <c r="I1735" s="4"/>
      <c r="J1735" s="14"/>
      <c r="K1735" s="17"/>
      <c r="L1735" s="16"/>
      <c r="M1735" s="16">
        <v>0</v>
      </c>
      <c r="N1735" s="16" t="s">
        <v>70</v>
      </c>
      <c r="O1735" s="16">
        <f>SUM(L1746:L1757)+L1760</f>
        <v>4675.4799999999996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570"/>
        <v>69476.28</v>
      </c>
      <c r="U1735" s="15" t="str">
        <f t="shared" si="580"/>
        <v xml:space="preserve">PAG. STIP.     GENNAIO 2024    DEBORAH </v>
      </c>
      <c r="W1735" s="14"/>
      <c r="X1735" s="18"/>
      <c r="Y1735" s="16">
        <v>0</v>
      </c>
      <c r="Z1735" s="18">
        <f t="shared" si="571"/>
        <v>152725.87999999995</v>
      </c>
      <c r="AA1735" s="15"/>
      <c r="AB1735" s="24"/>
      <c r="AC1735" s="15" t="str">
        <f t="shared" si="581"/>
        <v xml:space="preserve">PAG. STIP.     GENNAIO 2024    DEBORAH </v>
      </c>
      <c r="AD1735" s="25"/>
      <c r="AE1735" s="62">
        <f t="shared" si="582"/>
        <v>1180</v>
      </c>
      <c r="AF1735" s="63">
        <f t="shared" si="578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2"/>
        <v>0</v>
      </c>
      <c r="AP1735" s="15"/>
      <c r="AR1735" s="14"/>
      <c r="AS1735" s="18"/>
      <c r="AT1735" s="16">
        <v>0</v>
      </c>
      <c r="AU1735" s="18">
        <f t="shared" si="573"/>
        <v>0</v>
      </c>
      <c r="AV1735" s="15"/>
      <c r="AX1735" s="14"/>
      <c r="AY1735" s="18"/>
      <c r="AZ1735" s="16">
        <v>0</v>
      </c>
      <c r="BA1735" s="18">
        <f t="shared" si="574"/>
        <v>0</v>
      </c>
      <c r="BB1735" s="15"/>
      <c r="BD1735" s="14"/>
      <c r="BE1735" s="18"/>
      <c r="BF1735" s="16">
        <v>0</v>
      </c>
      <c r="BG1735" s="18">
        <f t="shared" si="575"/>
        <v>0</v>
      </c>
      <c r="BH1735" s="15"/>
      <c r="BJ1735" s="86"/>
      <c r="BK1735" s="86"/>
      <c r="BL1735" s="24"/>
      <c r="BM1735" s="24"/>
      <c r="BN1735" s="24"/>
      <c r="BO1735" s="24"/>
      <c r="BP1735" s="24"/>
      <c r="BQ1735" s="124"/>
    </row>
    <row r="1736" spans="1:69" ht="16.8" customHeight="1" x14ac:dyDescent="0.35">
      <c r="A1736" s="15"/>
      <c r="B1736" s="15"/>
      <c r="C1736" s="15" t="s">
        <v>432</v>
      </c>
      <c r="D1736" s="16"/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12006.280000000002</v>
      </c>
      <c r="Q1736" s="14"/>
      <c r="R1736" s="18"/>
      <c r="S1736" s="16">
        <f>G1736</f>
        <v>1743</v>
      </c>
      <c r="T1736" s="18">
        <f t="shared" si="570"/>
        <v>67733.279999999999</v>
      </c>
      <c r="U1736" s="15"/>
      <c r="W1736" s="14"/>
      <c r="X1736" s="18"/>
      <c r="Y1736" s="16"/>
      <c r="Z1736" s="18">
        <f t="shared" si="571"/>
        <v>152725.87999999995</v>
      </c>
      <c r="AA1736" s="15"/>
      <c r="AB1736" s="24"/>
      <c r="AC1736" s="15" t="str">
        <f t="shared" si="581"/>
        <v xml:space="preserve">PAG. STIP.    GENNAIO  2024    DORIANA BONIFICO </v>
      </c>
      <c r="AD1736" s="25"/>
      <c r="AE1736" s="62">
        <f t="shared" si="582"/>
        <v>1743</v>
      </c>
      <c r="AF1736" s="63">
        <f t="shared" si="578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2"/>
        <v>0</v>
      </c>
      <c r="AP1736" s="15"/>
      <c r="AR1736" s="14"/>
      <c r="AS1736" s="18"/>
      <c r="AT1736" s="16"/>
      <c r="AU1736" s="18">
        <f t="shared" si="573"/>
        <v>0</v>
      </c>
      <c r="AV1736" s="15"/>
      <c r="AX1736" s="14"/>
      <c r="AY1736" s="18"/>
      <c r="AZ1736" s="16"/>
      <c r="BA1736" s="18">
        <f t="shared" si="574"/>
        <v>0</v>
      </c>
      <c r="BB1736" s="15"/>
      <c r="BD1736" s="14"/>
      <c r="BE1736" s="18"/>
      <c r="BF1736" s="16"/>
      <c r="BG1736" s="18">
        <f t="shared" si="57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4"/>
    </row>
    <row r="1737" spans="1:69" ht="16.8" customHeight="1" x14ac:dyDescent="0.35">
      <c r="A1737" s="15"/>
      <c r="B1737" s="15"/>
      <c r="C1737" s="15" t="s">
        <v>433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8415.23</v>
      </c>
      <c r="M1737" s="3">
        <f>SUM(M1710:M1736)</f>
        <v>5251.25</v>
      </c>
      <c r="N1737" s="16" t="s">
        <v>75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570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1"/>
        <v>152725.87999999995</v>
      </c>
      <c r="AA1737" s="15"/>
      <c r="AB1737" s="24"/>
      <c r="AC1737" s="15" t="str">
        <f t="shared" si="581"/>
        <v xml:space="preserve">PAG. STIP.  GENNAIO 2024    STEFANIA  BONIFICO </v>
      </c>
      <c r="AD1737" s="25"/>
      <c r="AE1737" s="62">
        <f t="shared" si="582"/>
        <v>1279</v>
      </c>
      <c r="AF1737" s="63">
        <f t="shared" si="578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2"/>
        <v>0</v>
      </c>
      <c r="AP1737" s="15"/>
      <c r="AR1737" s="14"/>
      <c r="AS1737" s="18"/>
      <c r="AT1737" s="16">
        <v>0</v>
      </c>
      <c r="AU1737" s="18">
        <f t="shared" si="573"/>
        <v>0</v>
      </c>
      <c r="AV1737" s="15"/>
      <c r="AX1737" s="14"/>
      <c r="AY1737" s="18"/>
      <c r="AZ1737" s="16">
        <v>0</v>
      </c>
      <c r="BA1737" s="18">
        <f t="shared" si="574"/>
        <v>0</v>
      </c>
      <c r="BB1737" s="15"/>
      <c r="BD1737" s="14"/>
      <c r="BE1737" s="18"/>
      <c r="BF1737" s="16">
        <v>0</v>
      </c>
      <c r="BG1737" s="18">
        <f t="shared" si="575"/>
        <v>0</v>
      </c>
      <c r="BH1737" s="15"/>
      <c r="BJ1737" s="86"/>
      <c r="BK1737" s="86"/>
      <c r="BL1737" s="24"/>
      <c r="BM1737" s="24"/>
      <c r="BN1737" s="24"/>
      <c r="BO1737" s="24"/>
      <c r="BP1737" s="24"/>
      <c r="BQ1737" s="124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950168.7699999999</v>
      </c>
      <c r="M1738" s="3">
        <f>M1678</f>
        <v>787144.65</v>
      </c>
      <c r="N1738" s="16" t="s">
        <v>77</v>
      </c>
      <c r="O1738" s="36">
        <f>(O1734+O1735)-(O1673+O1674)</f>
        <v>-2445.0200000000004</v>
      </c>
      <c r="P1738" s="37">
        <f>O1737-O1738</f>
        <v>4374</v>
      </c>
      <c r="Q1738" s="14"/>
      <c r="R1738" s="18"/>
      <c r="S1738" s="16">
        <f>G1738</f>
        <v>0</v>
      </c>
      <c r="T1738" s="18">
        <f t="shared" si="570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1"/>
        <v>152725.87999999995</v>
      </c>
      <c r="AA1738" s="15"/>
      <c r="AB1738" s="24"/>
      <c r="AC1738" s="15" t="str">
        <f t="shared" si="581"/>
        <v>Pagamento contributi impiegate</v>
      </c>
      <c r="AD1738" s="25"/>
      <c r="AE1738" s="62">
        <f t="shared" si="582"/>
        <v>0</v>
      </c>
      <c r="AF1738" s="63">
        <f t="shared" si="578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2"/>
        <v>0</v>
      </c>
      <c r="AP1738" s="15"/>
      <c r="AR1738" s="14"/>
      <c r="AS1738" s="18"/>
      <c r="AT1738" s="16">
        <v>0</v>
      </c>
      <c r="AU1738" s="18">
        <f t="shared" si="573"/>
        <v>0</v>
      </c>
      <c r="AV1738" s="15"/>
      <c r="AX1738" s="14"/>
      <c r="AY1738" s="18"/>
      <c r="AZ1738" s="16">
        <v>0</v>
      </c>
      <c r="BA1738" s="18">
        <f t="shared" si="574"/>
        <v>0</v>
      </c>
      <c r="BB1738" s="15"/>
      <c r="BD1738" s="14"/>
      <c r="BE1738" s="18"/>
      <c r="BF1738" s="16">
        <v>0</v>
      </c>
      <c r="BG1738" s="18">
        <f t="shared" si="575"/>
        <v>0</v>
      </c>
      <c r="BH1738" s="15"/>
      <c r="BJ1738" s="86"/>
      <c r="BK1738" s="86"/>
      <c r="BL1738" s="24"/>
      <c r="BM1738" s="24"/>
      <c r="BN1738" s="24"/>
      <c r="BO1738" s="24"/>
      <c r="BP1738" s="24"/>
      <c r="BQ1738" s="124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958583.99999999988</v>
      </c>
      <c r="M1739" s="3">
        <f>M1737+M1738</f>
        <v>792395.9</v>
      </c>
      <c r="N1739" s="16" t="s">
        <v>80</v>
      </c>
      <c r="O1739" s="38">
        <f>O1736+O1737-O1738</f>
        <v>19126.780000000002</v>
      </c>
      <c r="P1739" s="39">
        <f>O1739-O1736</f>
        <v>4374</v>
      </c>
      <c r="Q1739" s="14"/>
      <c r="R1739" s="18"/>
      <c r="S1739" s="16">
        <v>0</v>
      </c>
      <c r="T1739" s="18">
        <f t="shared" si="570"/>
        <v>66454.28</v>
      </c>
      <c r="U1739" s="15"/>
      <c r="W1739" s="14"/>
      <c r="X1739" s="18"/>
      <c r="Y1739" s="16"/>
      <c r="Z1739" s="18">
        <f t="shared" si="571"/>
        <v>152725.87999999995</v>
      </c>
      <c r="AA1739" s="15"/>
      <c r="AB1739" s="24"/>
      <c r="AC1739" s="15"/>
      <c r="AD1739" s="25"/>
      <c r="AE1739" s="62">
        <f t="shared" si="582"/>
        <v>0</v>
      </c>
      <c r="AF1739" s="63">
        <f t="shared" si="578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2"/>
        <v>0</v>
      </c>
      <c r="AP1739" s="15"/>
      <c r="AR1739" s="14"/>
      <c r="AS1739" s="18"/>
      <c r="AT1739" s="16"/>
      <c r="AU1739" s="18">
        <f t="shared" si="573"/>
        <v>0</v>
      </c>
      <c r="AV1739" s="15"/>
      <c r="AX1739" s="14"/>
      <c r="AY1739" s="18"/>
      <c r="AZ1739" s="16"/>
      <c r="BA1739" s="18">
        <f t="shared" si="574"/>
        <v>0</v>
      </c>
      <c r="BB1739" s="15"/>
      <c r="BD1739" s="14"/>
      <c r="BE1739" s="18"/>
      <c r="BF1739" s="16"/>
      <c r="BG1739" s="18">
        <f t="shared" si="57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4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82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570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1"/>
        <v>152725.87999999995</v>
      </c>
      <c r="AA1740" s="15"/>
      <c r="AB1740" s="24"/>
      <c r="AC1740" s="15" t="str">
        <f t="shared" ref="AC1740:AC1750" si="583">C1740</f>
        <v>Pag. Bolletta Telecom  780820</v>
      </c>
      <c r="AD1740" s="25"/>
      <c r="AE1740" s="62">
        <f t="shared" si="582"/>
        <v>0</v>
      </c>
      <c r="AF1740" s="63">
        <f t="shared" si="578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2"/>
        <v>0</v>
      </c>
      <c r="AP1740" s="15"/>
      <c r="AR1740" s="14"/>
      <c r="AS1740" s="18"/>
      <c r="AT1740" s="16">
        <v>0</v>
      </c>
      <c r="AU1740" s="18">
        <f t="shared" si="573"/>
        <v>0</v>
      </c>
      <c r="AV1740" s="15"/>
      <c r="AX1740" s="14"/>
      <c r="AY1740" s="18"/>
      <c r="AZ1740" s="16">
        <v>0</v>
      </c>
      <c r="BA1740" s="18">
        <f t="shared" si="574"/>
        <v>0</v>
      </c>
      <c r="BB1740" s="15"/>
      <c r="BD1740" s="14"/>
      <c r="BE1740" s="18"/>
      <c r="BF1740" s="16">
        <v>0</v>
      </c>
      <c r="BG1740" s="18">
        <f t="shared" si="575"/>
        <v>0</v>
      </c>
      <c r="BH1740" s="15"/>
      <c r="BJ1740" s="86"/>
      <c r="BK1740" s="86"/>
      <c r="BL1740" s="24"/>
      <c r="BM1740" s="24"/>
      <c r="BN1740" s="24"/>
      <c r="BO1740" s="24"/>
      <c r="BP1740" s="24"/>
      <c r="BQ1740" s="124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12048.279999999999</v>
      </c>
      <c r="P1741" s="18"/>
      <c r="Q1741" s="14"/>
      <c r="R1741" s="18"/>
      <c r="S1741" s="16">
        <f>G1741</f>
        <v>0</v>
      </c>
      <c r="T1741" s="18">
        <f t="shared" si="570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1"/>
        <v>152725.87999999995</v>
      </c>
      <c r="AA1741" s="15"/>
      <c r="AB1741" s="24"/>
      <c r="AC1741" s="15" t="str">
        <f t="shared" si="583"/>
        <v>Pag. Bolletta Telecom 780344</v>
      </c>
      <c r="AD1741" s="25"/>
      <c r="AE1741" s="62">
        <f t="shared" si="582"/>
        <v>0</v>
      </c>
      <c r="AF1741" s="63">
        <f t="shared" si="578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2"/>
        <v>0</v>
      </c>
      <c r="AP1741" s="15"/>
      <c r="AR1741" s="14"/>
      <c r="AS1741" s="18"/>
      <c r="AT1741" s="16">
        <v>0</v>
      </c>
      <c r="AU1741" s="18">
        <f t="shared" si="573"/>
        <v>0</v>
      </c>
      <c r="AV1741" s="15"/>
      <c r="AX1741" s="14"/>
      <c r="AY1741" s="18"/>
      <c r="AZ1741" s="16">
        <v>0</v>
      </c>
      <c r="BA1741" s="18">
        <f t="shared" si="574"/>
        <v>0</v>
      </c>
      <c r="BB1741" s="15"/>
      <c r="BD1741" s="14"/>
      <c r="BE1741" s="18"/>
      <c r="BF1741" s="16">
        <v>0</v>
      </c>
      <c r="BG1741" s="18">
        <f t="shared" si="575"/>
        <v>0</v>
      </c>
      <c r="BH1741" s="15"/>
      <c r="BJ1741" s="86"/>
      <c r="BK1741" s="86"/>
      <c r="BL1741" s="24"/>
      <c r="BM1741" s="24"/>
      <c r="BN1741" s="24"/>
      <c r="BO1741" s="24"/>
      <c r="BP1741" s="24"/>
      <c r="BQ1741" s="124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570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1"/>
        <v>152725.87999999995</v>
      </c>
      <c r="AA1742" s="15"/>
      <c r="AB1742" s="24"/>
      <c r="AC1742" s="15" t="str">
        <f t="shared" si="583"/>
        <v>Pag. Bolletta Telecom</v>
      </c>
      <c r="AD1742" s="25"/>
      <c r="AE1742" s="62">
        <f t="shared" si="582"/>
        <v>0</v>
      </c>
      <c r="AF1742" s="63">
        <f t="shared" si="578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2"/>
        <v>0</v>
      </c>
      <c r="AP1742" s="15"/>
      <c r="AR1742" s="14"/>
      <c r="AS1742" s="18"/>
      <c r="AT1742" s="16">
        <v>0</v>
      </c>
      <c r="AU1742" s="18">
        <f t="shared" si="573"/>
        <v>0</v>
      </c>
      <c r="AV1742" s="15"/>
      <c r="AX1742" s="14"/>
      <c r="AY1742" s="18"/>
      <c r="AZ1742" s="16">
        <v>0</v>
      </c>
      <c r="BA1742" s="18">
        <f t="shared" si="574"/>
        <v>0</v>
      </c>
      <c r="BB1742" s="15"/>
      <c r="BD1742" s="14"/>
      <c r="BE1742" s="18"/>
      <c r="BF1742" s="16">
        <v>0</v>
      </c>
      <c r="BG1742" s="18">
        <f t="shared" si="575"/>
        <v>0</v>
      </c>
      <c r="BH1742" s="15"/>
      <c r="BJ1742" s="86"/>
      <c r="BK1742" s="86"/>
      <c r="BL1742" s="24"/>
      <c r="BM1742" s="24"/>
      <c r="BN1742" s="24"/>
      <c r="BO1742" s="24"/>
      <c r="BP1742" s="24"/>
      <c r="BQ1742" s="124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74" si="584">(R1743-S1743)+T1742</f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74" si="585">(X1743-Y1743)+Z1742</f>
        <v>152725.87999999995</v>
      </c>
      <c r="AA1743" s="15"/>
      <c r="AB1743" s="24"/>
      <c r="AC1743" s="15" t="str">
        <f t="shared" si="583"/>
        <v xml:space="preserve">PAG. BOLLETTA ENEL  </v>
      </c>
      <c r="AD1743" s="25"/>
      <c r="AE1743" s="62">
        <f t="shared" si="582"/>
        <v>0</v>
      </c>
      <c r="AF1743" s="63">
        <f t="shared" si="578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74" si="586">(AM1743-AN1743)+AO1742</f>
        <v>0</v>
      </c>
      <c r="AP1743" s="15"/>
      <c r="AR1743" s="14"/>
      <c r="AS1743" s="18"/>
      <c r="AT1743" s="16">
        <v>0</v>
      </c>
      <c r="AU1743" s="18">
        <f t="shared" ref="AU1743:AU1774" si="587">(AS1743-AT1743)+AU1742</f>
        <v>0</v>
      </c>
      <c r="AV1743" s="15"/>
      <c r="AX1743" s="14"/>
      <c r="AY1743" s="18"/>
      <c r="AZ1743" s="16">
        <v>0</v>
      </c>
      <c r="BA1743" s="18">
        <f t="shared" ref="BA1743:BA1774" si="588">(AY1743-AZ1743)+BA1742</f>
        <v>0</v>
      </c>
      <c r="BB1743" s="15"/>
      <c r="BD1743" s="14"/>
      <c r="BE1743" s="18"/>
      <c r="BF1743" s="16">
        <v>0</v>
      </c>
      <c r="BG1743" s="18">
        <f t="shared" ref="BG1743:BG1774" si="589">(BE1743-BF1743)+BG1742</f>
        <v>0</v>
      </c>
      <c r="BH1743" s="15"/>
      <c r="BJ1743" s="86"/>
      <c r="BK1743" s="86"/>
      <c r="BL1743" s="24"/>
      <c r="BM1743" s="24"/>
      <c r="BN1743" s="24"/>
      <c r="BO1743" s="24"/>
      <c r="BP1743" s="24"/>
      <c r="BQ1743" s="124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>
        <f>T1767+Z1767+AO1767+AU1767</f>
        <v>236907.31999999995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4"/>
        <v>66454.28</v>
      </c>
      <c r="U1744" s="15"/>
      <c r="W1744" s="14"/>
      <c r="X1744" s="18"/>
      <c r="Y1744" s="16">
        <v>0</v>
      </c>
      <c r="Z1744" s="18">
        <f t="shared" si="585"/>
        <v>152725.87999999995</v>
      </c>
      <c r="AA1744" s="15"/>
      <c r="AB1744" s="24"/>
      <c r="AC1744" s="15" t="str">
        <f t="shared" si="583"/>
        <v>Locazione immobili</v>
      </c>
      <c r="AD1744" s="25"/>
      <c r="AE1744" s="62">
        <f t="shared" si="582"/>
        <v>0</v>
      </c>
      <c r="AF1744" s="63">
        <f t="shared" si="578"/>
        <v>9547.4</v>
      </c>
      <c r="AG1744" s="25"/>
      <c r="AH1744" s="24"/>
      <c r="AI1744" s="26">
        <v>0</v>
      </c>
      <c r="AJ1744" s="25"/>
      <c r="AL1744" s="14"/>
      <c r="AM1744" s="18"/>
      <c r="AN1744" s="16">
        <v>0</v>
      </c>
      <c r="AO1744" s="18">
        <f t="shared" si="586"/>
        <v>0</v>
      </c>
      <c r="AP1744" s="15"/>
      <c r="AR1744" s="14"/>
      <c r="AS1744" s="18"/>
      <c r="AT1744" s="16">
        <v>0</v>
      </c>
      <c r="AU1744" s="18">
        <f t="shared" si="587"/>
        <v>0</v>
      </c>
      <c r="AV1744" s="15"/>
      <c r="AX1744" s="14"/>
      <c r="AY1744" s="18"/>
      <c r="AZ1744" s="16">
        <v>0</v>
      </c>
      <c r="BA1744" s="18">
        <f t="shared" si="588"/>
        <v>0</v>
      </c>
      <c r="BB1744" s="15"/>
      <c r="BD1744" s="14"/>
      <c r="BE1744" s="18"/>
      <c r="BF1744" s="16">
        <v>0</v>
      </c>
      <c r="BG1744" s="18">
        <f t="shared" si="589"/>
        <v>0</v>
      </c>
      <c r="BH1744" s="15"/>
      <c r="BJ1744" s="86"/>
      <c r="BK1744" s="86"/>
      <c r="BL1744" s="24"/>
      <c r="BM1744" s="24"/>
      <c r="BN1744" s="24"/>
      <c r="BO1744" s="24"/>
      <c r="BP1744" s="24"/>
      <c r="BQ1744" s="124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4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5"/>
        <v>152725.87999999995</v>
      </c>
      <c r="AA1745" s="15"/>
      <c r="AB1745" s="24"/>
      <c r="AC1745" s="15" t="str">
        <f t="shared" si="583"/>
        <v>Spese condominiali</v>
      </c>
      <c r="AD1745" s="25"/>
      <c r="AE1745" s="62">
        <f t="shared" si="582"/>
        <v>0</v>
      </c>
      <c r="AF1745" s="63">
        <f t="shared" si="578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6"/>
        <v>0</v>
      </c>
      <c r="AP1745" s="15"/>
      <c r="AR1745" s="14"/>
      <c r="AS1745" s="18"/>
      <c r="AT1745" s="16">
        <v>0</v>
      </c>
      <c r="AU1745" s="18">
        <f t="shared" si="587"/>
        <v>0</v>
      </c>
      <c r="AV1745" s="15"/>
      <c r="AX1745" s="14"/>
      <c r="AY1745" s="18"/>
      <c r="AZ1745" s="16">
        <v>0</v>
      </c>
      <c r="BA1745" s="18">
        <f t="shared" si="588"/>
        <v>0</v>
      </c>
      <c r="BB1745" s="15"/>
      <c r="BD1745" s="14"/>
      <c r="BE1745" s="18"/>
      <c r="BF1745" s="16">
        <v>0</v>
      </c>
      <c r="BG1745" s="18">
        <f t="shared" si="589"/>
        <v>0</v>
      </c>
      <c r="BH1745" s="15"/>
      <c r="BJ1745" s="86"/>
      <c r="BK1745" s="86"/>
      <c r="BL1745" s="24"/>
      <c r="BM1745" s="24"/>
      <c r="BN1745" s="24"/>
      <c r="BO1745" s="24"/>
      <c r="BP1745" s="24"/>
      <c r="BQ1745" s="124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144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4"/>
        <v>66454.28</v>
      </c>
      <c r="U1746" s="15"/>
      <c r="W1746" s="14"/>
      <c r="X1746" s="18"/>
      <c r="Y1746" s="16"/>
      <c r="Z1746" s="18">
        <f t="shared" si="585"/>
        <v>152725.87999999995</v>
      </c>
      <c r="AA1746" s="15"/>
      <c r="AB1746" s="24"/>
      <c r="AC1746" s="15" t="str">
        <f t="shared" si="583"/>
        <v>TOT. SPESE AFFITTO  TEL. LUCE</v>
      </c>
      <c r="AD1746" s="25"/>
      <c r="AE1746" s="62">
        <f t="shared" si="582"/>
        <v>0</v>
      </c>
      <c r="AF1746" s="63">
        <f t="shared" si="578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6"/>
        <v>0</v>
      </c>
      <c r="AP1746" s="15"/>
      <c r="AR1746" s="14"/>
      <c r="AS1746" s="18"/>
      <c r="AT1746" s="16"/>
      <c r="AU1746" s="18">
        <f t="shared" si="587"/>
        <v>0</v>
      </c>
      <c r="AV1746" s="15"/>
      <c r="AX1746" s="14"/>
      <c r="AY1746" s="18"/>
      <c r="AZ1746" s="16"/>
      <c r="BA1746" s="18">
        <f t="shared" si="588"/>
        <v>0</v>
      </c>
      <c r="BB1746" s="15"/>
      <c r="BD1746" s="14"/>
      <c r="BE1746" s="18"/>
      <c r="BF1746" s="16"/>
      <c r="BG1746" s="18">
        <f t="shared" si="589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4"/>
    </row>
    <row r="1747" spans="1:69" ht="16.8" customHeight="1" x14ac:dyDescent="0.35">
      <c r="A1747" s="15"/>
      <c r="B1747" s="15"/>
      <c r="C1747" s="15" t="s">
        <v>95</v>
      </c>
      <c r="D1747" s="16"/>
      <c r="E1747" s="16"/>
      <c r="F1747" s="16"/>
      <c r="G1747" s="16">
        <v>0</v>
      </c>
      <c r="H1747" s="16"/>
      <c r="I1747" s="4"/>
      <c r="J1747" s="14"/>
      <c r="K1747" t="s">
        <v>221</v>
      </c>
      <c r="L1747" s="155">
        <v>0</v>
      </c>
      <c r="M1747" t="s">
        <v>222</v>
      </c>
      <c r="N1747" s="154">
        <v>600</v>
      </c>
      <c r="O1747" s="16"/>
      <c r="P1747" s="18"/>
      <c r="Q1747" s="14"/>
      <c r="R1747" s="18"/>
      <c r="S1747" s="16">
        <f>G1747</f>
        <v>0</v>
      </c>
      <c r="T1747" s="18">
        <f t="shared" si="584"/>
        <v>66454.28</v>
      </c>
      <c r="U1747" s="15"/>
      <c r="W1747" s="14"/>
      <c r="X1747" s="18">
        <v>0</v>
      </c>
      <c r="Y1747" s="16">
        <v>0</v>
      </c>
      <c r="Z1747" s="18">
        <f t="shared" si="585"/>
        <v>152725.87999999995</v>
      </c>
      <c r="AA1747" s="15"/>
      <c r="AB1747" s="24"/>
      <c r="AC1747" s="15" t="str">
        <f t="shared" si="583"/>
        <v xml:space="preserve">RIVALSA </v>
      </c>
      <c r="AD1747" s="25"/>
      <c r="AE1747" s="62">
        <f t="shared" si="582"/>
        <v>0</v>
      </c>
      <c r="AF1747" s="63">
        <f t="shared" si="578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6"/>
        <v>0</v>
      </c>
      <c r="AP1747" s="15"/>
      <c r="AR1747" s="14"/>
      <c r="AS1747" s="18"/>
      <c r="AT1747" s="16"/>
      <c r="AU1747" s="18">
        <f t="shared" si="587"/>
        <v>0</v>
      </c>
      <c r="AV1747" s="15"/>
      <c r="AX1747" s="14"/>
      <c r="AY1747" s="18"/>
      <c r="AZ1747" s="16"/>
      <c r="BA1747" s="18">
        <f t="shared" si="588"/>
        <v>0</v>
      </c>
      <c r="BB1747" s="15"/>
      <c r="BD1747" s="14"/>
      <c r="BE1747" s="18"/>
      <c r="BF1747" s="16"/>
      <c r="BG1747" s="18">
        <f t="shared" si="589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4"/>
    </row>
    <row r="1748" spans="1:69" ht="16.8" customHeight="1" x14ac:dyDescent="0.35">
      <c r="A1748" s="15"/>
      <c r="B1748" s="15"/>
      <c r="C1748" s="15" t="s">
        <v>96</v>
      </c>
      <c r="D1748" s="16"/>
      <c r="E1748" s="16"/>
      <c r="F1748" s="16"/>
      <c r="G1748" s="16">
        <v>0</v>
      </c>
      <c r="H1748" s="16"/>
      <c r="I1748" s="4"/>
      <c r="J1748" s="14"/>
      <c r="K1748" t="s">
        <v>223</v>
      </c>
      <c r="L1748">
        <v>0</v>
      </c>
      <c r="M1748" t="s">
        <v>224</v>
      </c>
      <c r="N1748">
        <v>0</v>
      </c>
      <c r="O1748" s="16"/>
      <c r="P1748" s="18"/>
      <c r="Q1748" s="14"/>
      <c r="R1748" s="18"/>
      <c r="S1748" s="16">
        <f>G1748</f>
        <v>0</v>
      </c>
      <c r="T1748" s="18">
        <f t="shared" si="584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5"/>
        <v>152725.87999999995</v>
      </c>
      <c r="AA1748" s="15"/>
      <c r="AB1748" s="24"/>
      <c r="AC1748" s="15" t="str">
        <f t="shared" si="583"/>
        <v>COMMERCIALISTA</v>
      </c>
      <c r="AD1748" s="25"/>
      <c r="AE1748" s="62">
        <f t="shared" si="582"/>
        <v>0</v>
      </c>
      <c r="AF1748" s="63">
        <f t="shared" si="578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6"/>
        <v>0</v>
      </c>
      <c r="AP1748" s="15"/>
      <c r="AR1748" s="14"/>
      <c r="AS1748" s="18"/>
      <c r="AT1748" s="16">
        <v>0</v>
      </c>
      <c r="AU1748" s="18">
        <f t="shared" si="587"/>
        <v>0</v>
      </c>
      <c r="AV1748" s="15"/>
      <c r="AX1748" s="14"/>
      <c r="AY1748" s="18"/>
      <c r="AZ1748" s="16">
        <v>0</v>
      </c>
      <c r="BA1748" s="18">
        <f t="shared" si="588"/>
        <v>0</v>
      </c>
      <c r="BB1748" s="15"/>
      <c r="BD1748" s="14"/>
      <c r="BE1748" s="18"/>
      <c r="BF1748" s="16">
        <v>0</v>
      </c>
      <c r="BG1748" s="18">
        <f t="shared" si="589"/>
        <v>0</v>
      </c>
      <c r="BH1748" s="15"/>
      <c r="BJ1748" s="86"/>
      <c r="BK1748" s="86"/>
      <c r="BL1748" s="24"/>
      <c r="BM1748" s="24"/>
      <c r="BN1748" s="24"/>
      <c r="BO1748" s="24"/>
      <c r="BP1748" s="24"/>
      <c r="BQ1748" s="124"/>
    </row>
    <row r="1749" spans="1:69" ht="16.8" customHeight="1" x14ac:dyDescent="0.35">
      <c r="A1749" s="15"/>
      <c r="B1749" s="15"/>
      <c r="C1749" s="64" t="s">
        <v>147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t="s">
        <v>225</v>
      </c>
      <c r="L1749">
        <v>0</v>
      </c>
      <c r="M1749" t="s">
        <v>226</v>
      </c>
      <c r="N1749">
        <v>0</v>
      </c>
      <c r="O1749" s="16"/>
      <c r="P1749" s="18"/>
      <c r="Q1749" s="14"/>
      <c r="R1749" s="18"/>
      <c r="S1749" s="16">
        <f>G1749</f>
        <v>0</v>
      </c>
      <c r="T1749" s="18">
        <f t="shared" si="584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5"/>
        <v>152725.87999999995</v>
      </c>
      <c r="AA1749" s="15"/>
      <c r="AB1749" s="24"/>
      <c r="AC1749" s="15" t="str">
        <f t="shared" si="583"/>
        <v>CASSA PREVIDENZA  AGENTI  + QUOTA GAA</v>
      </c>
      <c r="AD1749" s="25"/>
      <c r="AE1749" s="62">
        <f t="shared" si="582"/>
        <v>0</v>
      </c>
      <c r="AF1749" s="63">
        <f t="shared" si="578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6"/>
        <v>0</v>
      </c>
      <c r="AP1749" s="15"/>
      <c r="AR1749" s="14"/>
      <c r="AS1749" s="18"/>
      <c r="AT1749" s="16">
        <v>0</v>
      </c>
      <c r="AU1749" s="18">
        <f t="shared" si="587"/>
        <v>0</v>
      </c>
      <c r="AV1749" s="15"/>
      <c r="AX1749" s="14"/>
      <c r="AY1749" s="18"/>
      <c r="AZ1749" s="16">
        <v>0</v>
      </c>
      <c r="BA1749" s="18">
        <f t="shared" si="588"/>
        <v>0</v>
      </c>
      <c r="BB1749" s="15"/>
      <c r="BD1749" s="14"/>
      <c r="BE1749" s="18"/>
      <c r="BF1749" s="16">
        <v>0</v>
      </c>
      <c r="BG1749" s="18">
        <f t="shared" si="589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4"/>
    </row>
    <row r="1750" spans="1:69" ht="16.8" customHeight="1" x14ac:dyDescent="0.35">
      <c r="A1750" s="15"/>
      <c r="B1750" s="15"/>
      <c r="C1750" s="15" t="s">
        <v>98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t="s">
        <v>227</v>
      </c>
      <c r="L1750">
        <v>0</v>
      </c>
      <c r="M1750" t="s">
        <v>228</v>
      </c>
      <c r="N1750">
        <v>1680.49</v>
      </c>
      <c r="O1750" s="16"/>
      <c r="P1750" s="18"/>
      <c r="Q1750" s="14"/>
      <c r="R1750" s="18">
        <f>F1750</f>
        <v>0</v>
      </c>
      <c r="S1750" s="16">
        <v>0</v>
      </c>
      <c r="T1750" s="18">
        <f t="shared" si="584"/>
        <v>66454.28</v>
      </c>
      <c r="U1750" s="15"/>
      <c r="W1750" s="14" t="s">
        <v>186</v>
      </c>
      <c r="X1750" s="18">
        <v>0</v>
      </c>
      <c r="Y1750" s="16"/>
      <c r="Z1750" s="18">
        <f t="shared" si="585"/>
        <v>152725.87999999995</v>
      </c>
      <c r="AA1750" s="15"/>
      <c r="AB1750" s="24"/>
      <c r="AC1750" s="15" t="str">
        <f t="shared" si="583"/>
        <v>GIROCONTO PROVV. GENERALI</v>
      </c>
      <c r="AD1750" s="25"/>
      <c r="AE1750" s="62">
        <f t="shared" si="582"/>
        <v>0</v>
      </c>
      <c r="AF1750" s="63">
        <f t="shared" si="578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6"/>
        <v>0</v>
      </c>
      <c r="AP1750" s="15"/>
      <c r="AR1750" s="14"/>
      <c r="AS1750" s="18"/>
      <c r="AT1750" s="16"/>
      <c r="AU1750" s="18">
        <f t="shared" si="587"/>
        <v>0</v>
      </c>
      <c r="AV1750" s="15"/>
      <c r="AX1750" s="14"/>
      <c r="AY1750" s="18"/>
      <c r="AZ1750" s="16"/>
      <c r="BA1750" s="18">
        <f t="shared" si="588"/>
        <v>0</v>
      </c>
      <c r="BB1750" s="15"/>
      <c r="BD1750" s="14"/>
      <c r="BE1750" s="18">
        <f>H1750</f>
        <v>0</v>
      </c>
      <c r="BF1750" s="16"/>
      <c r="BG1750" s="18">
        <f t="shared" si="589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4"/>
    </row>
    <row r="1751" spans="1:69" ht="16.8" customHeight="1" x14ac:dyDescent="0.35">
      <c r="A1751" s="15"/>
      <c r="B1751" s="15"/>
      <c r="C1751" s="47" t="s">
        <v>149</v>
      </c>
      <c r="D1751" s="16"/>
      <c r="E1751" s="16"/>
      <c r="F1751" s="1">
        <v>0</v>
      </c>
      <c r="G1751" s="16">
        <v>0</v>
      </c>
      <c r="H1751" s="16"/>
      <c r="I1751" s="4"/>
      <c r="J1751" s="14"/>
      <c r="K1751" t="s">
        <v>229</v>
      </c>
      <c r="L1751">
        <v>0</v>
      </c>
      <c r="M1751" t="s">
        <v>230</v>
      </c>
      <c r="N1751">
        <v>0</v>
      </c>
      <c r="O1751" s="16"/>
      <c r="P1751" s="18"/>
      <c r="Q1751" s="14"/>
      <c r="R1751" s="49">
        <f>F1751</f>
        <v>0</v>
      </c>
      <c r="S1751" s="16">
        <v>0</v>
      </c>
      <c r="T1751" s="18">
        <f t="shared" si="584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5"/>
        <v>152725.87999999995</v>
      </c>
      <c r="AA1751" s="15"/>
      <c r="AB1751" s="24"/>
      <c r="AC1751" s="64" t="s">
        <v>150</v>
      </c>
      <c r="AD1751" s="65"/>
      <c r="AE1751" s="65">
        <f t="shared" si="582"/>
        <v>0</v>
      </c>
      <c r="AF1751" s="63">
        <f t="shared" si="578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6"/>
        <v>0</v>
      </c>
      <c r="AP1751" s="15"/>
      <c r="AR1751" s="14"/>
      <c r="AS1751" s="18"/>
      <c r="AT1751" s="16">
        <v>0</v>
      </c>
      <c r="AU1751" s="18">
        <f t="shared" si="587"/>
        <v>0</v>
      </c>
      <c r="AV1751" s="15"/>
      <c r="AX1751" s="14"/>
      <c r="AY1751" s="18"/>
      <c r="AZ1751" s="16">
        <v>0</v>
      </c>
      <c r="BA1751" s="18">
        <f t="shared" si="588"/>
        <v>0</v>
      </c>
      <c r="BB1751" s="15"/>
      <c r="BD1751" s="14"/>
      <c r="BE1751" s="18"/>
      <c r="BF1751" s="16">
        <v>0</v>
      </c>
      <c r="BG1751" s="18">
        <f t="shared" si="589"/>
        <v>0</v>
      </c>
      <c r="BH1751" s="15"/>
      <c r="BJ1751" s="86"/>
      <c r="BK1751" s="86"/>
      <c r="BL1751" s="24"/>
      <c r="BM1751" s="24"/>
      <c r="BN1751" s="24"/>
      <c r="BO1751" s="24"/>
      <c r="BP1751" s="24"/>
      <c r="BQ1751" s="124"/>
    </row>
    <row r="1752" spans="1:69" ht="16.8" customHeight="1" x14ac:dyDescent="0.35">
      <c r="A1752" s="15"/>
      <c r="B1752" s="15"/>
      <c r="C1752" s="15" t="s">
        <v>100</v>
      </c>
      <c r="D1752" s="16"/>
      <c r="E1752" s="16"/>
      <c r="F1752" s="16"/>
      <c r="G1752" s="16">
        <v>0</v>
      </c>
      <c r="H1752" s="16"/>
      <c r="I1752" s="4"/>
      <c r="J1752" s="14"/>
      <c r="K1752" t="s">
        <v>231</v>
      </c>
      <c r="L1752">
        <v>0</v>
      </c>
      <c r="M1752" t="s">
        <v>232</v>
      </c>
      <c r="N1752" s="154">
        <v>0</v>
      </c>
      <c r="O1752" s="16"/>
      <c r="P1752" s="18"/>
      <c r="Q1752" s="14"/>
      <c r="R1752" s="18"/>
      <c r="S1752" s="16">
        <f>G1752</f>
        <v>0</v>
      </c>
      <c r="T1752" s="18">
        <f t="shared" si="584"/>
        <v>66454.28</v>
      </c>
      <c r="U1752" s="15" t="s">
        <v>102</v>
      </c>
      <c r="W1752" s="14"/>
      <c r="X1752" s="18"/>
      <c r="Y1752" s="16">
        <v>0</v>
      </c>
      <c r="Z1752" s="18">
        <f t="shared" si="585"/>
        <v>152725.87999999995</v>
      </c>
      <c r="AA1752" s="15"/>
      <c r="AB1752" s="24"/>
      <c r="AC1752" s="15" t="str">
        <f>C1752</f>
        <v>TASSE</v>
      </c>
      <c r="AD1752" s="25"/>
      <c r="AE1752" s="62">
        <f t="shared" si="582"/>
        <v>0</v>
      </c>
      <c r="AF1752" s="63">
        <f t="shared" si="578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6"/>
        <v>0</v>
      </c>
      <c r="AP1752" s="15"/>
      <c r="AR1752" s="14"/>
      <c r="AS1752" s="18">
        <v>0</v>
      </c>
      <c r="AT1752" s="16">
        <v>0</v>
      </c>
      <c r="AU1752" s="18">
        <f t="shared" si="587"/>
        <v>0</v>
      </c>
      <c r="AV1752" s="15"/>
      <c r="AX1752" s="14"/>
      <c r="AY1752" s="18">
        <v>0</v>
      </c>
      <c r="AZ1752" s="16">
        <v>0</v>
      </c>
      <c r="BA1752" s="18">
        <f t="shared" si="588"/>
        <v>0</v>
      </c>
      <c r="BB1752" s="15"/>
      <c r="BD1752" s="14"/>
      <c r="BE1752" s="18">
        <v>0</v>
      </c>
      <c r="BF1752" s="16">
        <v>0</v>
      </c>
      <c r="BG1752" s="18">
        <f t="shared" si="589"/>
        <v>0</v>
      </c>
      <c r="BH1752" s="15"/>
      <c r="BJ1752" s="86"/>
      <c r="BK1752" s="86"/>
      <c r="BL1752" s="24"/>
      <c r="BM1752" s="24"/>
      <c r="BN1752" s="24"/>
      <c r="BO1752" s="24"/>
      <c r="BP1752" s="24"/>
      <c r="BQ1752" s="124"/>
    </row>
    <row r="1753" spans="1:69" ht="16.8" customHeight="1" x14ac:dyDescent="0.35">
      <c r="A1753" s="15"/>
      <c r="B1753" s="15"/>
      <c r="C1753" s="15" t="s">
        <v>103</v>
      </c>
      <c r="D1753" s="16"/>
      <c r="E1753" s="16"/>
      <c r="F1753" s="16">
        <v>0</v>
      </c>
      <c r="G1753" s="16">
        <v>0</v>
      </c>
      <c r="H1753" s="16"/>
      <c r="I1753" s="4"/>
      <c r="J1753" s="14"/>
      <c r="K1753" s="151" t="s">
        <v>111</v>
      </c>
      <c r="L1753" s="152">
        <f>SUM(L1747:L1752)</f>
        <v>0</v>
      </c>
      <c r="M1753" s="151" t="s">
        <v>111</v>
      </c>
      <c r="N1753" s="153">
        <f>SUM(N1747:N1752)</f>
        <v>2280.4899999999998</v>
      </c>
      <c r="O1753" s="16"/>
      <c r="P1753" s="18"/>
      <c r="Q1753" s="14"/>
      <c r="R1753" s="18"/>
      <c r="S1753" s="16">
        <f>G1753</f>
        <v>0</v>
      </c>
      <c r="T1753" s="18">
        <f t="shared" si="584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5"/>
        <v>152725.87999999995</v>
      </c>
      <c r="AA1753" s="15"/>
      <c r="AB1753" s="24"/>
      <c r="AC1753" s="15" t="str">
        <f>C1753</f>
        <v>PREL.  ACC. PER AMM-  GIGI</v>
      </c>
      <c r="AD1753" s="25"/>
      <c r="AE1753" s="62">
        <f t="shared" si="582"/>
        <v>0</v>
      </c>
      <c r="AF1753" s="63">
        <f t="shared" si="578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6"/>
        <v>0</v>
      </c>
      <c r="AP1753" s="15"/>
      <c r="AR1753" s="14"/>
      <c r="AS1753" s="18">
        <v>0</v>
      </c>
      <c r="AT1753" s="16">
        <v>0</v>
      </c>
      <c r="AU1753" s="18">
        <f t="shared" si="587"/>
        <v>0</v>
      </c>
      <c r="AV1753" s="15"/>
      <c r="AX1753" s="14"/>
      <c r="AY1753" s="18">
        <v>0</v>
      </c>
      <c r="AZ1753" s="16">
        <v>0</v>
      </c>
      <c r="BA1753" s="18">
        <f t="shared" si="588"/>
        <v>0</v>
      </c>
      <c r="BB1753" s="15"/>
      <c r="BD1753" s="14"/>
      <c r="BE1753" s="18">
        <v>0</v>
      </c>
      <c r="BF1753" s="16">
        <v>0</v>
      </c>
      <c r="BG1753" s="18">
        <f t="shared" si="589"/>
        <v>0</v>
      </c>
      <c r="BH1753" s="15"/>
      <c r="BJ1753" s="86"/>
      <c r="BK1753" s="86"/>
      <c r="BL1753" s="24"/>
      <c r="BM1753" s="24"/>
      <c r="BN1753" s="24"/>
      <c r="BO1753" s="24"/>
      <c r="BP1753" s="24"/>
      <c r="BQ1753" s="124"/>
    </row>
    <row r="1754" spans="1:69" ht="16.8" customHeight="1" x14ac:dyDescent="0.35">
      <c r="A1754" s="15"/>
      <c r="B1754" s="15"/>
      <c r="C1754" s="15" t="s">
        <v>105</v>
      </c>
      <c r="D1754" s="16"/>
      <c r="E1754" s="16"/>
      <c r="F1754" s="16">
        <v>0</v>
      </c>
      <c r="G1754" s="16">
        <v>0</v>
      </c>
      <c r="H1754" s="16"/>
      <c r="I1754" s="4"/>
      <c r="J1754" s="14"/>
      <c r="K1754" s="16"/>
      <c r="L1754" s="16"/>
      <c r="M1754" s="16"/>
      <c r="N1754" s="16"/>
      <c r="O1754" s="16"/>
      <c r="P1754" s="18"/>
      <c r="Q1754" s="14"/>
      <c r="R1754" s="18">
        <v>0</v>
      </c>
      <c r="S1754" s="16">
        <f>G1754</f>
        <v>0</v>
      </c>
      <c r="T1754" s="18">
        <f t="shared" si="584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5"/>
        <v>152725.87999999995</v>
      </c>
      <c r="AA1754" s="15"/>
      <c r="AB1754" s="24"/>
      <c r="AC1754" s="15" t="str">
        <f>C1754</f>
        <v>PREL.  ACC. PER AMM-. RENZO</v>
      </c>
      <c r="AD1754" s="25"/>
      <c r="AE1754" s="62">
        <f t="shared" si="582"/>
        <v>0</v>
      </c>
      <c r="AF1754" s="63">
        <f t="shared" si="578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6"/>
        <v>0</v>
      </c>
      <c r="AP1754" s="15"/>
      <c r="AR1754" s="14"/>
      <c r="AS1754" s="18">
        <v>0</v>
      </c>
      <c r="AT1754" s="16"/>
      <c r="AU1754" s="18">
        <f t="shared" si="587"/>
        <v>0</v>
      </c>
      <c r="AV1754" s="15"/>
      <c r="AX1754" s="14"/>
      <c r="AY1754" s="18">
        <v>0</v>
      </c>
      <c r="AZ1754" s="16"/>
      <c r="BA1754" s="18">
        <f t="shared" si="588"/>
        <v>0</v>
      </c>
      <c r="BB1754" s="15"/>
      <c r="BD1754" s="14"/>
      <c r="BE1754" s="18">
        <v>0</v>
      </c>
      <c r="BF1754" s="16"/>
      <c r="BG1754" s="18">
        <f t="shared" si="589"/>
        <v>0</v>
      </c>
      <c r="BH1754" s="15"/>
      <c r="BJ1754" s="86"/>
      <c r="BK1754" s="86"/>
      <c r="BL1754" s="24"/>
      <c r="BM1754" s="24"/>
      <c r="BN1754" s="24"/>
      <c r="BO1754" s="24"/>
      <c r="BP1754" s="24"/>
      <c r="BQ1754" s="124"/>
    </row>
    <row r="1755" spans="1:69" ht="16.8" customHeight="1" x14ac:dyDescent="0.35">
      <c r="A1755" s="15"/>
      <c r="B1755" s="15"/>
      <c r="C1755" s="15" t="s">
        <v>434</v>
      </c>
      <c r="D1755" s="16"/>
      <c r="E1755" s="16"/>
      <c r="F1755" s="16">
        <v>13065.99</v>
      </c>
      <c r="G1755" s="16"/>
      <c r="H1755" s="16"/>
      <c r="I1755" s="4"/>
      <c r="J1755" s="14"/>
      <c r="K1755" s="16"/>
      <c r="L1755" s="16"/>
      <c r="M1755" s="44"/>
      <c r="N1755" s="16"/>
      <c r="O1755" s="16"/>
      <c r="P1755" s="18"/>
      <c r="Q1755" s="14"/>
      <c r="R1755" s="18">
        <v>0</v>
      </c>
      <c r="S1755" s="16">
        <v>0</v>
      </c>
      <c r="T1755" s="18">
        <f t="shared" si="584"/>
        <v>66454.28</v>
      </c>
      <c r="U1755" s="15"/>
      <c r="W1755" s="14"/>
      <c r="X1755" s="18">
        <f t="shared" ref="X1755:X1760" si="590">F1755</f>
        <v>13065.99</v>
      </c>
      <c r="Y1755" s="16">
        <v>0</v>
      </c>
      <c r="Z1755" s="18">
        <f t="shared" si="585"/>
        <v>165791.86999999994</v>
      </c>
      <c r="AA1755" s="15" t="str">
        <f>C1755</f>
        <v>VERS. RHO 8.537,49 5/2 +1605 1/2+75 5/2+563,5 5/2 +  6/2700</v>
      </c>
      <c r="AB1755" s="24"/>
      <c r="AC1755" s="15"/>
      <c r="AD1755" s="25"/>
      <c r="AE1755" s="62"/>
      <c r="AF1755" s="63"/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6"/>
        <v>0</v>
      </c>
      <c r="AP1755" s="15"/>
      <c r="AR1755" s="14"/>
      <c r="AS1755" s="18">
        <v>0</v>
      </c>
      <c r="AT1755" s="16"/>
      <c r="AU1755" s="18">
        <f t="shared" si="587"/>
        <v>0</v>
      </c>
      <c r="AV1755" s="15"/>
      <c r="AX1755" s="14"/>
      <c r="AY1755" s="18">
        <v>0</v>
      </c>
      <c r="AZ1755" s="16"/>
      <c r="BA1755" s="18">
        <f t="shared" si="588"/>
        <v>0</v>
      </c>
      <c r="BB1755" s="15"/>
      <c r="BD1755" s="14"/>
      <c r="BE1755" s="18">
        <v>0</v>
      </c>
      <c r="BF1755" s="16"/>
      <c r="BG1755" s="18">
        <f t="shared" si="589"/>
        <v>0</v>
      </c>
      <c r="BH1755" s="15"/>
      <c r="BJ1755" s="86"/>
      <c r="BK1755" s="86"/>
      <c r="BL1755" s="24"/>
      <c r="BM1755" s="24"/>
      <c r="BN1755" s="24"/>
      <c r="BO1755" s="24"/>
      <c r="BP1755" s="24"/>
      <c r="BQ1755" s="124"/>
    </row>
    <row r="1756" spans="1:69" ht="16.8" customHeight="1" x14ac:dyDescent="0.35">
      <c r="A1756" s="15"/>
      <c r="B1756" s="15"/>
      <c r="C1756" s="15" t="s">
        <v>435</v>
      </c>
      <c r="D1756" s="16"/>
      <c r="E1756" s="16"/>
      <c r="F1756" s="16">
        <v>0</v>
      </c>
      <c r="G1756" s="16"/>
      <c r="H1756" s="16">
        <v>0</v>
      </c>
      <c r="I1756" s="4"/>
      <c r="J1756" s="14"/>
      <c r="K1756" s="16"/>
      <c r="L1756" s="16"/>
      <c r="M1756" s="16"/>
      <c r="N1756" s="16"/>
      <c r="O1756" s="16"/>
      <c r="P1756" s="18"/>
      <c r="Q1756" s="14"/>
      <c r="R1756" s="18">
        <v>0</v>
      </c>
      <c r="S1756" s="16">
        <v>0</v>
      </c>
      <c r="T1756" s="18">
        <f t="shared" si="584"/>
        <v>66454.28</v>
      </c>
      <c r="U1756" s="15"/>
      <c r="W1756" s="14"/>
      <c r="X1756" s="18">
        <f t="shared" si="590"/>
        <v>0</v>
      </c>
      <c r="Y1756" s="16"/>
      <c r="Z1756" s="18">
        <f t="shared" si="585"/>
        <v>165791.86999999994</v>
      </c>
      <c r="AA1756" s="15"/>
      <c r="AB1756" s="24"/>
      <c r="AC1756" s="15"/>
      <c r="AD1756" s="25"/>
      <c r="AE1756" s="62"/>
      <c r="AF1756" s="63"/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6"/>
        <v>0</v>
      </c>
      <c r="AP1756" s="15"/>
      <c r="AR1756" s="14"/>
      <c r="AS1756" s="18">
        <v>0</v>
      </c>
      <c r="AT1756" s="16"/>
      <c r="AU1756" s="18">
        <f t="shared" si="587"/>
        <v>0</v>
      </c>
      <c r="AV1756" s="15"/>
      <c r="AX1756" s="14"/>
      <c r="AY1756" s="18">
        <v>0</v>
      </c>
      <c r="AZ1756" s="16"/>
      <c r="BA1756" s="18">
        <f t="shared" si="588"/>
        <v>0</v>
      </c>
      <c r="BB1756" s="15"/>
      <c r="BD1756" s="14"/>
      <c r="BE1756" s="18">
        <v>0</v>
      </c>
      <c r="BF1756" s="16"/>
      <c r="BG1756" s="18">
        <f t="shared" si="589"/>
        <v>0</v>
      </c>
      <c r="BH1756" s="15"/>
      <c r="BJ1756" s="86"/>
      <c r="BK1756" s="86"/>
      <c r="BL1756" s="24"/>
      <c r="BM1756" s="24"/>
      <c r="BN1756" s="24"/>
      <c r="BO1756" s="24"/>
      <c r="BP1756" s="24"/>
      <c r="BQ1756" s="124"/>
    </row>
    <row r="1757" spans="1:69" ht="16.8" customHeight="1" x14ac:dyDescent="0.35">
      <c r="A1757" s="15"/>
      <c r="B1757" s="15"/>
      <c r="C1757" s="15" t="s">
        <v>436</v>
      </c>
      <c r="D1757" s="16"/>
      <c r="E1757" s="16"/>
      <c r="F1757" s="16">
        <v>2275.69</v>
      </c>
      <c r="G1757" s="16"/>
      <c r="H1757" s="16"/>
      <c r="I1757" s="4"/>
      <c r="J1757" s="14"/>
      <c r="K1757" s="16"/>
      <c r="L1757" s="67"/>
      <c r="M1757" s="44"/>
      <c r="N1757" s="16"/>
      <c r="O1757" s="16"/>
      <c r="P1757" s="18"/>
      <c r="Q1757" s="14"/>
      <c r="R1757" s="18">
        <v>0</v>
      </c>
      <c r="S1757" s="16">
        <v>0</v>
      </c>
      <c r="T1757" s="18">
        <f t="shared" si="584"/>
        <v>66454.28</v>
      </c>
      <c r="U1757" s="15"/>
      <c r="W1757" s="14"/>
      <c r="X1757" s="18">
        <f t="shared" si="590"/>
        <v>2275.69</v>
      </c>
      <c r="Y1757" s="16"/>
      <c r="Z1757" s="18">
        <f t="shared" si="585"/>
        <v>168067.55999999994</v>
      </c>
      <c r="AA1757" s="15"/>
      <c r="AB1757" s="24"/>
      <c r="AC1757" s="15"/>
      <c r="AD1757" s="25"/>
      <c r="AE1757" s="62"/>
      <c r="AF1757" s="63"/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6"/>
        <v>0</v>
      </c>
      <c r="AP1757" s="15"/>
      <c r="AR1757" s="14"/>
      <c r="AS1757" s="18">
        <v>0</v>
      </c>
      <c r="AT1757" s="16"/>
      <c r="AU1757" s="18">
        <f t="shared" si="587"/>
        <v>0</v>
      </c>
      <c r="AV1757" s="15"/>
      <c r="AX1757" s="14"/>
      <c r="AY1757" s="18">
        <v>0</v>
      </c>
      <c r="AZ1757" s="16"/>
      <c r="BA1757" s="18">
        <f t="shared" si="588"/>
        <v>0</v>
      </c>
      <c r="BB1757" s="15"/>
      <c r="BD1757" s="14"/>
      <c r="BE1757" s="18">
        <v>0</v>
      </c>
      <c r="BF1757" s="16"/>
      <c r="BG1757" s="18">
        <f t="shared" si="589"/>
        <v>0</v>
      </c>
      <c r="BH1757" s="15"/>
      <c r="BJ1757" s="86"/>
      <c r="BK1757" s="86"/>
      <c r="BL1757" s="24"/>
      <c r="BM1757" s="24"/>
      <c r="BN1757" s="24"/>
      <c r="BO1757" s="24"/>
      <c r="BP1757" s="24"/>
      <c r="BQ1757" s="124"/>
    </row>
    <row r="1758" spans="1:69" ht="16.8" customHeight="1" x14ac:dyDescent="0.35">
      <c r="A1758" s="15"/>
      <c r="B1758" s="15"/>
      <c r="C1758" s="15" t="s">
        <v>437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/>
      <c r="N1758" s="16">
        <v>0</v>
      </c>
      <c r="O1758" s="16"/>
      <c r="P1758" s="18"/>
      <c r="Q1758" s="14"/>
      <c r="R1758" s="18">
        <v>0</v>
      </c>
      <c r="S1758" s="16">
        <v>0</v>
      </c>
      <c r="T1758" s="18">
        <f t="shared" si="584"/>
        <v>66454.28</v>
      </c>
      <c r="U1758" s="15"/>
      <c r="W1758" s="14"/>
      <c r="X1758" s="18">
        <f t="shared" si="590"/>
        <v>0</v>
      </c>
      <c r="Y1758" s="16">
        <v>0</v>
      </c>
      <c r="Z1758" s="18">
        <f t="shared" si="585"/>
        <v>168067.55999999994</v>
      </c>
      <c r="AA1758" s="15" t="str">
        <f>C1758</f>
        <v xml:space="preserve">   "   65,21   + 668,5  6/2 + 6/2 895,5+ 7/2 60+ 6/2 365+6/2  222   (1320,71  6/2)</v>
      </c>
      <c r="AB1758" s="24"/>
      <c r="AC1758" s="15"/>
      <c r="AD1758" s="25"/>
      <c r="AE1758" s="62"/>
      <c r="AF1758" s="63"/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6"/>
        <v>0</v>
      </c>
      <c r="AP1758" s="15"/>
      <c r="AR1758" s="14"/>
      <c r="AS1758" s="18">
        <v>0</v>
      </c>
      <c r="AT1758" s="16"/>
      <c r="AU1758" s="18">
        <f t="shared" si="587"/>
        <v>0</v>
      </c>
      <c r="AV1758" s="15"/>
      <c r="AX1758" s="14"/>
      <c r="AY1758" s="18">
        <v>0</v>
      </c>
      <c r="AZ1758" s="16"/>
      <c r="BA1758" s="18">
        <f t="shared" si="588"/>
        <v>0</v>
      </c>
      <c r="BB1758" s="15"/>
      <c r="BD1758" s="14"/>
      <c r="BE1758" s="18">
        <v>0</v>
      </c>
      <c r="BF1758" s="16"/>
      <c r="BG1758" s="18">
        <f t="shared" si="589"/>
        <v>0</v>
      </c>
      <c r="BH1758" s="15"/>
      <c r="BJ1758" s="86"/>
      <c r="BK1758" s="86"/>
      <c r="BL1758" s="24"/>
      <c r="BM1758" s="24"/>
      <c r="BN1758" s="24"/>
      <c r="BO1758" s="24"/>
      <c r="BP1758" s="24"/>
      <c r="BQ1758" s="124"/>
    </row>
    <row r="1759" spans="1:69" ht="16.8" customHeight="1" x14ac:dyDescent="0.35">
      <c r="A1759" s="15"/>
      <c r="B1759" s="15"/>
      <c r="C1759" s="68" t="s">
        <v>438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111</v>
      </c>
      <c r="L1759" s="16">
        <f>SUM(L1746:L1758)</f>
        <v>114.5</v>
      </c>
      <c r="M1759" s="16"/>
      <c r="N1759" s="16">
        <v>0</v>
      </c>
      <c r="O1759" s="16"/>
      <c r="P1759" s="18"/>
      <c r="Q1759" s="14"/>
      <c r="R1759" s="18">
        <v>0</v>
      </c>
      <c r="S1759" s="16"/>
      <c r="T1759" s="18">
        <f t="shared" si="584"/>
        <v>66454.28</v>
      </c>
      <c r="U1759" s="15"/>
      <c r="W1759" s="14"/>
      <c r="X1759" s="18">
        <f t="shared" si="590"/>
        <v>690</v>
      </c>
      <c r="Y1759" s="16"/>
      <c r="Z1759" s="18">
        <f t="shared" si="585"/>
        <v>168757.55999999994</v>
      </c>
      <c r="AA1759" s="15" t="str">
        <f>C1759</f>
        <v>BONIFICO AGOS  7/2</v>
      </c>
      <c r="AB1759" s="24"/>
      <c r="AC1759" s="15"/>
      <c r="AD1759" s="25"/>
      <c r="AE1759" s="62"/>
      <c r="AF1759" s="63"/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6"/>
        <v>0</v>
      </c>
      <c r="AP1759" s="15"/>
      <c r="AR1759" s="14"/>
      <c r="AS1759" s="18">
        <v>0</v>
      </c>
      <c r="AT1759" s="16"/>
      <c r="AU1759" s="18">
        <f t="shared" si="587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588"/>
        <v>0</v>
      </c>
      <c r="BB1759" s="15"/>
      <c r="BD1759" s="14"/>
      <c r="BE1759" s="18">
        <v>0</v>
      </c>
      <c r="BF1759" s="16"/>
      <c r="BG1759" s="18">
        <f t="shared" si="589"/>
        <v>0</v>
      </c>
      <c r="BH1759" s="15"/>
      <c r="BJ1759" s="86"/>
      <c r="BK1759" s="86"/>
      <c r="BL1759" s="24"/>
      <c r="BM1759" s="24"/>
      <c r="BN1759" s="24"/>
      <c r="BO1759" s="24"/>
      <c r="BP1759" s="24"/>
      <c r="BQ1759" s="124"/>
    </row>
    <row r="1760" spans="1:69" ht="16.8" customHeight="1" x14ac:dyDescent="0.35">
      <c r="A1760" s="15"/>
      <c r="B1760" s="15"/>
      <c r="C1760" s="15" t="s">
        <v>169</v>
      </c>
      <c r="D1760" s="16"/>
      <c r="E1760" s="16"/>
      <c r="F1760" s="16">
        <v>5017.75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4560.9799999999996</v>
      </c>
      <c r="M1760" s="44"/>
      <c r="N1760" s="16">
        <v>0</v>
      </c>
      <c r="O1760" s="16"/>
      <c r="P1760" s="18"/>
      <c r="Q1760" s="14"/>
      <c r="R1760" s="18">
        <v>0</v>
      </c>
      <c r="S1760" s="16"/>
      <c r="T1760" s="18">
        <f t="shared" si="584"/>
        <v>66454.28</v>
      </c>
      <c r="U1760" s="15"/>
      <c r="W1760" s="14"/>
      <c r="X1760" s="18">
        <f t="shared" si="590"/>
        <v>5017.75</v>
      </c>
      <c r="Y1760" s="16">
        <f>G1760</f>
        <v>0</v>
      </c>
      <c r="Z1760" s="18">
        <f t="shared" si="585"/>
        <v>173775.30999999994</v>
      </c>
      <c r="AA1760" s="15" t="str">
        <f>C1760</f>
        <v>BONIFICI</v>
      </c>
      <c r="AB1760" s="24"/>
      <c r="AC1760" s="15"/>
      <c r="AD1760" s="25"/>
      <c r="AE1760" s="62"/>
      <c r="AF1760" s="63"/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6"/>
        <v>0</v>
      </c>
      <c r="AP1760" s="15"/>
      <c r="AR1760" s="14"/>
      <c r="AS1760" s="18">
        <v>0</v>
      </c>
      <c r="AT1760" s="16"/>
      <c r="AU1760" s="18">
        <f t="shared" si="587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8"/>
        <v>0</v>
      </c>
      <c r="BB1760" s="15"/>
      <c r="BD1760" s="14"/>
      <c r="BE1760" s="18">
        <v>0</v>
      </c>
      <c r="BF1760" s="16"/>
      <c r="BG1760" s="18">
        <f t="shared" si="589"/>
        <v>0</v>
      </c>
      <c r="BH1760" s="15"/>
      <c r="BJ1760" s="86"/>
      <c r="BK1760" s="86"/>
      <c r="BL1760" s="24"/>
      <c r="BM1760" s="24"/>
      <c r="BN1760" s="24"/>
      <c r="BO1760" s="24"/>
      <c r="BP1760" s="24"/>
      <c r="BQ1760" s="124"/>
    </row>
    <row r="1761" spans="1:69" ht="16.8" customHeight="1" x14ac:dyDescent="0.35">
      <c r="A1761" s="15"/>
      <c r="B1761" s="15"/>
      <c r="C1761" s="47" t="s">
        <v>112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/>
      <c r="N1761" s="3"/>
      <c r="O1761" s="16"/>
      <c r="P1761" s="18"/>
      <c r="Q1761" s="14"/>
      <c r="R1761" s="18"/>
      <c r="S1761" s="16"/>
      <c r="T1761" s="18">
        <f t="shared" si="584"/>
        <v>66454.28</v>
      </c>
      <c r="U1761" s="15"/>
      <c r="W1761" s="14"/>
      <c r="X1761" s="18"/>
      <c r="Y1761" s="1">
        <f>G1761</f>
        <v>0</v>
      </c>
      <c r="Z1761" s="18">
        <f t="shared" si="585"/>
        <v>173775.30999999994</v>
      </c>
      <c r="AA1761" s="15" t="str">
        <f>C1761</f>
        <v>PREL .PROVVIGIONI MATURATE</v>
      </c>
      <c r="AB1761" s="24"/>
      <c r="AC1761" s="15" t="s">
        <v>157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6"/>
        <v>0</v>
      </c>
      <c r="AP1761" s="15"/>
      <c r="AR1761" s="14"/>
      <c r="AS1761" s="18"/>
      <c r="AT1761" s="25">
        <v>0</v>
      </c>
      <c r="AU1761" s="18">
        <f t="shared" si="587"/>
        <v>0</v>
      </c>
      <c r="AV1761" s="15"/>
      <c r="AX1761" s="14"/>
      <c r="AY1761" s="18"/>
      <c r="AZ1761" s="25">
        <v>0</v>
      </c>
      <c r="BA1761" s="18">
        <f t="shared" si="588"/>
        <v>0</v>
      </c>
      <c r="BB1761" s="15"/>
      <c r="BD1761" s="14"/>
      <c r="BE1761" s="18"/>
      <c r="BF1761" s="25">
        <v>0</v>
      </c>
      <c r="BG1761" s="18">
        <f t="shared" si="589"/>
        <v>0</v>
      </c>
      <c r="BH1761" s="15"/>
      <c r="BJ1761" s="86"/>
      <c r="BK1761" s="86"/>
      <c r="BL1761" s="24"/>
      <c r="BM1761" s="24"/>
      <c r="BN1761" s="24"/>
      <c r="BO1761" s="24"/>
      <c r="BP1761" s="24"/>
      <c r="BQ1761" s="124"/>
    </row>
    <row r="1762" spans="1:69" ht="16.8" customHeight="1" x14ac:dyDescent="0.35">
      <c r="A1762" s="15"/>
      <c r="B1762" s="15"/>
      <c r="C1762" s="15" t="s">
        <v>113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/>
      <c r="N1762" s="16"/>
      <c r="O1762" s="16"/>
      <c r="P1762" s="18"/>
      <c r="Q1762" s="14"/>
      <c r="R1762" s="18"/>
      <c r="S1762" s="16">
        <f>G1762</f>
        <v>0</v>
      </c>
      <c r="T1762" s="18">
        <f t="shared" si="584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5"/>
        <v>173775.30999999994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6"/>
        <v>0</v>
      </c>
      <c r="AP1762" s="15"/>
      <c r="AR1762" s="14"/>
      <c r="AS1762" s="18"/>
      <c r="AT1762" s="16"/>
      <c r="AU1762" s="18">
        <f t="shared" si="587"/>
        <v>0</v>
      </c>
      <c r="AV1762" s="15"/>
      <c r="AX1762" s="14"/>
      <c r="AY1762" s="18"/>
      <c r="AZ1762" s="16"/>
      <c r="BA1762" s="18">
        <f t="shared" si="588"/>
        <v>0</v>
      </c>
      <c r="BB1762" s="15"/>
      <c r="BD1762" s="14"/>
      <c r="BE1762" s="18"/>
      <c r="BF1762" s="16"/>
      <c r="BG1762" s="18">
        <f t="shared" si="589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4"/>
    </row>
    <row r="1763" spans="1:69" ht="16.8" customHeight="1" x14ac:dyDescent="0.35">
      <c r="A1763" s="15"/>
      <c r="B1763" s="15"/>
      <c r="C1763" s="15" t="s">
        <v>114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4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5"/>
        <v>173775.30999999994</v>
      </c>
      <c r="AA1763" s="15"/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6"/>
        <v>0</v>
      </c>
      <c r="AP1763" s="15"/>
      <c r="AR1763" s="14"/>
      <c r="AS1763" s="18"/>
      <c r="AT1763" s="16">
        <v>0</v>
      </c>
      <c r="AU1763" s="18">
        <f t="shared" si="587"/>
        <v>0</v>
      </c>
      <c r="AV1763" s="15"/>
      <c r="AX1763" s="14"/>
      <c r="AY1763" s="18"/>
      <c r="AZ1763" s="16">
        <v>0</v>
      </c>
      <c r="BA1763" s="18">
        <f t="shared" si="588"/>
        <v>0</v>
      </c>
      <c r="BB1763" s="15"/>
      <c r="BD1763" s="14"/>
      <c r="BE1763" s="18"/>
      <c r="BF1763" s="16">
        <v>0</v>
      </c>
      <c r="BG1763" s="18">
        <f t="shared" si="589"/>
        <v>0</v>
      </c>
      <c r="BH1763" s="15"/>
      <c r="BJ1763" s="86"/>
      <c r="BK1763" s="86"/>
      <c r="BL1763" s="24"/>
      <c r="BM1763" s="24"/>
      <c r="BN1763" s="24"/>
      <c r="BO1763" s="24"/>
      <c r="BP1763" s="24"/>
      <c r="BQ1763" s="124"/>
    </row>
    <row r="1764" spans="1:69" ht="16.8" customHeight="1" x14ac:dyDescent="0.35">
      <c r="A1764" s="15"/>
      <c r="B1764" s="15"/>
      <c r="C1764" s="15"/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115</v>
      </c>
      <c r="L1764" s="3">
        <f>SUM(L1744:L1758)+N1743+L1760+L1761</f>
        <v>249998.02999999997</v>
      </c>
      <c r="M1764" s="3">
        <f>SUM(O1713:O1732)+N1742</f>
        <v>85869.939999999988</v>
      </c>
      <c r="N1764" s="16"/>
      <c r="O1764" s="16"/>
      <c r="P1764" s="18"/>
      <c r="Q1764" s="14"/>
      <c r="R1764" s="18"/>
      <c r="S1764" s="16">
        <v>0</v>
      </c>
      <c r="T1764" s="18">
        <f t="shared" si="584"/>
        <v>66454.28</v>
      </c>
      <c r="U1764" s="15"/>
      <c r="W1764" s="14"/>
      <c r="X1764" s="18">
        <v>0</v>
      </c>
      <c r="Y1764" s="16">
        <v>0</v>
      </c>
      <c r="Z1764" s="18">
        <f t="shared" si="585"/>
        <v>173775.30999999994</v>
      </c>
      <c r="AA1764" s="15"/>
      <c r="AB1764" s="24"/>
      <c r="AC1764" s="15">
        <f>C1764</f>
        <v>0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111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6"/>
        <v>0</v>
      </c>
      <c r="AP1764" s="15"/>
      <c r="AR1764" s="14"/>
      <c r="AS1764" s="18"/>
      <c r="AT1764" s="16">
        <v>0</v>
      </c>
      <c r="AU1764" s="18">
        <f t="shared" si="587"/>
        <v>0</v>
      </c>
      <c r="AV1764" s="16"/>
      <c r="AX1764" s="14"/>
      <c r="AY1764" s="18"/>
      <c r="AZ1764" s="16">
        <v>0</v>
      </c>
      <c r="BA1764" s="18">
        <f t="shared" si="588"/>
        <v>0</v>
      </c>
      <c r="BB1764" s="15"/>
      <c r="BD1764" s="14"/>
      <c r="BE1764" s="18"/>
      <c r="BF1764" s="16">
        <v>0</v>
      </c>
      <c r="BG1764" s="18">
        <f t="shared" si="589"/>
        <v>0</v>
      </c>
      <c r="BH1764" s="15"/>
      <c r="BJ1764" s="86"/>
      <c r="BK1764" s="86"/>
      <c r="BL1764" s="24"/>
      <c r="BM1764" s="24"/>
      <c r="BN1764" s="24"/>
      <c r="BO1764" s="24"/>
      <c r="BP1764" s="24"/>
      <c r="BQ1764" s="124"/>
    </row>
    <row r="1765" spans="1:69" ht="16.8" customHeight="1" x14ac:dyDescent="0.35">
      <c r="A1765" s="15"/>
      <c r="B1765" s="15"/>
      <c r="C1765" s="64" t="s">
        <v>202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/>
      <c r="K1765" s="6" t="s">
        <v>116</v>
      </c>
      <c r="L1765" s="3">
        <f>L1764-M1764</f>
        <v>164128.08999999997</v>
      </c>
      <c r="M1765" s="16"/>
      <c r="N1765" s="16"/>
      <c r="O1765" s="16"/>
      <c r="P1765" s="18"/>
      <c r="Q1765" s="14"/>
      <c r="R1765" s="18"/>
      <c r="S1765" s="16">
        <v>0</v>
      </c>
      <c r="T1765" s="18">
        <f t="shared" si="584"/>
        <v>66454.28</v>
      </c>
      <c r="U1765" s="15"/>
      <c r="W1765" s="14"/>
      <c r="X1765" s="18"/>
      <c r="Y1765" s="16">
        <f>G1765</f>
        <v>3322.27</v>
      </c>
      <c r="Z1765" s="18">
        <f t="shared" si="585"/>
        <v>170453.03999999995</v>
      </c>
      <c r="AA1765" s="15" t="str">
        <f>C1765</f>
        <v>BONIFICO GENERTEL</v>
      </c>
      <c r="AB1765" s="24"/>
      <c r="AC1765" s="71" t="s">
        <v>190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117</v>
      </c>
      <c r="AI1765" s="26"/>
      <c r="AJ1765" s="25">
        <f>SUM(AJ1711:AJ1764)</f>
        <v>0</v>
      </c>
      <c r="AL1765" s="14"/>
      <c r="AM1765" s="18"/>
      <c r="AN1765" s="16"/>
      <c r="AO1765" s="18">
        <f t="shared" si="586"/>
        <v>0</v>
      </c>
      <c r="AP1765" s="15"/>
      <c r="AR1765" s="14"/>
      <c r="AS1765" s="18"/>
      <c r="AT1765" s="16">
        <v>0</v>
      </c>
      <c r="AU1765" s="18">
        <f t="shared" si="587"/>
        <v>0</v>
      </c>
      <c r="AV1765" s="15"/>
      <c r="AX1765" s="14"/>
      <c r="AY1765" s="18"/>
      <c r="AZ1765" s="16"/>
      <c r="BA1765" s="18">
        <f t="shared" si="588"/>
        <v>0</v>
      </c>
      <c r="BB1765" s="15"/>
      <c r="BD1765" s="14"/>
      <c r="BE1765" s="18"/>
      <c r="BF1765" s="16"/>
      <c r="BG1765" s="18">
        <f t="shared" si="589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4"/>
    </row>
    <row r="1766" spans="1:69" ht="16.8" customHeight="1" x14ac:dyDescent="0.35">
      <c r="A1766" s="15"/>
      <c r="B1766" s="15"/>
      <c r="C1766" s="64" t="s">
        <v>140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167938.40000000002</v>
      </c>
      <c r="M1766" s="16"/>
      <c r="N1766" s="16"/>
      <c r="O1766" s="56"/>
      <c r="P1766" s="18"/>
      <c r="Q1766" s="14"/>
      <c r="R1766" s="18"/>
      <c r="S1766" s="16">
        <v>0</v>
      </c>
      <c r="T1766" s="18">
        <f t="shared" si="584"/>
        <v>66454.28</v>
      </c>
      <c r="U1766" s="15"/>
      <c r="W1766" s="14"/>
      <c r="X1766" s="18"/>
      <c r="Y1766" s="16">
        <v>0</v>
      </c>
      <c r="Z1766" s="18">
        <f t="shared" si="585"/>
        <v>170453.03999999995</v>
      </c>
      <c r="AA1766" s="15"/>
      <c r="AB1766" s="24"/>
      <c r="AC1766" s="71" t="s">
        <v>161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586"/>
        <v>0</v>
      </c>
      <c r="AP1766" s="15"/>
      <c r="AR1766" s="14"/>
      <c r="AS1766" s="18"/>
      <c r="AT1766" s="16"/>
      <c r="AU1766" s="18">
        <f t="shared" si="587"/>
        <v>0</v>
      </c>
      <c r="AV1766" s="15"/>
      <c r="AX1766" s="14"/>
      <c r="AY1766" s="18"/>
      <c r="AZ1766" s="16"/>
      <c r="BA1766" s="18">
        <f t="shared" si="588"/>
        <v>0</v>
      </c>
      <c r="BB1766" s="15"/>
      <c r="BD1766" s="14"/>
      <c r="BE1766" s="18"/>
      <c r="BF1766" s="16"/>
      <c r="BG1766" s="18">
        <f t="shared" si="589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4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119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120</v>
      </c>
      <c r="L1767" s="3">
        <f>L1765-L1766</f>
        <v>-3810.3100000000559</v>
      </c>
      <c r="M1767" s="27" t="s">
        <v>162</v>
      </c>
      <c r="N1767" s="27">
        <f>O1767-L1766</f>
        <v>4253.7099999999336</v>
      </c>
      <c r="O1767" s="44">
        <f>Z1767+AU1767+N1743+SUM(L1746:L1757)+SUM(N1747:N1757)+L1761-D1713-D1716-D1712+E1714</f>
        <v>172192.10999999996</v>
      </c>
      <c r="P1767" s="18"/>
      <c r="Q1767" s="58"/>
      <c r="R1767" s="59"/>
      <c r="S1767" s="44"/>
      <c r="T1767" s="59">
        <f t="shared" si="584"/>
        <v>66454.28</v>
      </c>
      <c r="U1767" s="57"/>
      <c r="W1767" s="58"/>
      <c r="X1767" s="59"/>
      <c r="Y1767" s="44">
        <v>0</v>
      </c>
      <c r="Z1767" s="59">
        <f t="shared" si="585"/>
        <v>170453.03999999995</v>
      </c>
      <c r="AA1767" s="57"/>
      <c r="AB1767" s="60"/>
      <c r="AC1767" s="60" t="s">
        <v>121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163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6"/>
        <v>0</v>
      </c>
      <c r="AP1767" s="57"/>
      <c r="AR1767" s="58"/>
      <c r="AS1767" s="59"/>
      <c r="AT1767" s="44"/>
      <c r="AU1767" s="59">
        <f t="shared" si="587"/>
        <v>0</v>
      </c>
      <c r="AV1767" s="57"/>
      <c r="AX1767" s="58"/>
      <c r="AY1767" s="59"/>
      <c r="AZ1767" s="44"/>
      <c r="BA1767" s="59">
        <f t="shared" si="588"/>
        <v>0</v>
      </c>
      <c r="BB1767" s="57"/>
      <c r="BD1767" s="58"/>
      <c r="BE1767" s="59"/>
      <c r="BF1767" s="44"/>
      <c r="BG1767" s="59">
        <f t="shared" si="589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191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9" spans="1:69" ht="16.8" customHeight="1" x14ac:dyDescent="0.25">
      <c r="A1769" s="50"/>
    </row>
    <row r="1770" spans="1:69" ht="16.8" customHeight="1" x14ac:dyDescent="0.35">
      <c r="A1770" s="2" t="s">
        <v>0</v>
      </c>
      <c r="B1770" s="2"/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122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164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165</v>
      </c>
      <c r="BP1770" s="8" t="s">
        <v>0</v>
      </c>
      <c r="BQ1770" s="9" t="s">
        <v>166</v>
      </c>
    </row>
    <row r="1771" spans="1:69" ht="16.8" customHeight="1" x14ac:dyDescent="0.35">
      <c r="A1771" s="14">
        <v>45331</v>
      </c>
      <c r="B1771" s="15" t="s">
        <v>167</v>
      </c>
      <c r="C1771" s="15" t="s">
        <v>168</v>
      </c>
      <c r="D1771" s="16">
        <v>738.18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1359.67</v>
      </c>
      <c r="M1771" s="16"/>
      <c r="N1771" s="82">
        <f>L1771+L1772-M1772</f>
        <v>1359.67</v>
      </c>
      <c r="O1771" s="80">
        <f>D1774+D1777+D1775-E1775-E1774+O1710</f>
        <v>87156.060000000012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170453.03999999995</v>
      </c>
      <c r="AA1771" s="15"/>
      <c r="AB1771" s="19">
        <f>A1771</f>
        <v>45331</v>
      </c>
      <c r="AC1771" s="12" t="s">
        <v>25</v>
      </c>
      <c r="AD1771" s="11">
        <f>N1771</f>
        <v>1359.67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169</v>
      </c>
      <c r="BM1771" s="88">
        <f>BK1771</f>
        <v>45331</v>
      </c>
      <c r="BN1771" s="24" t="s">
        <v>169</v>
      </c>
      <c r="BO1771" s="24"/>
      <c r="BP1771" s="88">
        <f>BK1771</f>
        <v>45331</v>
      </c>
      <c r="BQ1771" s="124"/>
    </row>
    <row r="1772" spans="1:69" ht="16.8" customHeight="1" x14ac:dyDescent="0.35">
      <c r="A1772" s="15"/>
      <c r="B1772" s="15"/>
      <c r="C1772" s="15" t="s">
        <v>170</v>
      </c>
      <c r="D1772" s="16">
        <v>0</v>
      </c>
      <c r="E1772" s="16"/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1">(R1772-S1772)+T1771</f>
        <v>66454.28</v>
      </c>
      <c r="U1772" s="15"/>
      <c r="W1772" s="14"/>
      <c r="X1772" s="18"/>
      <c r="Y1772" s="16"/>
      <c r="Z1772" s="18">
        <f t="shared" ref="Z1772:Z1803" si="592">(X1772-Y1772)+Z1771</f>
        <v>170453.03999999995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3">(AM1772-AN1772)+AO1771</f>
        <v>0</v>
      </c>
      <c r="AP1772" s="15"/>
      <c r="AR1772" s="14"/>
      <c r="AS1772" s="18"/>
      <c r="AT1772" s="16"/>
      <c r="AU1772" s="18">
        <f t="shared" ref="AU1772:AU1803" si="594">(AS1772-AT1772)+AU1771</f>
        <v>0</v>
      </c>
      <c r="AV1772" s="15"/>
      <c r="AX1772" s="14"/>
      <c r="AY1772" s="18"/>
      <c r="AZ1772" s="16"/>
      <c r="BA1772" s="18">
        <f t="shared" ref="BA1772:BA1803" si="595">(AY1772-AZ1772)+BA1771</f>
        <v>0</v>
      </c>
      <c r="BB1772" s="15"/>
      <c r="BD1772" s="14"/>
      <c r="BE1772" s="18"/>
      <c r="BF1772" s="16"/>
      <c r="BG1772" s="18">
        <f t="shared" ref="BG1772:BG1803" si="596">(BE1772-BF1772)+BG1771</f>
        <v>0</v>
      </c>
      <c r="BH1772" s="15"/>
      <c r="BJ1772" s="86">
        <v>0</v>
      </c>
      <c r="BK1772" s="90"/>
      <c r="BL1772" s="24">
        <v>0</v>
      </c>
      <c r="BM1772" s="91"/>
      <c r="BN1772" s="24">
        <v>0</v>
      </c>
      <c r="BO1772" s="24">
        <v>0</v>
      </c>
      <c r="BP1772" s="91"/>
      <c r="BQ1772" s="124"/>
    </row>
    <row r="1773" spans="1:69" ht="16.8" customHeight="1" x14ac:dyDescent="0.35">
      <c r="A1773" s="15"/>
      <c r="B1773" s="15"/>
      <c r="C1773" s="15" t="s">
        <v>171</v>
      </c>
      <c r="D1773" s="16">
        <v>7076.09</v>
      </c>
      <c r="E1773" s="16">
        <v>337.5</v>
      </c>
      <c r="F1773" s="16"/>
      <c r="G1773" s="16"/>
      <c r="H1773" s="103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1"/>
        <v>66454.28</v>
      </c>
      <c r="U1773" s="15"/>
      <c r="W1773" s="14"/>
      <c r="X1773" s="18"/>
      <c r="Y1773" s="16"/>
      <c r="Z1773" s="18">
        <f t="shared" si="592"/>
        <v>170453.03999999995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3"/>
        <v>0</v>
      </c>
      <c r="AP1773" s="15"/>
      <c r="AR1773" s="14"/>
      <c r="AS1773" s="18"/>
      <c r="AT1773" s="16"/>
      <c r="AU1773" s="18">
        <f t="shared" si="594"/>
        <v>0</v>
      </c>
      <c r="AV1773" s="15"/>
      <c r="AX1773" s="14"/>
      <c r="AY1773" s="18"/>
      <c r="AZ1773" s="16"/>
      <c r="BA1773" s="18">
        <f t="shared" si="595"/>
        <v>0</v>
      </c>
      <c r="BB1773" s="15"/>
      <c r="BD1773" s="14"/>
      <c r="BE1773" s="18"/>
      <c r="BF1773" s="16"/>
      <c r="BG1773" s="18">
        <f t="shared" si="596"/>
        <v>0</v>
      </c>
      <c r="BH1773" s="15"/>
      <c r="BJ1773" s="86">
        <v>0</v>
      </c>
      <c r="BK1773" s="90"/>
      <c r="BL1773" s="24">
        <v>0</v>
      </c>
      <c r="BM1773" s="91"/>
      <c r="BN1773" s="24">
        <v>0</v>
      </c>
      <c r="BO1773" s="24">
        <v>0</v>
      </c>
      <c r="BP1773" s="91"/>
      <c r="BQ1773" s="124"/>
    </row>
    <row r="1774" spans="1:69" ht="16.8" customHeight="1" x14ac:dyDescent="0.35">
      <c r="A1774" s="15"/>
      <c r="B1774" s="15">
        <v>0</v>
      </c>
      <c r="C1774" s="15" t="s">
        <v>172</v>
      </c>
      <c r="D1774" s="16">
        <v>153.51</v>
      </c>
      <c r="E1774" s="16"/>
      <c r="F1774" s="16"/>
      <c r="G1774" s="16"/>
      <c r="H1774" s="103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 t="shared" ref="O1774:O1793" si="597">O1713+M1774-N1774</f>
        <v>28038.834000000013</v>
      </c>
      <c r="P1774" s="18">
        <f t="shared" ref="P1774:P1793" si="598">P1713+M1774</f>
        <v>9169.9339999999993</v>
      </c>
      <c r="Q1774" s="14"/>
      <c r="R1774" s="18"/>
      <c r="S1774" s="16"/>
      <c r="T1774" s="18">
        <f t="shared" si="591"/>
        <v>66454.28</v>
      </c>
      <c r="U1774" s="15"/>
      <c r="W1774" s="14"/>
      <c r="X1774" s="18"/>
      <c r="Y1774" s="16"/>
      <c r="Z1774" s="18">
        <f t="shared" si="592"/>
        <v>170453.03999999995</v>
      </c>
      <c r="AA1774" s="15"/>
      <c r="AB1774" s="24"/>
      <c r="AC1774" s="24"/>
      <c r="AD1774" s="25"/>
      <c r="AE1774" s="25"/>
      <c r="AF1774" s="25"/>
      <c r="AG1774" s="25"/>
      <c r="AH1774" s="17"/>
      <c r="AI1774" s="16">
        <v>0</v>
      </c>
      <c r="AJ1774" s="25"/>
      <c r="AL1774" s="14"/>
      <c r="AM1774" s="18"/>
      <c r="AN1774" s="16"/>
      <c r="AO1774" s="18">
        <f t="shared" si="593"/>
        <v>0</v>
      </c>
      <c r="AP1774" s="15"/>
      <c r="AR1774" s="14"/>
      <c r="AS1774" s="18"/>
      <c r="AT1774" s="16"/>
      <c r="AU1774" s="18">
        <f t="shared" si="594"/>
        <v>0</v>
      </c>
      <c r="AV1774" s="15"/>
      <c r="AX1774" s="14"/>
      <c r="AY1774" s="18"/>
      <c r="AZ1774" s="16"/>
      <c r="BA1774" s="18">
        <f t="shared" si="595"/>
        <v>0</v>
      </c>
      <c r="BB1774" s="15"/>
      <c r="BD1774" s="14"/>
      <c r="BE1774" s="18"/>
      <c r="BF1774" s="16"/>
      <c r="BG1774" s="18">
        <f t="shared" si="596"/>
        <v>0</v>
      </c>
      <c r="BH1774" s="15"/>
      <c r="BJ1774" s="86">
        <v>0</v>
      </c>
      <c r="BK1774" s="90"/>
      <c r="BL1774" s="24">
        <v>0</v>
      </c>
      <c r="BM1774" s="91"/>
      <c r="BN1774" s="24">
        <v>0</v>
      </c>
      <c r="BO1774" s="24">
        <v>0</v>
      </c>
      <c r="BP1774" s="91"/>
      <c r="BQ1774" s="124"/>
    </row>
    <row r="1775" spans="1:69" ht="16.8" customHeight="1" x14ac:dyDescent="0.35">
      <c r="A1775" s="15"/>
      <c r="B1775" s="16">
        <f>B1774+B1714</f>
        <v>457.09999999999991</v>
      </c>
      <c r="C1775" s="15" t="s">
        <v>173</v>
      </c>
      <c r="D1775" s="16">
        <v>1031.47</v>
      </c>
      <c r="E1775" s="16">
        <v>0</v>
      </c>
      <c r="F1775" s="16"/>
      <c r="G1775" s="16"/>
      <c r="H1775" s="103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si="597"/>
        <v>-35230.465241999998</v>
      </c>
      <c r="P1775" s="18">
        <f t="shared" si="598"/>
        <v>7675.2347579999996</v>
      </c>
      <c r="Q1775" s="14"/>
      <c r="R1775" s="18"/>
      <c r="S1775" s="16"/>
      <c r="T1775" s="18">
        <f t="shared" si="591"/>
        <v>66454.28</v>
      </c>
      <c r="U1775" s="15"/>
      <c r="W1775" s="14"/>
      <c r="X1775" s="18"/>
      <c r="Y1775" s="16"/>
      <c r="Z1775" s="18">
        <f t="shared" si="592"/>
        <v>170453.03999999995</v>
      </c>
      <c r="AA1775" s="15"/>
      <c r="AB1775" s="24"/>
      <c r="AC1775" s="17"/>
      <c r="AD1775" s="25"/>
      <c r="AE1775" s="25"/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3"/>
        <v>0</v>
      </c>
      <c r="AP1775" s="15"/>
      <c r="AR1775" s="14"/>
      <c r="AS1775" s="18"/>
      <c r="AT1775" s="16"/>
      <c r="AU1775" s="18">
        <f t="shared" si="594"/>
        <v>0</v>
      </c>
      <c r="AV1775" s="15"/>
      <c r="AX1775" s="14"/>
      <c r="AY1775" s="18"/>
      <c r="AZ1775" s="16"/>
      <c r="BA1775" s="18">
        <f t="shared" si="595"/>
        <v>0</v>
      </c>
      <c r="BB1775" s="15"/>
      <c r="BD1775" s="14"/>
      <c r="BE1775" s="18"/>
      <c r="BF1775" s="16"/>
      <c r="BG1775" s="18">
        <f t="shared" si="596"/>
        <v>0</v>
      </c>
      <c r="BH1775" s="15"/>
      <c r="BJ1775" s="86">
        <v>0</v>
      </c>
      <c r="BK1775" s="90"/>
      <c r="BL1775" s="24">
        <v>0</v>
      </c>
      <c r="BM1775" s="91"/>
      <c r="BN1775" s="24">
        <v>0</v>
      </c>
      <c r="BO1775" s="24"/>
      <c r="BP1775" s="24"/>
      <c r="BQ1775" s="124"/>
    </row>
    <row r="1776" spans="1:69" ht="16.8" customHeight="1" x14ac:dyDescent="0.35">
      <c r="A1776" s="15"/>
      <c r="B1776" s="15"/>
      <c r="C1776" s="15" t="s">
        <v>174</v>
      </c>
      <c r="D1776" s="16">
        <v>706</v>
      </c>
      <c r="E1776" s="16">
        <v>0</v>
      </c>
      <c r="F1776" s="16"/>
      <c r="G1776" s="16"/>
      <c r="H1776" s="103" t="s">
        <v>44</v>
      </c>
      <c r="I1776" s="77" t="s">
        <v>175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597"/>
        <v>-11526.851310000004</v>
      </c>
      <c r="P1776" s="18">
        <f t="shared" si="598"/>
        <v>14075.848689999999</v>
      </c>
      <c r="Q1776" s="14"/>
      <c r="R1776" s="18"/>
      <c r="S1776" s="16"/>
      <c r="T1776" s="18">
        <f t="shared" si="591"/>
        <v>66454.28</v>
      </c>
      <c r="U1776" s="15"/>
      <c r="W1776" s="14"/>
      <c r="X1776" s="18"/>
      <c r="Y1776" s="16"/>
      <c r="Z1776" s="18">
        <f t="shared" si="592"/>
        <v>170453.03999999995</v>
      </c>
      <c r="AA1776" s="15"/>
      <c r="AB1776" s="24"/>
      <c r="AC1776" s="17"/>
      <c r="AD1776" s="25"/>
      <c r="AE1776" s="25"/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3"/>
        <v>0</v>
      </c>
      <c r="AP1776" s="15"/>
      <c r="AR1776" s="14"/>
      <c r="AS1776" s="18"/>
      <c r="AT1776" s="16"/>
      <c r="AU1776" s="18">
        <f t="shared" si="594"/>
        <v>0</v>
      </c>
      <c r="AV1776" s="15"/>
      <c r="AX1776" s="14"/>
      <c r="AY1776" s="18"/>
      <c r="AZ1776" s="16"/>
      <c r="BA1776" s="18">
        <f t="shared" si="595"/>
        <v>0</v>
      </c>
      <c r="BB1776" s="15"/>
      <c r="BD1776" s="14"/>
      <c r="BE1776" s="18"/>
      <c r="BF1776" s="16"/>
      <c r="BG1776" s="18">
        <f t="shared" si="596"/>
        <v>0</v>
      </c>
      <c r="BH1776" s="15"/>
      <c r="BJ1776" s="86">
        <v>0</v>
      </c>
      <c r="BK1776" s="90"/>
      <c r="BL1776" s="24">
        <v>0</v>
      </c>
      <c r="BM1776" s="91"/>
      <c r="BN1776" s="24">
        <v>0</v>
      </c>
      <c r="BO1776" s="24"/>
      <c r="BP1776" s="24"/>
      <c r="BQ1776" s="124"/>
    </row>
    <row r="1777" spans="1:69" ht="16.8" customHeight="1" x14ac:dyDescent="0.35">
      <c r="A1777" s="15"/>
      <c r="B1777" s="15" t="s">
        <v>42</v>
      </c>
      <c r="C1777" s="15" t="s">
        <v>176</v>
      </c>
      <c r="D1777" s="16">
        <v>0</v>
      </c>
      <c r="E1777" s="16"/>
      <c r="F1777" s="16"/>
      <c r="G1777" s="16"/>
      <c r="H1777" s="103">
        <f>D1777+H1716</f>
        <v>0</v>
      </c>
      <c r="I1777" s="78">
        <f>D1774+D1775-E1775+D1777</f>
        <v>1184.98</v>
      </c>
      <c r="J1777" s="14"/>
      <c r="K1777" s="15" t="s">
        <v>45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597"/>
        <v>7375.3828399999984</v>
      </c>
      <c r="P1777" s="18">
        <f t="shared" si="598"/>
        <v>2384.1828399999999</v>
      </c>
      <c r="Q1777" s="14"/>
      <c r="R1777" s="18"/>
      <c r="S1777" s="16"/>
      <c r="T1777" s="18">
        <f t="shared" si="591"/>
        <v>66454.28</v>
      </c>
      <c r="U1777" s="15"/>
      <c r="W1777" s="14"/>
      <c r="X1777" s="18"/>
      <c r="Y1777" s="16"/>
      <c r="Z1777" s="18">
        <f t="shared" si="592"/>
        <v>170453.03999999995</v>
      </c>
      <c r="AA1777" s="15"/>
      <c r="AB1777" s="24"/>
      <c r="AC1777" s="17"/>
      <c r="AD1777" s="25"/>
      <c r="AE1777" s="25"/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3"/>
        <v>0</v>
      </c>
      <c r="AP1777" s="15"/>
      <c r="AR1777" s="14"/>
      <c r="AS1777" s="18"/>
      <c r="AT1777" s="16"/>
      <c r="AU1777" s="18">
        <f t="shared" si="594"/>
        <v>0</v>
      </c>
      <c r="AV1777" s="15"/>
      <c r="AX1777" s="14"/>
      <c r="AY1777" s="18"/>
      <c r="AZ1777" s="16"/>
      <c r="BA1777" s="18">
        <f t="shared" si="595"/>
        <v>0</v>
      </c>
      <c r="BB1777" s="15"/>
      <c r="BD1777" s="14"/>
      <c r="BE1777" s="18"/>
      <c r="BF1777" s="16"/>
      <c r="BG1777" s="18">
        <f t="shared" si="596"/>
        <v>0</v>
      </c>
      <c r="BH1777" s="15"/>
      <c r="BJ1777" s="86">
        <v>0</v>
      </c>
      <c r="BK1777" s="90"/>
      <c r="BL1777" s="24">
        <v>0</v>
      </c>
      <c r="BM1777" s="91"/>
      <c r="BN1777" s="24">
        <v>0</v>
      </c>
      <c r="BO1777" s="24"/>
      <c r="BP1777" s="24"/>
      <c r="BQ1777" s="124"/>
    </row>
    <row r="1778" spans="1:69" ht="16.8" customHeight="1" x14ac:dyDescent="0.35">
      <c r="A1778" s="15"/>
      <c r="B1778" s="15"/>
      <c r="C1778" s="15" t="s">
        <v>177</v>
      </c>
      <c r="D1778" s="16">
        <v>174.69</v>
      </c>
      <c r="E1778" s="16"/>
      <c r="F1778" s="16"/>
      <c r="G1778" s="16">
        <v>0</v>
      </c>
      <c r="H1778" s="103" t="s">
        <v>49</v>
      </c>
      <c r="I1778" s="4"/>
      <c r="J1778" s="14"/>
      <c r="K1778" s="15" t="s">
        <v>47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597"/>
        <v>7082.1228399999991</v>
      </c>
      <c r="P1778" s="18">
        <f t="shared" si="598"/>
        <v>2384.1828399999999</v>
      </c>
      <c r="Q1778" s="14"/>
      <c r="R1778" s="18"/>
      <c r="S1778" s="16">
        <f>G1778</f>
        <v>0</v>
      </c>
      <c r="T1778" s="18">
        <f t="shared" si="591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592"/>
        <v>170453.03999999995</v>
      </c>
      <c r="AA1778" s="15"/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/>
      <c r="AI1778" s="16">
        <v>0</v>
      </c>
      <c r="AJ1778" s="25"/>
      <c r="AL1778" s="14"/>
      <c r="AM1778" s="18"/>
      <c r="AN1778" s="16">
        <v>0</v>
      </c>
      <c r="AO1778" s="18">
        <f t="shared" si="593"/>
        <v>0</v>
      </c>
      <c r="AP1778" s="15"/>
      <c r="AR1778" s="14"/>
      <c r="AS1778" s="18"/>
      <c r="AT1778" s="16">
        <v>0</v>
      </c>
      <c r="AU1778" s="18">
        <f t="shared" si="594"/>
        <v>0</v>
      </c>
      <c r="AV1778" s="15"/>
      <c r="AX1778" s="14"/>
      <c r="AY1778" s="18"/>
      <c r="AZ1778" s="16">
        <v>0</v>
      </c>
      <c r="BA1778" s="18">
        <f t="shared" si="595"/>
        <v>0</v>
      </c>
      <c r="BB1778" s="15"/>
      <c r="BD1778" s="14"/>
      <c r="BE1778" s="18"/>
      <c r="BF1778" s="16">
        <v>0</v>
      </c>
      <c r="BG1778" s="18">
        <f t="shared" si="596"/>
        <v>0</v>
      </c>
      <c r="BH1778" s="15"/>
      <c r="BJ1778" s="86">
        <v>0</v>
      </c>
      <c r="BK1778" s="90"/>
      <c r="BL1778" s="24">
        <v>0</v>
      </c>
      <c r="BM1778" s="91"/>
      <c r="BN1778" s="24">
        <v>0</v>
      </c>
      <c r="BO1778" s="24"/>
      <c r="BP1778" s="24"/>
      <c r="BQ1778" s="124"/>
    </row>
    <row r="1779" spans="1:69" ht="16.8" customHeight="1" x14ac:dyDescent="0.35">
      <c r="A1779" s="15"/>
      <c r="B1779" s="15"/>
      <c r="C1779" s="15" t="s">
        <v>178</v>
      </c>
      <c r="D1779" s="16"/>
      <c r="E1779" s="16"/>
      <c r="F1779" s="16"/>
      <c r="G1779" s="16">
        <v>0</v>
      </c>
      <c r="H1779" s="103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597"/>
        <v>1304.876964</v>
      </c>
      <c r="P1779" s="18">
        <f t="shared" si="598"/>
        <v>421.81696399999998</v>
      </c>
      <c r="Q1779" s="14"/>
      <c r="R1779" s="18"/>
      <c r="S1779" s="16">
        <f>G1779</f>
        <v>0</v>
      </c>
      <c r="T1779" s="18">
        <f t="shared" si="591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2"/>
        <v>170453.03999999995</v>
      </c>
      <c r="AA1779" s="15"/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/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3"/>
        <v>0</v>
      </c>
      <c r="AP1779" s="15"/>
      <c r="AR1779" s="14"/>
      <c r="AS1779" s="18">
        <v>0</v>
      </c>
      <c r="AT1779" s="16">
        <v>0</v>
      </c>
      <c r="AU1779" s="18">
        <f t="shared" si="594"/>
        <v>0</v>
      </c>
      <c r="AV1779" s="15"/>
      <c r="AX1779" s="14"/>
      <c r="AY1779" s="18">
        <v>0</v>
      </c>
      <c r="AZ1779" s="16">
        <v>0</v>
      </c>
      <c r="BA1779" s="18">
        <f t="shared" si="595"/>
        <v>0</v>
      </c>
      <c r="BB1779" s="15"/>
      <c r="BD1779" s="14"/>
      <c r="BE1779" s="18">
        <v>0</v>
      </c>
      <c r="BF1779" s="16">
        <v>0</v>
      </c>
      <c r="BG1779" s="18">
        <f t="shared" si="596"/>
        <v>0</v>
      </c>
      <c r="BH1779" s="15"/>
      <c r="BJ1779" s="86">
        <v>0</v>
      </c>
      <c r="BK1779" s="90"/>
      <c r="BL1779" s="24">
        <v>0</v>
      </c>
      <c r="BM1779" s="91"/>
      <c r="BN1779" s="24">
        <v>0</v>
      </c>
      <c r="BO1779" s="24"/>
      <c r="BP1779" s="24"/>
      <c r="BQ1779" s="124"/>
    </row>
    <row r="1780" spans="1:69" ht="16.8" customHeight="1" x14ac:dyDescent="0.35">
      <c r="A1780" s="15"/>
      <c r="B1780" s="15"/>
      <c r="C1780" s="15" t="s">
        <v>179</v>
      </c>
      <c r="D1780" s="16"/>
      <c r="E1780" s="16"/>
      <c r="F1780" s="16"/>
      <c r="G1780" s="16">
        <v>0</v>
      </c>
      <c r="H1780" s="103"/>
      <c r="I1780" s="4"/>
      <c r="J1780" s="14"/>
      <c r="K1780" s="15" t="s">
        <v>52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597"/>
        <v>794.26815200000021</v>
      </c>
      <c r="P1780" s="18">
        <f t="shared" si="598"/>
        <v>256.758152</v>
      </c>
      <c r="Q1780" s="14"/>
      <c r="R1780" s="18"/>
      <c r="S1780" s="16">
        <f>G1780</f>
        <v>0</v>
      </c>
      <c r="T1780" s="18">
        <f t="shared" si="591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2"/>
        <v>170453.03999999995</v>
      </c>
      <c r="AA1780" s="15"/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3"/>
        <v>0</v>
      </c>
      <c r="AP1780" s="15"/>
      <c r="AR1780" s="14"/>
      <c r="AS1780" s="18"/>
      <c r="AT1780" s="16">
        <v>0</v>
      </c>
      <c r="AU1780" s="18">
        <f t="shared" si="594"/>
        <v>0</v>
      </c>
      <c r="AV1780" s="15"/>
      <c r="AX1780" s="14"/>
      <c r="AY1780" s="18"/>
      <c r="AZ1780" s="16">
        <v>0</v>
      </c>
      <c r="BA1780" s="18">
        <f t="shared" si="595"/>
        <v>0</v>
      </c>
      <c r="BB1780" s="15"/>
      <c r="BD1780" s="14"/>
      <c r="BE1780" s="18"/>
      <c r="BF1780" s="16">
        <v>0</v>
      </c>
      <c r="BG1780" s="18">
        <f t="shared" si="596"/>
        <v>0</v>
      </c>
      <c r="BH1780" s="15"/>
      <c r="BJ1780" s="86">
        <v>0</v>
      </c>
      <c r="BK1780" s="90"/>
      <c r="BL1780" s="24">
        <v>0</v>
      </c>
      <c r="BM1780" s="24"/>
      <c r="BN1780" s="24"/>
      <c r="BO1780" s="24"/>
      <c r="BP1780" s="24"/>
      <c r="BQ1780" s="124"/>
    </row>
    <row r="1781" spans="1:69" ht="16.8" customHeight="1" x14ac:dyDescent="0.35">
      <c r="A1781" s="15"/>
      <c r="B1781" s="15"/>
      <c r="C1781" s="15" t="s">
        <v>180</v>
      </c>
      <c r="D1781" s="16"/>
      <c r="E1781" s="16"/>
      <c r="F1781" s="16"/>
      <c r="G1781" s="16">
        <v>0</v>
      </c>
      <c r="H1781" s="103"/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597"/>
        <v>794.26815200000021</v>
      </c>
      <c r="P1781" s="18">
        <f t="shared" si="598"/>
        <v>256.758152</v>
      </c>
      <c r="Q1781" s="14"/>
      <c r="R1781" s="18"/>
      <c r="S1781" s="16">
        <f>G1781</f>
        <v>0</v>
      </c>
      <c r="T1781" s="18">
        <f t="shared" si="591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2"/>
        <v>170453.03999999995</v>
      </c>
      <c r="AA1781" s="15"/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3"/>
        <v>0</v>
      </c>
      <c r="AP1781" s="15"/>
      <c r="AR1781" s="14"/>
      <c r="AS1781" s="18"/>
      <c r="AT1781" s="16">
        <v>0</v>
      </c>
      <c r="AU1781" s="18">
        <f t="shared" si="594"/>
        <v>0</v>
      </c>
      <c r="AV1781" s="15"/>
      <c r="AX1781" s="14"/>
      <c r="AY1781" s="18"/>
      <c r="AZ1781" s="16">
        <v>0</v>
      </c>
      <c r="BA1781" s="18">
        <f t="shared" si="595"/>
        <v>0</v>
      </c>
      <c r="BB1781" s="15"/>
      <c r="BD1781" s="14"/>
      <c r="BE1781" s="18"/>
      <c r="BF1781" s="16">
        <v>0</v>
      </c>
      <c r="BG1781" s="18">
        <f t="shared" si="596"/>
        <v>0</v>
      </c>
      <c r="BH1781" s="15"/>
      <c r="BJ1781" s="86">
        <v>0</v>
      </c>
      <c r="BK1781" s="90"/>
      <c r="BL1781" s="24"/>
      <c r="BM1781" s="24"/>
      <c r="BN1781" s="24"/>
      <c r="BO1781" s="24"/>
      <c r="BP1781" s="24"/>
      <c r="BQ1781" s="124"/>
    </row>
    <row r="1782" spans="1:69" ht="16.8" customHeight="1" x14ac:dyDescent="0.35">
      <c r="A1782" s="15"/>
      <c r="B1782" s="15"/>
      <c r="C1782" s="15" t="s">
        <v>181</v>
      </c>
      <c r="D1782" s="16"/>
      <c r="E1782" s="16"/>
      <c r="F1782" s="16"/>
      <c r="G1782" s="16">
        <v>0</v>
      </c>
      <c r="H1782" s="16"/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597"/>
        <v>794.26815200000021</v>
      </c>
      <c r="P1782" s="18">
        <f t="shared" si="598"/>
        <v>256.758152</v>
      </c>
      <c r="Q1782" s="14"/>
      <c r="R1782" s="18"/>
      <c r="S1782" s="16">
        <f>G1782</f>
        <v>0</v>
      </c>
      <c r="T1782" s="18">
        <f t="shared" si="591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2"/>
        <v>170453.03999999995</v>
      </c>
      <c r="AA1782" s="15"/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3"/>
        <v>0</v>
      </c>
      <c r="AP1782" s="15"/>
      <c r="AR1782" s="14"/>
      <c r="AS1782" s="18"/>
      <c r="AT1782" s="16">
        <v>0</v>
      </c>
      <c r="AU1782" s="18">
        <f t="shared" si="594"/>
        <v>0</v>
      </c>
      <c r="AV1782" s="15"/>
      <c r="AX1782" s="14"/>
      <c r="AY1782" s="18"/>
      <c r="AZ1782" s="16">
        <v>0</v>
      </c>
      <c r="BA1782" s="18">
        <f t="shared" si="595"/>
        <v>0</v>
      </c>
      <c r="BB1782" s="15"/>
      <c r="BD1782" s="14"/>
      <c r="BE1782" s="18"/>
      <c r="BF1782" s="16">
        <v>0</v>
      </c>
      <c r="BG1782" s="18">
        <f t="shared" si="596"/>
        <v>0</v>
      </c>
      <c r="BH1782" s="15"/>
      <c r="BJ1782" s="86">
        <v>0</v>
      </c>
      <c r="BK1782" s="90"/>
      <c r="BL1782" s="24"/>
      <c r="BM1782" s="24"/>
      <c r="BN1782" s="24"/>
      <c r="BO1782" s="24"/>
      <c r="BP1782" s="24"/>
      <c r="BQ1782" s="124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/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597"/>
        <v>1304.876964</v>
      </c>
      <c r="P1783" s="18">
        <f t="shared" si="598"/>
        <v>421.81696399999998</v>
      </c>
      <c r="Q1783" s="14"/>
      <c r="R1783" s="18"/>
      <c r="S1783" s="16">
        <v>0</v>
      </c>
      <c r="T1783" s="18">
        <f t="shared" si="591"/>
        <v>66454.28</v>
      </c>
      <c r="U1783" s="15"/>
      <c r="W1783" s="14"/>
      <c r="X1783" s="18"/>
      <c r="Y1783" s="16">
        <v>0</v>
      </c>
      <c r="Z1783" s="18">
        <f t="shared" si="592"/>
        <v>170453.03999999995</v>
      </c>
      <c r="AA1783" s="15"/>
      <c r="AB1783" s="24"/>
      <c r="AC1783" s="15"/>
      <c r="AD1783" s="25"/>
      <c r="AE1783" s="62"/>
      <c r="AF1783" s="63"/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3"/>
        <v>0</v>
      </c>
      <c r="AP1783" s="15"/>
      <c r="AR1783" s="14"/>
      <c r="AS1783" s="18"/>
      <c r="AT1783" s="16">
        <v>0</v>
      </c>
      <c r="AU1783" s="18">
        <f t="shared" si="594"/>
        <v>0</v>
      </c>
      <c r="AV1783" s="15"/>
      <c r="AX1783" s="14"/>
      <c r="AY1783" s="18"/>
      <c r="AZ1783" s="16">
        <v>0</v>
      </c>
      <c r="BA1783" s="18">
        <f t="shared" si="595"/>
        <v>0</v>
      </c>
      <c r="BB1783" s="15"/>
      <c r="BD1783" s="14"/>
      <c r="BE1783" s="18"/>
      <c r="BF1783" s="16">
        <v>0</v>
      </c>
      <c r="BG1783" s="18">
        <f t="shared" si="596"/>
        <v>0</v>
      </c>
      <c r="BH1783" s="15"/>
      <c r="BJ1783" s="86">
        <v>0</v>
      </c>
      <c r="BK1783" s="90"/>
      <c r="BL1783" s="24"/>
      <c r="BM1783" s="24"/>
      <c r="BN1783" s="24"/>
      <c r="BO1783" s="24"/>
      <c r="BP1783" s="24"/>
      <c r="BQ1783" s="124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182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597"/>
        <v>12368.854960000001</v>
      </c>
      <c r="P1784" s="18">
        <f t="shared" si="598"/>
        <v>13204.704959999999</v>
      </c>
      <c r="Q1784" s="14"/>
      <c r="R1784" s="18"/>
      <c r="S1784" s="16">
        <v>0</v>
      </c>
      <c r="T1784" s="18">
        <f t="shared" si="591"/>
        <v>66454.28</v>
      </c>
      <c r="U1784" s="15"/>
      <c r="W1784" s="14"/>
      <c r="X1784" s="18"/>
      <c r="Y1784" s="16">
        <v>0</v>
      </c>
      <c r="Z1784" s="18">
        <f t="shared" si="592"/>
        <v>170453.03999999995</v>
      </c>
      <c r="AA1784" s="15" t="str">
        <f>C1784</f>
        <v>Sinistro</v>
      </c>
      <c r="AB1784" s="24"/>
      <c r="AC1784" s="15"/>
      <c r="AD1784" s="25"/>
      <c r="AE1784" s="62"/>
      <c r="AF1784" s="63"/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3"/>
        <v>0</v>
      </c>
      <c r="AP1784" s="15"/>
      <c r="AR1784" s="14"/>
      <c r="AS1784" s="18"/>
      <c r="AT1784" s="16">
        <v>0</v>
      </c>
      <c r="AU1784" s="18">
        <f t="shared" si="594"/>
        <v>0</v>
      </c>
      <c r="AV1784" s="15"/>
      <c r="AX1784" s="14"/>
      <c r="AY1784" s="18"/>
      <c r="AZ1784" s="16">
        <v>0</v>
      </c>
      <c r="BA1784" s="18">
        <f t="shared" si="595"/>
        <v>0</v>
      </c>
      <c r="BB1784" s="15"/>
      <c r="BD1784" s="14"/>
      <c r="BE1784" s="18"/>
      <c r="BF1784" s="16">
        <v>0</v>
      </c>
      <c r="BG1784" s="18">
        <f t="shared" si="596"/>
        <v>0</v>
      </c>
      <c r="BH1784" s="15"/>
      <c r="BJ1784" s="86">
        <v>0</v>
      </c>
      <c r="BK1784" s="90"/>
      <c r="BL1784" s="24"/>
      <c r="BM1784" s="24"/>
      <c r="BN1784" s="24"/>
      <c r="BO1784" s="24"/>
      <c r="BP1784" s="24"/>
      <c r="BQ1784" s="124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/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597"/>
        <v>3399.1807600000002</v>
      </c>
      <c r="P1785" s="18">
        <f t="shared" si="598"/>
        <v>1283.7907599999996</v>
      </c>
      <c r="Q1785" s="14"/>
      <c r="R1785" s="18"/>
      <c r="S1785" s="16">
        <v>0</v>
      </c>
      <c r="T1785" s="18">
        <f t="shared" si="591"/>
        <v>66454.28</v>
      </c>
      <c r="U1785" s="15"/>
      <c r="W1785" s="14"/>
      <c r="X1785" s="18"/>
      <c r="Y1785" s="16">
        <v>0</v>
      </c>
      <c r="Z1785" s="18">
        <f t="shared" si="592"/>
        <v>170453.03999999995</v>
      </c>
      <c r="AA1785" s="15"/>
      <c r="AB1785" s="24"/>
      <c r="AC1785" s="64" t="s">
        <v>134</v>
      </c>
      <c r="AD1785" s="65"/>
      <c r="AE1785" s="65">
        <f>H1789</f>
        <v>0</v>
      </c>
      <c r="AF1785" s="63">
        <f t="shared" ref="AF1785:AF1815" si="599">AE1785+AF1724</f>
        <v>0</v>
      </c>
      <c r="AG1785" s="25"/>
      <c r="AH1785" s="24"/>
      <c r="AI1785" s="26"/>
      <c r="AJ1785" s="25">
        <v>0</v>
      </c>
      <c r="AL1785" s="14"/>
      <c r="AM1785" s="18"/>
      <c r="AN1785" s="16">
        <v>0</v>
      </c>
      <c r="AO1785" s="18">
        <f t="shared" si="593"/>
        <v>0</v>
      </c>
      <c r="AP1785" s="15"/>
      <c r="AR1785" s="14"/>
      <c r="AS1785" s="18"/>
      <c r="AT1785" s="16">
        <v>0</v>
      </c>
      <c r="AU1785" s="18">
        <f t="shared" si="594"/>
        <v>0</v>
      </c>
      <c r="AV1785" s="15"/>
      <c r="AX1785" s="14"/>
      <c r="AY1785" s="18"/>
      <c r="AZ1785" s="16">
        <v>0</v>
      </c>
      <c r="BA1785" s="18">
        <f t="shared" si="595"/>
        <v>0</v>
      </c>
      <c r="BB1785" s="15"/>
      <c r="BD1785" s="14"/>
      <c r="BE1785" s="18"/>
      <c r="BF1785" s="16">
        <v>0</v>
      </c>
      <c r="BG1785" s="18">
        <f t="shared" si="596"/>
        <v>0</v>
      </c>
      <c r="BH1785" s="15"/>
      <c r="BJ1785" s="86"/>
      <c r="BK1785" s="86"/>
      <c r="BL1785" s="24"/>
      <c r="BM1785" s="24"/>
      <c r="BN1785" s="24"/>
      <c r="BO1785" s="24"/>
      <c r="BP1785" s="24"/>
      <c r="BQ1785" s="124"/>
    </row>
    <row r="1786" spans="1:69" ht="16.8" customHeight="1" x14ac:dyDescent="0.35">
      <c r="A1786" s="15"/>
      <c r="B1786" s="15"/>
      <c r="C1786" s="15" t="s">
        <v>58</v>
      </c>
      <c r="D1786" s="16"/>
      <c r="E1786" s="16"/>
      <c r="F1786" s="16"/>
      <c r="G1786" s="16">
        <v>0</v>
      </c>
      <c r="H1786" s="16"/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7"/>
        <v>0</v>
      </c>
      <c r="P1786" s="18">
        <f t="shared" si="598"/>
        <v>0</v>
      </c>
      <c r="Q1786" s="14"/>
      <c r="R1786" s="18"/>
      <c r="S1786" s="16">
        <f t="shared" ref="S1786:S1793" si="600">G1786</f>
        <v>0</v>
      </c>
      <c r="T1786" s="18">
        <f t="shared" si="591"/>
        <v>66454.28</v>
      </c>
      <c r="U1786" s="15" t="str">
        <f t="shared" ref="U1786:U1796" si="601">C1786</f>
        <v xml:space="preserve">Francobolli    </v>
      </c>
      <c r="W1786" s="14"/>
      <c r="X1786" s="18"/>
      <c r="Y1786" s="16"/>
      <c r="Z1786" s="18">
        <f t="shared" si="592"/>
        <v>170453.03999999995</v>
      </c>
      <c r="AA1786" s="15"/>
      <c r="AB1786" s="24"/>
      <c r="AC1786" s="15" t="str">
        <f t="shared" ref="AC1786:AC1799" si="602">C1786</f>
        <v xml:space="preserve">Francobolli    </v>
      </c>
      <c r="AD1786" s="25"/>
      <c r="AE1786" s="62">
        <f>G1786</f>
        <v>0</v>
      </c>
      <c r="AF1786" s="63">
        <f t="shared" si="599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3"/>
        <v>0</v>
      </c>
      <c r="AP1786" s="15"/>
      <c r="AR1786" s="14"/>
      <c r="AS1786" s="18"/>
      <c r="AT1786" s="16"/>
      <c r="AU1786" s="18">
        <f t="shared" si="594"/>
        <v>0</v>
      </c>
      <c r="AV1786" s="15"/>
      <c r="AX1786" s="14"/>
      <c r="AY1786" s="18"/>
      <c r="AZ1786" s="16"/>
      <c r="BA1786" s="18">
        <f t="shared" si="595"/>
        <v>0</v>
      </c>
      <c r="BB1786" s="15"/>
      <c r="BD1786" s="14"/>
      <c r="BE1786" s="18"/>
      <c r="BF1786" s="16"/>
      <c r="BG1786" s="18">
        <f t="shared" si="596"/>
        <v>0</v>
      </c>
      <c r="BH1786" s="15"/>
      <c r="BJ1786" s="86"/>
      <c r="BK1786" s="86"/>
      <c r="BL1786" s="24"/>
      <c r="BM1786" s="24"/>
      <c r="BN1786" s="24"/>
      <c r="BO1786" s="24"/>
      <c r="BP1786" s="24"/>
      <c r="BQ1786" s="124"/>
    </row>
    <row r="1787" spans="1:69" ht="16.8" customHeight="1" x14ac:dyDescent="0.35">
      <c r="A1787" s="15"/>
      <c r="B1787" s="15"/>
      <c r="C1787" s="15" t="s">
        <v>135</v>
      </c>
      <c r="D1787" s="16"/>
      <c r="E1787" s="16"/>
      <c r="F1787" s="16"/>
      <c r="G1787" s="16">
        <v>0</v>
      </c>
      <c r="H1787" s="16"/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597"/>
        <v>1746.867724</v>
      </c>
      <c r="P1787" s="18">
        <f t="shared" si="598"/>
        <v>1705.6077240000002</v>
      </c>
      <c r="Q1787" s="14"/>
      <c r="R1787" s="18"/>
      <c r="S1787" s="16">
        <f t="shared" si="600"/>
        <v>0</v>
      </c>
      <c r="T1787" s="18">
        <f t="shared" si="591"/>
        <v>66454.28</v>
      </c>
      <c r="U1787" s="15" t="str">
        <f t="shared" si="601"/>
        <v xml:space="preserve">PAG. FATT. SOMMESE PETROLI </v>
      </c>
      <c r="W1787" s="14"/>
      <c r="X1787" s="18"/>
      <c r="Y1787" s="16">
        <v>0</v>
      </c>
      <c r="Z1787" s="18">
        <f t="shared" si="592"/>
        <v>170453.03999999995</v>
      </c>
      <c r="AA1787" s="15"/>
      <c r="AB1787" s="24"/>
      <c r="AC1787" s="15" t="str">
        <f t="shared" si="602"/>
        <v xml:space="preserve">PAG. FATT. SOMMESE PETROLI </v>
      </c>
      <c r="AD1787" s="25"/>
      <c r="AE1787" s="62">
        <f>G1787</f>
        <v>0</v>
      </c>
      <c r="AF1787" s="63">
        <f t="shared" si="599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3"/>
        <v>0</v>
      </c>
      <c r="AP1787" s="15"/>
      <c r="AR1787" s="14"/>
      <c r="AS1787" s="18"/>
      <c r="AT1787" s="16">
        <v>0</v>
      </c>
      <c r="AU1787" s="18">
        <f t="shared" si="594"/>
        <v>0</v>
      </c>
      <c r="AV1787" s="15"/>
      <c r="AX1787" s="14"/>
      <c r="AY1787" s="18"/>
      <c r="AZ1787" s="16">
        <v>0</v>
      </c>
      <c r="BA1787" s="18">
        <f t="shared" si="595"/>
        <v>0</v>
      </c>
      <c r="BB1787" s="15"/>
      <c r="BD1787" s="14"/>
      <c r="BE1787" s="18"/>
      <c r="BF1787" s="16">
        <v>0</v>
      </c>
      <c r="BG1787" s="18">
        <f t="shared" si="596"/>
        <v>0</v>
      </c>
      <c r="BH1787" s="15"/>
      <c r="BJ1787" s="86"/>
      <c r="BK1787" s="86"/>
      <c r="BL1787" s="24"/>
      <c r="BM1787" s="24"/>
      <c r="BN1787" s="24"/>
      <c r="BO1787" s="24"/>
      <c r="BP1787" s="24"/>
      <c r="BQ1787" s="124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/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597"/>
        <v>1985.6753800000001</v>
      </c>
      <c r="P1788" s="18">
        <f t="shared" si="598"/>
        <v>641.89537999999982</v>
      </c>
      <c r="Q1788" s="14"/>
      <c r="R1788" s="18"/>
      <c r="S1788" s="16">
        <f t="shared" si="600"/>
        <v>0</v>
      </c>
      <c r="T1788" s="18">
        <f t="shared" si="591"/>
        <v>66454.28</v>
      </c>
      <c r="U1788" s="15" t="str">
        <f t="shared" si="601"/>
        <v>Benzina auto papa'</v>
      </c>
      <c r="W1788" s="14"/>
      <c r="X1788" s="18"/>
      <c r="Y1788" s="16">
        <v>0</v>
      </c>
      <c r="Z1788" s="18">
        <f t="shared" si="592"/>
        <v>170453.03999999995</v>
      </c>
      <c r="AA1788" s="15"/>
      <c r="AB1788" s="24"/>
      <c r="AC1788" s="15" t="str">
        <f t="shared" si="602"/>
        <v>Benzina auto papa'</v>
      </c>
      <c r="AD1788" s="25"/>
      <c r="AE1788" s="62">
        <f>G1788</f>
        <v>0</v>
      </c>
      <c r="AF1788" s="63">
        <f t="shared" si="599"/>
        <v>0</v>
      </c>
      <c r="AG1788" s="25"/>
      <c r="AH1788" s="24"/>
      <c r="AI1788" s="26">
        <v>0</v>
      </c>
      <c r="AJ1788" s="25"/>
      <c r="AL1788" s="14"/>
      <c r="AM1788" s="18"/>
      <c r="AN1788" s="16">
        <v>0</v>
      </c>
      <c r="AO1788" s="18">
        <f t="shared" si="593"/>
        <v>0</v>
      </c>
      <c r="AP1788" s="15"/>
      <c r="AR1788" s="14"/>
      <c r="AS1788" s="18"/>
      <c r="AT1788" s="16">
        <v>0</v>
      </c>
      <c r="AU1788" s="18">
        <f t="shared" si="594"/>
        <v>0</v>
      </c>
      <c r="AV1788" s="15"/>
      <c r="AX1788" s="14"/>
      <c r="AY1788" s="18"/>
      <c r="AZ1788" s="16">
        <v>0</v>
      </c>
      <c r="BA1788" s="18">
        <f t="shared" si="595"/>
        <v>0</v>
      </c>
      <c r="BB1788" s="15"/>
      <c r="BD1788" s="14"/>
      <c r="BE1788" s="18"/>
      <c r="BF1788" s="16">
        <v>0</v>
      </c>
      <c r="BG1788" s="18">
        <f t="shared" si="596"/>
        <v>0</v>
      </c>
      <c r="BH1788" s="15"/>
      <c r="BJ1788" s="86"/>
      <c r="BK1788" s="86"/>
      <c r="BL1788" s="24"/>
      <c r="BM1788" s="24"/>
      <c r="BN1788" s="24"/>
      <c r="BO1788" s="24"/>
      <c r="BP1788" s="24"/>
      <c r="BQ1788" s="124"/>
    </row>
    <row r="1789" spans="1:69" ht="16.8" customHeight="1" x14ac:dyDescent="0.35">
      <c r="A1789" s="15"/>
      <c r="B1789" s="15"/>
      <c r="C1789" s="28" t="s">
        <v>136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597"/>
        <v>24220.365788000006</v>
      </c>
      <c r="P1789" s="18">
        <f t="shared" si="598"/>
        <v>17257.815788</v>
      </c>
      <c r="Q1789" s="14"/>
      <c r="R1789" s="18"/>
      <c r="S1789" s="16">
        <f t="shared" si="600"/>
        <v>0</v>
      </c>
      <c r="T1789" s="18">
        <f t="shared" si="591"/>
        <v>66454.28</v>
      </c>
      <c r="U1789" s="15" t="str">
        <f t="shared" si="601"/>
        <v>Spese bancarie</v>
      </c>
      <c r="W1789" s="14"/>
      <c r="X1789" s="18"/>
      <c r="Y1789" s="16">
        <v>0</v>
      </c>
      <c r="Z1789" s="18">
        <f t="shared" si="592"/>
        <v>170453.03999999995</v>
      </c>
      <c r="AA1789" s="15" t="str">
        <f>C1789</f>
        <v>Spese bancarie</v>
      </c>
      <c r="AB1789" s="24"/>
      <c r="AC1789" s="15" t="str">
        <f t="shared" si="602"/>
        <v>Spese bancarie</v>
      </c>
      <c r="AD1789" s="25"/>
      <c r="AE1789" s="62">
        <v>0</v>
      </c>
      <c r="AF1789" s="63">
        <f t="shared" si="599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3"/>
        <v>0</v>
      </c>
      <c r="AP1789" s="15"/>
      <c r="AR1789" s="14"/>
      <c r="AS1789" s="18"/>
      <c r="AT1789" s="16">
        <v>0</v>
      </c>
      <c r="AU1789" s="18">
        <f t="shared" si="594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5"/>
        <v>0</v>
      </c>
      <c r="BB1789" s="15"/>
      <c r="BD1789" s="14"/>
      <c r="BE1789" s="18"/>
      <c r="BF1789" s="16">
        <v>0</v>
      </c>
      <c r="BG1789" s="18">
        <f t="shared" si="596"/>
        <v>0</v>
      </c>
      <c r="BH1789" s="15"/>
      <c r="BJ1789" s="86"/>
      <c r="BK1789" s="86"/>
      <c r="BL1789" s="24"/>
      <c r="BM1789" s="24"/>
      <c r="BN1789" s="24"/>
      <c r="BO1789" s="24"/>
      <c r="BP1789" s="24"/>
      <c r="BQ1789" s="124"/>
    </row>
    <row r="1790" spans="1:69" ht="16.8" customHeight="1" x14ac:dyDescent="0.35">
      <c r="A1790" s="15"/>
      <c r="B1790" s="15"/>
      <c r="C1790" s="15"/>
      <c r="D1790" s="16"/>
      <c r="E1790" s="16"/>
      <c r="F1790" s="16"/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597"/>
        <v>37926.335787999989</v>
      </c>
      <c r="P1790" s="18">
        <f t="shared" si="598"/>
        <v>17257.815788</v>
      </c>
      <c r="Q1790" s="14"/>
      <c r="R1790" s="18"/>
      <c r="S1790" s="16">
        <f t="shared" si="600"/>
        <v>0</v>
      </c>
      <c r="T1790" s="18">
        <f t="shared" si="591"/>
        <v>66454.28</v>
      </c>
      <c r="U1790" s="15">
        <f t="shared" si="601"/>
        <v>0</v>
      </c>
      <c r="W1790" s="14"/>
      <c r="X1790" s="18"/>
      <c r="Y1790" s="16">
        <v>0</v>
      </c>
      <c r="Z1790" s="18">
        <f t="shared" si="592"/>
        <v>170453.03999999995</v>
      </c>
      <c r="AA1790" s="15"/>
      <c r="AB1790" s="24"/>
      <c r="AC1790" s="15">
        <f t="shared" si="602"/>
        <v>0</v>
      </c>
      <c r="AD1790" s="25"/>
      <c r="AE1790" s="62">
        <f t="shared" ref="AE1790:AE1815" si="603">G1790</f>
        <v>0</v>
      </c>
      <c r="AF1790" s="63">
        <f t="shared" si="599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3"/>
        <v>0</v>
      </c>
      <c r="AP1790" s="15"/>
      <c r="AR1790" s="14"/>
      <c r="AS1790" s="18"/>
      <c r="AT1790" s="16">
        <v>0</v>
      </c>
      <c r="AU1790" s="18">
        <f t="shared" si="594"/>
        <v>0</v>
      </c>
      <c r="AV1790" s="15"/>
      <c r="AX1790" s="14"/>
      <c r="AY1790" s="18"/>
      <c r="AZ1790" s="16">
        <v>0</v>
      </c>
      <c r="BA1790" s="18">
        <f t="shared" si="595"/>
        <v>0</v>
      </c>
      <c r="BB1790" s="15"/>
      <c r="BD1790" s="14"/>
      <c r="BE1790" s="18"/>
      <c r="BF1790" s="16">
        <v>0</v>
      </c>
      <c r="BG1790" s="18">
        <f t="shared" si="596"/>
        <v>0</v>
      </c>
      <c r="BH1790" s="15"/>
      <c r="BJ1790" s="86"/>
      <c r="BK1790" s="86"/>
      <c r="BL1790" s="24"/>
      <c r="BM1790" s="24"/>
      <c r="BN1790" s="24"/>
      <c r="BO1790" s="24"/>
      <c r="BP1790" s="24"/>
      <c r="BQ1790" s="124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597"/>
        <v>1418.3467000000003</v>
      </c>
      <c r="P1791" s="18">
        <f t="shared" si="598"/>
        <v>458.49670000000003</v>
      </c>
      <c r="Q1791" s="14"/>
      <c r="R1791" s="18"/>
      <c r="S1791" s="16">
        <f t="shared" si="600"/>
        <v>0</v>
      </c>
      <c r="T1791" s="18">
        <f t="shared" si="591"/>
        <v>66454.28</v>
      </c>
      <c r="U1791" s="15" t="str">
        <f t="shared" si="601"/>
        <v>Materiale pulizia</v>
      </c>
      <c r="W1791" s="14"/>
      <c r="X1791" s="18"/>
      <c r="Y1791" s="16">
        <v>0</v>
      </c>
      <c r="Z1791" s="18">
        <f t="shared" si="592"/>
        <v>170453.03999999995</v>
      </c>
      <c r="AA1791" s="15"/>
      <c r="AB1791" s="24"/>
      <c r="AC1791" s="15" t="str">
        <f t="shared" si="602"/>
        <v>Materiale pulizia</v>
      </c>
      <c r="AD1791" s="25"/>
      <c r="AE1791" s="62">
        <f t="shared" si="603"/>
        <v>0</v>
      </c>
      <c r="AF1791" s="63">
        <f t="shared" si="599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3"/>
        <v>0</v>
      </c>
      <c r="AP1791" s="15"/>
      <c r="AR1791" s="14"/>
      <c r="AS1791" s="18"/>
      <c r="AT1791" s="16">
        <v>0</v>
      </c>
      <c r="AU1791" s="18">
        <f t="shared" si="594"/>
        <v>0</v>
      </c>
      <c r="AV1791" s="15"/>
      <c r="AX1791" s="14"/>
      <c r="AY1791" s="18"/>
      <c r="AZ1791" s="16">
        <v>0</v>
      </c>
      <c r="BA1791" s="18">
        <f t="shared" si="595"/>
        <v>0</v>
      </c>
      <c r="BB1791" s="15"/>
      <c r="BD1791" s="14"/>
      <c r="BE1791" s="18"/>
      <c r="BF1791" s="16">
        <v>0</v>
      </c>
      <c r="BG1791" s="18">
        <f t="shared" si="596"/>
        <v>0</v>
      </c>
      <c r="BH1791" s="15"/>
      <c r="BJ1791" s="86"/>
      <c r="BK1791" s="86"/>
      <c r="BL1791" s="24"/>
      <c r="BM1791" s="24"/>
      <c r="BN1791" s="24"/>
      <c r="BO1791" s="24"/>
      <c r="BP1791" s="24"/>
      <c r="BQ1791" s="124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597"/>
        <v>-423.93329999999992</v>
      </c>
      <c r="P1792" s="18">
        <f t="shared" si="598"/>
        <v>458.49670000000003</v>
      </c>
      <c r="Q1792" s="14"/>
      <c r="R1792" s="18"/>
      <c r="S1792" s="16">
        <f t="shared" si="600"/>
        <v>0</v>
      </c>
      <c r="T1792" s="18">
        <f t="shared" si="591"/>
        <v>66454.28</v>
      </c>
      <c r="U1792" s="15" t="str">
        <f t="shared" si="601"/>
        <v xml:space="preserve">Assicurazioni </v>
      </c>
      <c r="W1792" s="14"/>
      <c r="X1792" s="18"/>
      <c r="Y1792" s="16">
        <v>0</v>
      </c>
      <c r="Z1792" s="18">
        <f t="shared" si="592"/>
        <v>170453.03999999995</v>
      </c>
      <c r="AA1792" s="15"/>
      <c r="AB1792" s="24"/>
      <c r="AC1792" s="15" t="str">
        <f t="shared" si="602"/>
        <v xml:space="preserve">Assicurazioni </v>
      </c>
      <c r="AD1792" s="25"/>
      <c r="AE1792" s="62">
        <f t="shared" si="603"/>
        <v>0</v>
      </c>
      <c r="AF1792" s="63">
        <f t="shared" si="599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3"/>
        <v>0</v>
      </c>
      <c r="AP1792" s="15"/>
      <c r="AR1792" s="14"/>
      <c r="AS1792" s="18"/>
      <c r="AT1792" s="16">
        <v>0</v>
      </c>
      <c r="AU1792" s="18">
        <f t="shared" si="594"/>
        <v>0</v>
      </c>
      <c r="AV1792" s="15"/>
      <c r="AX1792" s="14"/>
      <c r="AY1792" s="18"/>
      <c r="AZ1792" s="16">
        <v>0</v>
      </c>
      <c r="BA1792" s="18">
        <f t="shared" si="595"/>
        <v>0</v>
      </c>
      <c r="BB1792" s="15"/>
      <c r="BD1792" s="14"/>
      <c r="BE1792" s="18"/>
      <c r="BF1792" s="16">
        <v>0</v>
      </c>
      <c r="BG1792" s="18">
        <f t="shared" si="596"/>
        <v>0</v>
      </c>
      <c r="BH1792" s="15"/>
      <c r="BJ1792" s="86"/>
      <c r="BK1792" s="86"/>
      <c r="BL1792" s="24"/>
      <c r="BM1792" s="24"/>
      <c r="BN1792" s="24"/>
      <c r="BO1792" s="24"/>
      <c r="BP1792" s="24"/>
      <c r="BQ1792" s="124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597"/>
        <v>1164.4346879999998</v>
      </c>
      <c r="P1793" s="18">
        <f t="shared" si="598"/>
        <v>2127.4246879999992</v>
      </c>
      <c r="Q1793" s="14"/>
      <c r="R1793" s="18"/>
      <c r="S1793" s="16">
        <f t="shared" si="600"/>
        <v>0</v>
      </c>
      <c r="T1793" s="18">
        <f t="shared" si="591"/>
        <v>66454.28</v>
      </c>
      <c r="U1793" s="15" t="str">
        <f t="shared" si="601"/>
        <v>Telepass</v>
      </c>
      <c r="W1793" s="14"/>
      <c r="X1793" s="18"/>
      <c r="Y1793" s="16">
        <v>0</v>
      </c>
      <c r="Z1793" s="18">
        <f t="shared" si="592"/>
        <v>170453.03999999995</v>
      </c>
      <c r="AA1793" s="15"/>
      <c r="AB1793" s="24"/>
      <c r="AC1793" s="15" t="str">
        <f t="shared" si="602"/>
        <v>Telepass</v>
      </c>
      <c r="AD1793" s="25"/>
      <c r="AE1793" s="62">
        <f t="shared" si="603"/>
        <v>0</v>
      </c>
      <c r="AF1793" s="63">
        <f t="shared" si="599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3"/>
        <v>0</v>
      </c>
      <c r="AP1793" s="15"/>
      <c r="AR1793" s="14"/>
      <c r="AS1793" s="18"/>
      <c r="AT1793" s="16">
        <v>0</v>
      </c>
      <c r="AU1793" s="18">
        <f t="shared" si="594"/>
        <v>0</v>
      </c>
      <c r="AV1793" s="15"/>
      <c r="AX1793" s="14"/>
      <c r="AY1793" s="18"/>
      <c r="AZ1793" s="16">
        <v>0</v>
      </c>
      <c r="BA1793" s="18">
        <f t="shared" si="595"/>
        <v>0</v>
      </c>
      <c r="BB1793" s="15"/>
      <c r="BD1793" s="14"/>
      <c r="BE1793" s="18"/>
      <c r="BF1793" s="16">
        <v>0</v>
      </c>
      <c r="BG1793" s="18">
        <f t="shared" si="596"/>
        <v>0</v>
      </c>
      <c r="BH1793" s="15"/>
      <c r="BJ1793" s="86"/>
      <c r="BK1793" s="86"/>
      <c r="BL1793" s="24"/>
      <c r="BM1793" s="24"/>
      <c r="BN1793" s="24"/>
      <c r="BO1793" s="24"/>
      <c r="BP1793" s="24"/>
      <c r="BQ1793" s="124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/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591"/>
        <v>66454.28</v>
      </c>
      <c r="U1794" s="15" t="str">
        <f t="shared" si="601"/>
        <v>Pubblicità</v>
      </c>
      <c r="W1794" s="14"/>
      <c r="X1794" s="18"/>
      <c r="Y1794" s="16">
        <v>0</v>
      </c>
      <c r="Z1794" s="18">
        <f t="shared" si="592"/>
        <v>170453.03999999995</v>
      </c>
      <c r="AA1794" s="15"/>
      <c r="AB1794" s="24"/>
      <c r="AC1794" s="15" t="str">
        <f t="shared" si="602"/>
        <v>Pubblicità</v>
      </c>
      <c r="AD1794" s="25"/>
      <c r="AE1794" s="62">
        <f t="shared" si="603"/>
        <v>0</v>
      </c>
      <c r="AF1794" s="63">
        <f t="shared" si="599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3"/>
        <v>0</v>
      </c>
      <c r="AP1794" s="15"/>
      <c r="AR1794" s="14"/>
      <c r="AS1794" s="18"/>
      <c r="AT1794" s="16"/>
      <c r="AU1794" s="18">
        <f t="shared" si="594"/>
        <v>0</v>
      </c>
      <c r="AV1794" s="15"/>
      <c r="AX1794" s="14"/>
      <c r="AY1794" s="18"/>
      <c r="AZ1794" s="16"/>
      <c r="BA1794" s="18">
        <f t="shared" si="595"/>
        <v>0</v>
      </c>
      <c r="BB1794" s="15"/>
      <c r="BD1794" s="14"/>
      <c r="BE1794" s="18"/>
      <c r="BF1794" s="16"/>
      <c r="BG1794" s="18">
        <f t="shared" si="596"/>
        <v>0</v>
      </c>
      <c r="BH1794" s="15"/>
      <c r="BJ1794" s="86"/>
      <c r="BK1794" s="86"/>
      <c r="BL1794" s="24"/>
      <c r="BM1794" s="24"/>
      <c r="BN1794" s="24"/>
      <c r="BO1794" s="24"/>
      <c r="BP1794" s="24"/>
      <c r="BQ1794" s="124"/>
    </row>
    <row r="1795" spans="1:69" ht="16.8" customHeight="1" x14ac:dyDescent="0.35">
      <c r="A1795" s="15"/>
      <c r="B1795" s="66"/>
      <c r="C1795" s="15" t="s">
        <v>137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/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591"/>
        <v>66454.28</v>
      </c>
      <c r="U1795" s="15" t="str">
        <f t="shared" si="601"/>
        <v xml:space="preserve">PAG. STIP.           MARZIA </v>
      </c>
      <c r="W1795" s="14"/>
      <c r="X1795" s="18"/>
      <c r="Y1795" s="16">
        <v>0</v>
      </c>
      <c r="Z1795" s="18">
        <f t="shared" si="592"/>
        <v>170453.03999999995</v>
      </c>
      <c r="AA1795" s="15"/>
      <c r="AB1795" s="24"/>
      <c r="AC1795" s="15" t="str">
        <f t="shared" si="602"/>
        <v xml:space="preserve">PAG. STIP.           MARZIA </v>
      </c>
      <c r="AD1795" s="25"/>
      <c r="AE1795" s="62">
        <f t="shared" si="603"/>
        <v>0</v>
      </c>
      <c r="AF1795" s="63">
        <f t="shared" si="599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3"/>
        <v>0</v>
      </c>
      <c r="AP1795" s="15"/>
      <c r="AR1795" s="14"/>
      <c r="AS1795" s="18"/>
      <c r="AT1795" s="16">
        <v>0</v>
      </c>
      <c r="AU1795" s="18">
        <f t="shared" si="594"/>
        <v>0</v>
      </c>
      <c r="AV1795" s="15"/>
      <c r="AX1795" s="14"/>
      <c r="AY1795" s="18"/>
      <c r="AZ1795" s="16">
        <v>0</v>
      </c>
      <c r="BA1795" s="18">
        <f t="shared" si="595"/>
        <v>0</v>
      </c>
      <c r="BB1795" s="15"/>
      <c r="BD1795" s="14"/>
      <c r="BE1795" s="18"/>
      <c r="BF1795" s="16">
        <v>0</v>
      </c>
      <c r="BG1795" s="18">
        <f t="shared" si="596"/>
        <v>0</v>
      </c>
      <c r="BH1795" s="15"/>
      <c r="BJ1795" s="86"/>
      <c r="BK1795" s="86"/>
      <c r="BL1795" s="24"/>
      <c r="BM1795" s="24"/>
      <c r="BN1795" s="24"/>
      <c r="BO1795" s="24"/>
      <c r="BP1795" s="24"/>
      <c r="BQ1795" s="124"/>
    </row>
    <row r="1796" spans="1:69" ht="16.8" customHeight="1" x14ac:dyDescent="0.35">
      <c r="A1796" s="15"/>
      <c r="B1796" s="15"/>
      <c r="C1796" s="15" t="s">
        <v>139</v>
      </c>
      <c r="D1796" s="16"/>
      <c r="E1796" s="16">
        <v>0</v>
      </c>
      <c r="F1796" s="16"/>
      <c r="G1796" s="16">
        <v>0</v>
      </c>
      <c r="H1796" s="16"/>
      <c r="I1796" s="4"/>
      <c r="J1796" s="14"/>
      <c r="K1796" s="17"/>
      <c r="L1796" s="16"/>
      <c r="M1796" s="16">
        <v>0</v>
      </c>
      <c r="N1796" s="16" t="s">
        <v>70</v>
      </c>
      <c r="O1796" s="16">
        <f>SUM(L1807:L1818)+L1821</f>
        <v>538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591"/>
        <v>66454.28</v>
      </c>
      <c r="U1796" s="15" t="str">
        <f t="shared" si="601"/>
        <v xml:space="preserve">PAG. STIP.           DEBORAH </v>
      </c>
      <c r="W1796" s="14"/>
      <c r="X1796" s="18"/>
      <c r="Y1796" s="16">
        <v>0</v>
      </c>
      <c r="Z1796" s="18">
        <f t="shared" si="592"/>
        <v>170453.03999999995</v>
      </c>
      <c r="AA1796" s="15"/>
      <c r="AB1796" s="24"/>
      <c r="AC1796" s="15" t="str">
        <f t="shared" si="602"/>
        <v xml:space="preserve">PAG. STIP.           DEBORAH </v>
      </c>
      <c r="AD1796" s="25"/>
      <c r="AE1796" s="62">
        <f t="shared" si="603"/>
        <v>0</v>
      </c>
      <c r="AF1796" s="63">
        <f t="shared" si="599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3"/>
        <v>0</v>
      </c>
      <c r="AP1796" s="15"/>
      <c r="AR1796" s="14"/>
      <c r="AS1796" s="18"/>
      <c r="AT1796" s="16">
        <v>0</v>
      </c>
      <c r="AU1796" s="18">
        <f t="shared" si="594"/>
        <v>0</v>
      </c>
      <c r="AV1796" s="15"/>
      <c r="AX1796" s="14"/>
      <c r="AY1796" s="18"/>
      <c r="AZ1796" s="16">
        <v>0</v>
      </c>
      <c r="BA1796" s="18">
        <f t="shared" si="595"/>
        <v>0</v>
      </c>
      <c r="BB1796" s="15"/>
      <c r="BD1796" s="14"/>
      <c r="BE1796" s="18"/>
      <c r="BF1796" s="16">
        <v>0</v>
      </c>
      <c r="BG1796" s="18">
        <f t="shared" si="596"/>
        <v>0</v>
      </c>
      <c r="BH1796" s="15"/>
      <c r="BJ1796" s="86"/>
      <c r="BK1796" s="86"/>
      <c r="BL1796" s="24"/>
      <c r="BM1796" s="24"/>
      <c r="BN1796" s="24"/>
      <c r="BO1796" s="24"/>
      <c r="BP1796" s="24"/>
      <c r="BQ1796" s="124"/>
    </row>
    <row r="1797" spans="1:69" ht="16.8" customHeight="1" x14ac:dyDescent="0.35">
      <c r="A1797" s="15"/>
      <c r="B1797" s="15"/>
      <c r="C1797" s="15" t="s">
        <v>141</v>
      </c>
      <c r="D1797" s="16"/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17503.43</v>
      </c>
      <c r="Q1797" s="14"/>
      <c r="R1797" s="18"/>
      <c r="S1797" s="16">
        <f>G1797</f>
        <v>0</v>
      </c>
      <c r="T1797" s="18">
        <f t="shared" si="591"/>
        <v>66454.28</v>
      </c>
      <c r="U1797" s="15"/>
      <c r="W1797" s="14"/>
      <c r="X1797" s="18"/>
      <c r="Y1797" s="16"/>
      <c r="Z1797" s="18">
        <f t="shared" si="592"/>
        <v>170453.03999999995</v>
      </c>
      <c r="AA1797" s="15"/>
      <c r="AB1797" s="24"/>
      <c r="AC1797" s="15" t="str">
        <f t="shared" si="602"/>
        <v xml:space="preserve">PAG. STIP.           DORIANA BONIFICO </v>
      </c>
      <c r="AD1797" s="25"/>
      <c r="AE1797" s="62">
        <f t="shared" si="603"/>
        <v>0</v>
      </c>
      <c r="AF1797" s="63">
        <f t="shared" si="599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3"/>
        <v>0</v>
      </c>
      <c r="AP1797" s="15"/>
      <c r="AR1797" s="14"/>
      <c r="AS1797" s="18"/>
      <c r="AT1797" s="16"/>
      <c r="AU1797" s="18">
        <f t="shared" si="594"/>
        <v>0</v>
      </c>
      <c r="AV1797" s="15"/>
      <c r="AX1797" s="14"/>
      <c r="AY1797" s="18"/>
      <c r="AZ1797" s="16"/>
      <c r="BA1797" s="18">
        <f t="shared" si="595"/>
        <v>0</v>
      </c>
      <c r="BB1797" s="15"/>
      <c r="BD1797" s="14"/>
      <c r="BE1797" s="18"/>
      <c r="BF1797" s="16"/>
      <c r="BG1797" s="18">
        <f t="shared" si="596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4"/>
    </row>
    <row r="1798" spans="1:69" ht="16.8" customHeight="1" x14ac:dyDescent="0.35">
      <c r="A1798" s="15"/>
      <c r="B1798" s="15"/>
      <c r="C1798" s="15" t="s">
        <v>142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8182.77</v>
      </c>
      <c r="M1798" s="3">
        <f>SUM(M1771:M1797)</f>
        <v>1359.6700000000005</v>
      </c>
      <c r="N1798" s="16" t="s">
        <v>75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591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2"/>
        <v>170453.03999999995</v>
      </c>
      <c r="AA1798" s="15"/>
      <c r="AB1798" s="24"/>
      <c r="AC1798" s="15" t="str">
        <f t="shared" si="602"/>
        <v xml:space="preserve">PAG. STIP.           STEFANIA  BONIFICO </v>
      </c>
      <c r="AD1798" s="25"/>
      <c r="AE1798" s="62">
        <f t="shared" si="603"/>
        <v>0</v>
      </c>
      <c r="AF1798" s="63">
        <f t="shared" si="599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3"/>
        <v>0</v>
      </c>
      <c r="AP1798" s="15"/>
      <c r="AR1798" s="14"/>
      <c r="AS1798" s="18"/>
      <c r="AT1798" s="16">
        <v>0</v>
      </c>
      <c r="AU1798" s="18">
        <f t="shared" si="594"/>
        <v>0</v>
      </c>
      <c r="AV1798" s="15"/>
      <c r="AX1798" s="14"/>
      <c r="AY1798" s="18"/>
      <c r="AZ1798" s="16">
        <v>0</v>
      </c>
      <c r="BA1798" s="18">
        <f t="shared" si="595"/>
        <v>0</v>
      </c>
      <c r="BB1798" s="15"/>
      <c r="BD1798" s="14"/>
      <c r="BE1798" s="18"/>
      <c r="BF1798" s="16">
        <v>0</v>
      </c>
      <c r="BG1798" s="18">
        <f t="shared" si="596"/>
        <v>0</v>
      </c>
      <c r="BH1798" s="15"/>
      <c r="BJ1798" s="86"/>
      <c r="BK1798" s="86"/>
      <c r="BL1798" s="24"/>
      <c r="BM1798" s="24"/>
      <c r="BN1798" s="24"/>
      <c r="BO1798" s="24"/>
      <c r="BP1798" s="24"/>
      <c r="BQ1798" s="124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958583.99999999988</v>
      </c>
      <c r="M1799" s="3">
        <f>M1739</f>
        <v>792395.9</v>
      </c>
      <c r="N1799" s="16" t="s">
        <v>77</v>
      </c>
      <c r="O1799" s="36">
        <f>(O1795+O1796)-(O1734+O1735)</f>
        <v>-4137.4799999999996</v>
      </c>
      <c r="P1799" s="37">
        <f>O1798-O1799</f>
        <v>5497.15</v>
      </c>
      <c r="Q1799" s="14"/>
      <c r="R1799" s="18"/>
      <c r="S1799" s="16">
        <f>G1799</f>
        <v>0</v>
      </c>
      <c r="T1799" s="18">
        <f t="shared" si="591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2"/>
        <v>170453.03999999995</v>
      </c>
      <c r="AA1799" s="15"/>
      <c r="AB1799" s="24"/>
      <c r="AC1799" s="15" t="str">
        <f t="shared" si="602"/>
        <v>Pagamento contributi impiegate</v>
      </c>
      <c r="AD1799" s="25"/>
      <c r="AE1799" s="62">
        <f t="shared" si="603"/>
        <v>0</v>
      </c>
      <c r="AF1799" s="63">
        <f t="shared" si="599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3"/>
        <v>0</v>
      </c>
      <c r="AP1799" s="15"/>
      <c r="AR1799" s="14"/>
      <c r="AS1799" s="18"/>
      <c r="AT1799" s="16">
        <v>0</v>
      </c>
      <c r="AU1799" s="18">
        <f t="shared" si="594"/>
        <v>0</v>
      </c>
      <c r="AV1799" s="15"/>
      <c r="AX1799" s="14"/>
      <c r="AY1799" s="18"/>
      <c r="AZ1799" s="16">
        <v>0</v>
      </c>
      <c r="BA1799" s="18">
        <f t="shared" si="595"/>
        <v>0</v>
      </c>
      <c r="BB1799" s="15"/>
      <c r="BD1799" s="14"/>
      <c r="BE1799" s="18"/>
      <c r="BF1799" s="16">
        <v>0</v>
      </c>
      <c r="BG1799" s="18">
        <f t="shared" si="596"/>
        <v>0</v>
      </c>
      <c r="BH1799" s="15"/>
      <c r="BJ1799" s="86"/>
      <c r="BK1799" s="86"/>
      <c r="BL1799" s="24"/>
      <c r="BM1799" s="24"/>
      <c r="BN1799" s="24"/>
      <c r="BO1799" s="24"/>
      <c r="BP1799" s="24"/>
      <c r="BQ1799" s="124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966766.7699999999</v>
      </c>
      <c r="M1800" s="3">
        <f>M1798+M1799</f>
        <v>793755.57000000007</v>
      </c>
      <c r="N1800" s="16" t="s">
        <v>80</v>
      </c>
      <c r="O1800" s="38">
        <f>O1797+O1798-O1799</f>
        <v>22178.91</v>
      </c>
      <c r="P1800" s="39">
        <f>O1800-O1797</f>
        <v>5497.1499999999978</v>
      </c>
      <c r="Q1800" s="14"/>
      <c r="R1800" s="18"/>
      <c r="S1800" s="16">
        <v>0</v>
      </c>
      <c r="T1800" s="18">
        <f t="shared" si="591"/>
        <v>66454.28</v>
      </c>
      <c r="U1800" s="15"/>
      <c r="W1800" s="14"/>
      <c r="X1800" s="18"/>
      <c r="Y1800" s="16"/>
      <c r="Z1800" s="18">
        <f t="shared" si="592"/>
        <v>170453.03999999995</v>
      </c>
      <c r="AA1800" s="15"/>
      <c r="AB1800" s="24"/>
      <c r="AC1800" s="15"/>
      <c r="AD1800" s="25"/>
      <c r="AE1800" s="62">
        <f t="shared" si="603"/>
        <v>0</v>
      </c>
      <c r="AF1800" s="63">
        <f t="shared" si="599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3"/>
        <v>0</v>
      </c>
      <c r="AP1800" s="15"/>
      <c r="AR1800" s="14"/>
      <c r="AS1800" s="18"/>
      <c r="AT1800" s="16"/>
      <c r="AU1800" s="18">
        <f t="shared" si="594"/>
        <v>0</v>
      </c>
      <c r="AV1800" s="15"/>
      <c r="AX1800" s="14"/>
      <c r="AY1800" s="18"/>
      <c r="AZ1800" s="16"/>
      <c r="BA1800" s="18">
        <f t="shared" si="595"/>
        <v>0</v>
      </c>
      <c r="BB1800" s="15"/>
      <c r="BD1800" s="14"/>
      <c r="BE1800" s="18"/>
      <c r="BF1800" s="16"/>
      <c r="BG1800" s="18">
        <f t="shared" si="596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4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82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591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2"/>
        <v>170453.03999999995</v>
      </c>
      <c r="AA1801" s="15"/>
      <c r="AB1801" s="24"/>
      <c r="AC1801" s="15" t="str">
        <f t="shared" ref="AC1801:AC1811" si="604">C1801</f>
        <v>Pag. Bolletta Telecom  780820</v>
      </c>
      <c r="AD1801" s="25"/>
      <c r="AE1801" s="62">
        <f t="shared" si="603"/>
        <v>0</v>
      </c>
      <c r="AF1801" s="63">
        <f t="shared" si="599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3"/>
        <v>0</v>
      </c>
      <c r="AP1801" s="15"/>
      <c r="AR1801" s="14"/>
      <c r="AS1801" s="18"/>
      <c r="AT1801" s="16">
        <v>0</v>
      </c>
      <c r="AU1801" s="18">
        <f t="shared" si="594"/>
        <v>0</v>
      </c>
      <c r="AV1801" s="15"/>
      <c r="AX1801" s="14"/>
      <c r="AY1801" s="18"/>
      <c r="AZ1801" s="16">
        <v>0</v>
      </c>
      <c r="BA1801" s="18">
        <f t="shared" si="595"/>
        <v>0</v>
      </c>
      <c r="BB1801" s="15"/>
      <c r="BD1801" s="14"/>
      <c r="BE1801" s="18"/>
      <c r="BF1801" s="16">
        <v>0</v>
      </c>
      <c r="BG1801" s="18">
        <f t="shared" si="596"/>
        <v>0</v>
      </c>
      <c r="BH1801" s="15"/>
      <c r="BJ1801" s="86"/>
      <c r="BK1801" s="86"/>
      <c r="BL1801" s="24"/>
      <c r="BM1801" s="24"/>
      <c r="BN1801" s="24"/>
      <c r="BO1801" s="24"/>
      <c r="BP1801" s="24"/>
      <c r="BQ1801" s="124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17545.429999999993</v>
      </c>
      <c r="P1802" s="18"/>
      <c r="Q1802" s="14"/>
      <c r="R1802" s="18"/>
      <c r="S1802" s="16">
        <f>G1802</f>
        <v>0</v>
      </c>
      <c r="T1802" s="18">
        <f t="shared" si="591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2"/>
        <v>170453.03999999995</v>
      </c>
      <c r="AA1802" s="15"/>
      <c r="AB1802" s="24"/>
      <c r="AC1802" s="15" t="str">
        <f t="shared" si="604"/>
        <v>Pag. Bolletta Telecom 780344</v>
      </c>
      <c r="AD1802" s="25"/>
      <c r="AE1802" s="62">
        <f t="shared" si="603"/>
        <v>0</v>
      </c>
      <c r="AF1802" s="63">
        <f t="shared" si="599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3"/>
        <v>0</v>
      </c>
      <c r="AP1802" s="15"/>
      <c r="AR1802" s="14"/>
      <c r="AS1802" s="18"/>
      <c r="AT1802" s="16">
        <v>0</v>
      </c>
      <c r="AU1802" s="18">
        <f t="shared" si="594"/>
        <v>0</v>
      </c>
      <c r="AV1802" s="15"/>
      <c r="AX1802" s="14"/>
      <c r="AY1802" s="18"/>
      <c r="AZ1802" s="16">
        <v>0</v>
      </c>
      <c r="BA1802" s="18">
        <f t="shared" si="595"/>
        <v>0</v>
      </c>
      <c r="BB1802" s="15"/>
      <c r="BD1802" s="14"/>
      <c r="BE1802" s="18"/>
      <c r="BF1802" s="16">
        <v>0</v>
      </c>
      <c r="BG1802" s="18">
        <f t="shared" si="596"/>
        <v>0</v>
      </c>
      <c r="BH1802" s="15"/>
      <c r="BJ1802" s="86"/>
      <c r="BK1802" s="86"/>
      <c r="BL1802" s="24"/>
      <c r="BM1802" s="24"/>
      <c r="BN1802" s="24"/>
      <c r="BO1802" s="24"/>
      <c r="BP1802" s="24"/>
      <c r="BQ1802" s="124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591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2"/>
        <v>170453.03999999995</v>
      </c>
      <c r="AA1803" s="15"/>
      <c r="AB1803" s="24"/>
      <c r="AC1803" s="15" t="str">
        <f t="shared" si="604"/>
        <v>Pag. Bolletta Telecom</v>
      </c>
      <c r="AD1803" s="25"/>
      <c r="AE1803" s="62">
        <f t="shared" si="603"/>
        <v>0</v>
      </c>
      <c r="AF1803" s="63">
        <f t="shared" si="599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3"/>
        <v>0</v>
      </c>
      <c r="AP1803" s="15"/>
      <c r="AR1803" s="14"/>
      <c r="AS1803" s="18"/>
      <c r="AT1803" s="16">
        <v>0</v>
      </c>
      <c r="AU1803" s="18">
        <f t="shared" si="594"/>
        <v>0</v>
      </c>
      <c r="AV1803" s="15"/>
      <c r="AX1803" s="14"/>
      <c r="AY1803" s="18"/>
      <c r="AZ1803" s="16">
        <v>0</v>
      </c>
      <c r="BA1803" s="18">
        <f t="shared" si="595"/>
        <v>0</v>
      </c>
      <c r="BB1803" s="15"/>
      <c r="BD1803" s="14"/>
      <c r="BE1803" s="18"/>
      <c r="BF1803" s="16">
        <v>0</v>
      </c>
      <c r="BG1803" s="18">
        <f t="shared" si="596"/>
        <v>0</v>
      </c>
      <c r="BH1803" s="15"/>
      <c r="BJ1803" s="86"/>
      <c r="BK1803" s="86"/>
      <c r="BL1803" s="24"/>
      <c r="BM1803" s="24"/>
      <c r="BN1803" s="24"/>
      <c r="BO1803" s="24"/>
      <c r="BP1803" s="24"/>
      <c r="BQ1803" s="124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35" si="605">(R1804-S1804)+T1803</f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35" si="606">(X1804-Y1804)+Z1803</f>
        <v>170453.03999999995</v>
      </c>
      <c r="AA1804" s="15"/>
      <c r="AB1804" s="24"/>
      <c r="AC1804" s="15" t="str">
        <f t="shared" si="604"/>
        <v xml:space="preserve">PAG. BOLLETTA ENEL  </v>
      </c>
      <c r="AD1804" s="25"/>
      <c r="AE1804" s="62">
        <f t="shared" si="603"/>
        <v>0</v>
      </c>
      <c r="AF1804" s="63">
        <f t="shared" si="599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35" si="607">(AM1804-AN1804)+AO1803</f>
        <v>0</v>
      </c>
      <c r="AP1804" s="15"/>
      <c r="AR1804" s="14"/>
      <c r="AS1804" s="18"/>
      <c r="AT1804" s="16">
        <v>0</v>
      </c>
      <c r="AU1804" s="18">
        <f t="shared" ref="AU1804:AU1835" si="608">(AS1804-AT1804)+AU1803</f>
        <v>0</v>
      </c>
      <c r="AV1804" s="15"/>
      <c r="AX1804" s="14"/>
      <c r="AY1804" s="18"/>
      <c r="AZ1804" s="16">
        <v>0</v>
      </c>
      <c r="BA1804" s="18">
        <f t="shared" ref="BA1804:BA1835" si="609">(AY1804-AZ1804)+BA1803</f>
        <v>0</v>
      </c>
      <c r="BB1804" s="15"/>
      <c r="BD1804" s="14"/>
      <c r="BE1804" s="18"/>
      <c r="BF1804" s="16">
        <v>0</v>
      </c>
      <c r="BG1804" s="18">
        <f t="shared" ref="BG1804:BG1835" si="610">(BE1804-BF1804)+BG1803</f>
        <v>0</v>
      </c>
      <c r="BH1804" s="15"/>
      <c r="BJ1804" s="86"/>
      <c r="BK1804" s="86"/>
      <c r="BL1804" s="24"/>
      <c r="BM1804" s="24"/>
      <c r="BN1804" s="24"/>
      <c r="BO1804" s="24"/>
      <c r="BP1804" s="24"/>
      <c r="BQ1804" s="124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>
        <f>T1828+Z1828+AO1828+AU1828</f>
        <v>246363.81999999995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5"/>
        <v>66454.28</v>
      </c>
      <c r="U1805" s="15"/>
      <c r="W1805" s="14"/>
      <c r="X1805" s="18"/>
      <c r="Y1805" s="16">
        <v>0</v>
      </c>
      <c r="Z1805" s="18">
        <f t="shared" si="606"/>
        <v>170453.03999999995</v>
      </c>
      <c r="AA1805" s="15"/>
      <c r="AB1805" s="24"/>
      <c r="AC1805" s="15" t="str">
        <f t="shared" si="604"/>
        <v>Locazione immobili</v>
      </c>
      <c r="AD1805" s="25"/>
      <c r="AE1805" s="62">
        <f t="shared" si="603"/>
        <v>0</v>
      </c>
      <c r="AF1805" s="63">
        <f t="shared" si="599"/>
        <v>9547.4</v>
      </c>
      <c r="AG1805" s="25"/>
      <c r="AH1805" s="24"/>
      <c r="AI1805" s="26">
        <v>0</v>
      </c>
      <c r="AJ1805" s="25"/>
      <c r="AL1805" s="14"/>
      <c r="AM1805" s="18"/>
      <c r="AN1805" s="16">
        <v>0</v>
      </c>
      <c r="AO1805" s="18">
        <f t="shared" si="607"/>
        <v>0</v>
      </c>
      <c r="AP1805" s="15"/>
      <c r="AR1805" s="14"/>
      <c r="AS1805" s="18"/>
      <c r="AT1805" s="16">
        <v>0</v>
      </c>
      <c r="AU1805" s="18">
        <f t="shared" si="608"/>
        <v>0</v>
      </c>
      <c r="AV1805" s="15"/>
      <c r="AX1805" s="14"/>
      <c r="AY1805" s="18"/>
      <c r="AZ1805" s="16">
        <v>0</v>
      </c>
      <c r="BA1805" s="18">
        <f t="shared" si="609"/>
        <v>0</v>
      </c>
      <c r="BB1805" s="15"/>
      <c r="BD1805" s="14"/>
      <c r="BE1805" s="18"/>
      <c r="BF1805" s="16">
        <v>0</v>
      </c>
      <c r="BG1805" s="18">
        <f t="shared" si="610"/>
        <v>0</v>
      </c>
      <c r="BH1805" s="15"/>
      <c r="BJ1805" s="86"/>
      <c r="BK1805" s="86"/>
      <c r="BL1805" s="24"/>
      <c r="BM1805" s="24"/>
      <c r="BN1805" s="24"/>
      <c r="BO1805" s="24"/>
      <c r="BP1805" s="24"/>
      <c r="BQ1805" s="124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5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6"/>
        <v>170453.03999999995</v>
      </c>
      <c r="AA1806" s="15"/>
      <c r="AB1806" s="24"/>
      <c r="AC1806" s="15" t="str">
        <f t="shared" si="604"/>
        <v>Spese condominiali</v>
      </c>
      <c r="AD1806" s="25"/>
      <c r="AE1806" s="62">
        <f t="shared" si="603"/>
        <v>0</v>
      </c>
      <c r="AF1806" s="63">
        <f t="shared" si="599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7"/>
        <v>0</v>
      </c>
      <c r="AP1806" s="15"/>
      <c r="AR1806" s="14"/>
      <c r="AS1806" s="18"/>
      <c r="AT1806" s="16">
        <v>0</v>
      </c>
      <c r="AU1806" s="18">
        <f t="shared" si="608"/>
        <v>0</v>
      </c>
      <c r="AV1806" s="15"/>
      <c r="AX1806" s="14"/>
      <c r="AY1806" s="18"/>
      <c r="AZ1806" s="16">
        <v>0</v>
      </c>
      <c r="BA1806" s="18">
        <f t="shared" si="609"/>
        <v>0</v>
      </c>
      <c r="BB1806" s="15"/>
      <c r="BD1806" s="14"/>
      <c r="BE1806" s="18"/>
      <c r="BF1806" s="16">
        <v>0</v>
      </c>
      <c r="BG1806" s="18">
        <f t="shared" si="610"/>
        <v>0</v>
      </c>
      <c r="BH1806" s="15"/>
      <c r="BJ1806" s="86"/>
      <c r="BK1806" s="86"/>
      <c r="BL1806" s="24"/>
      <c r="BM1806" s="24"/>
      <c r="BN1806" s="24"/>
      <c r="BO1806" s="24"/>
      <c r="BP1806" s="24"/>
      <c r="BQ1806" s="124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144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5"/>
        <v>66454.28</v>
      </c>
      <c r="U1807" s="15"/>
      <c r="W1807" s="14"/>
      <c r="X1807" s="18"/>
      <c r="Y1807" s="16"/>
      <c r="Z1807" s="18">
        <f t="shared" si="606"/>
        <v>170453.03999999995</v>
      </c>
      <c r="AA1807" s="15"/>
      <c r="AB1807" s="24"/>
      <c r="AC1807" s="15" t="str">
        <f t="shared" si="604"/>
        <v>TOT. SPESE AFFITTO  TEL. LUCE</v>
      </c>
      <c r="AD1807" s="25"/>
      <c r="AE1807" s="62">
        <f t="shared" si="603"/>
        <v>0</v>
      </c>
      <c r="AF1807" s="63">
        <f t="shared" si="599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7"/>
        <v>0</v>
      </c>
      <c r="AP1807" s="15"/>
      <c r="AR1807" s="14"/>
      <c r="AS1807" s="18"/>
      <c r="AT1807" s="16"/>
      <c r="AU1807" s="18">
        <f t="shared" si="608"/>
        <v>0</v>
      </c>
      <c r="AV1807" s="15"/>
      <c r="AX1807" s="14"/>
      <c r="AY1807" s="18"/>
      <c r="AZ1807" s="16"/>
      <c r="BA1807" s="18">
        <f t="shared" si="609"/>
        <v>0</v>
      </c>
      <c r="BB1807" s="15"/>
      <c r="BD1807" s="14"/>
      <c r="BE1807" s="18"/>
      <c r="BF1807" s="16"/>
      <c r="BG1807" s="18">
        <f t="shared" si="61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4"/>
    </row>
    <row r="1808" spans="1:69" ht="16.8" customHeight="1" x14ac:dyDescent="0.35">
      <c r="A1808" s="15"/>
      <c r="B1808" s="15"/>
      <c r="C1808" s="15" t="s">
        <v>95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t="s">
        <v>221</v>
      </c>
      <c r="L1808">
        <v>0</v>
      </c>
      <c r="M1808" t="s">
        <v>222</v>
      </c>
      <c r="N1808">
        <v>0</v>
      </c>
      <c r="O1808" s="16"/>
      <c r="P1808" s="18"/>
      <c r="Q1808" s="14"/>
      <c r="R1808" s="18"/>
      <c r="S1808" s="16">
        <f>G1808</f>
        <v>0</v>
      </c>
      <c r="T1808" s="18">
        <f t="shared" si="605"/>
        <v>66454.28</v>
      </c>
      <c r="U1808" s="15"/>
      <c r="W1808" s="14"/>
      <c r="X1808" s="18">
        <v>0</v>
      </c>
      <c r="Y1808" s="16">
        <v>0</v>
      </c>
      <c r="Z1808" s="18">
        <f t="shared" si="606"/>
        <v>170453.03999999995</v>
      </c>
      <c r="AA1808" s="15"/>
      <c r="AB1808" s="24"/>
      <c r="AC1808" s="15" t="str">
        <f t="shared" si="604"/>
        <v xml:space="preserve">RIVALSA </v>
      </c>
      <c r="AD1808" s="25"/>
      <c r="AE1808" s="62">
        <f t="shared" si="603"/>
        <v>0</v>
      </c>
      <c r="AF1808" s="63">
        <f t="shared" si="599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7"/>
        <v>0</v>
      </c>
      <c r="AP1808" s="15"/>
      <c r="AR1808" s="14"/>
      <c r="AS1808" s="18"/>
      <c r="AT1808" s="16"/>
      <c r="AU1808" s="18">
        <f t="shared" si="608"/>
        <v>0</v>
      </c>
      <c r="AV1808" s="15"/>
      <c r="AX1808" s="14"/>
      <c r="AY1808" s="18"/>
      <c r="AZ1808" s="16"/>
      <c r="BA1808" s="18">
        <f t="shared" si="609"/>
        <v>0</v>
      </c>
      <c r="BB1808" s="15"/>
      <c r="BD1808" s="14"/>
      <c r="BE1808" s="18"/>
      <c r="BF1808" s="16"/>
      <c r="BG1808" s="18">
        <f t="shared" si="61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4"/>
    </row>
    <row r="1809" spans="1:69" ht="16.8" customHeight="1" x14ac:dyDescent="0.35">
      <c r="A1809" s="15"/>
      <c r="B1809" s="15"/>
      <c r="C1809" s="15" t="s">
        <v>96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t="s">
        <v>223</v>
      </c>
      <c r="L1809">
        <v>0</v>
      </c>
      <c r="M1809" t="s">
        <v>224</v>
      </c>
      <c r="N1809">
        <v>58</v>
      </c>
      <c r="O1809" s="16"/>
      <c r="P1809" s="18"/>
      <c r="Q1809" s="14"/>
      <c r="R1809" s="18"/>
      <c r="S1809" s="16">
        <f>G1809</f>
        <v>0</v>
      </c>
      <c r="T1809" s="18">
        <f t="shared" si="605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6"/>
        <v>170453.03999999995</v>
      </c>
      <c r="AA1809" s="15"/>
      <c r="AB1809" s="24"/>
      <c r="AC1809" s="15" t="str">
        <f t="shared" si="604"/>
        <v>COMMERCIALISTA</v>
      </c>
      <c r="AD1809" s="25"/>
      <c r="AE1809" s="62">
        <f t="shared" si="603"/>
        <v>0</v>
      </c>
      <c r="AF1809" s="63">
        <f t="shared" si="599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7"/>
        <v>0</v>
      </c>
      <c r="AP1809" s="15"/>
      <c r="AR1809" s="14"/>
      <c r="AS1809" s="18"/>
      <c r="AT1809" s="16">
        <v>0</v>
      </c>
      <c r="AU1809" s="18">
        <f t="shared" si="608"/>
        <v>0</v>
      </c>
      <c r="AV1809" s="15"/>
      <c r="AX1809" s="14"/>
      <c r="AY1809" s="18"/>
      <c r="AZ1809" s="16">
        <v>0</v>
      </c>
      <c r="BA1809" s="18">
        <f t="shared" si="609"/>
        <v>0</v>
      </c>
      <c r="BB1809" s="15"/>
      <c r="BD1809" s="14"/>
      <c r="BE1809" s="18"/>
      <c r="BF1809" s="16">
        <v>0</v>
      </c>
      <c r="BG1809" s="18">
        <f t="shared" si="610"/>
        <v>0</v>
      </c>
      <c r="BH1809" s="15"/>
      <c r="BJ1809" s="86"/>
      <c r="BK1809" s="86"/>
      <c r="BL1809" s="24"/>
      <c r="BM1809" s="24"/>
      <c r="BN1809" s="24"/>
      <c r="BO1809" s="24"/>
      <c r="BP1809" s="24"/>
      <c r="BQ1809" s="124"/>
    </row>
    <row r="1810" spans="1:69" ht="16.8" customHeight="1" x14ac:dyDescent="0.35">
      <c r="A1810" s="15"/>
      <c r="B1810" s="15"/>
      <c r="C1810" s="64" t="s">
        <v>147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t="s">
        <v>225</v>
      </c>
      <c r="L1810">
        <v>0</v>
      </c>
      <c r="M1810" t="s">
        <v>226</v>
      </c>
      <c r="N1810">
        <v>0</v>
      </c>
      <c r="O1810" s="16"/>
      <c r="P1810" s="18"/>
      <c r="Q1810" s="14"/>
      <c r="R1810" s="18"/>
      <c r="S1810" s="16">
        <f>G1810</f>
        <v>0</v>
      </c>
      <c r="T1810" s="18">
        <f t="shared" si="605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6"/>
        <v>170453.03999999995</v>
      </c>
      <c r="AA1810" s="15"/>
      <c r="AB1810" s="24"/>
      <c r="AC1810" s="15" t="str">
        <f t="shared" si="604"/>
        <v>CASSA PREVIDENZA  AGENTI  + QUOTA GAA</v>
      </c>
      <c r="AD1810" s="25"/>
      <c r="AE1810" s="62">
        <f t="shared" si="603"/>
        <v>0</v>
      </c>
      <c r="AF1810" s="63">
        <f t="shared" si="599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7"/>
        <v>0</v>
      </c>
      <c r="AP1810" s="15"/>
      <c r="AR1810" s="14"/>
      <c r="AS1810" s="18"/>
      <c r="AT1810" s="16">
        <v>0</v>
      </c>
      <c r="AU1810" s="18">
        <f t="shared" si="608"/>
        <v>0</v>
      </c>
      <c r="AV1810" s="15"/>
      <c r="AX1810" s="14"/>
      <c r="AY1810" s="18"/>
      <c r="AZ1810" s="16">
        <v>0</v>
      </c>
      <c r="BA1810" s="18">
        <f t="shared" si="609"/>
        <v>0</v>
      </c>
      <c r="BB1810" s="15"/>
      <c r="BD1810" s="14"/>
      <c r="BE1810" s="18"/>
      <c r="BF1810" s="16">
        <v>0</v>
      </c>
      <c r="BG1810" s="18">
        <f t="shared" si="61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4"/>
    </row>
    <row r="1811" spans="1:69" ht="16.8" customHeight="1" x14ac:dyDescent="0.35">
      <c r="A1811" s="15"/>
      <c r="B1811" s="15"/>
      <c r="C1811" s="15" t="s">
        <v>98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t="s">
        <v>227</v>
      </c>
      <c r="L1811">
        <v>0</v>
      </c>
      <c r="M1811" t="s">
        <v>228</v>
      </c>
      <c r="N1811">
        <v>0</v>
      </c>
      <c r="O1811" s="16"/>
      <c r="P1811" s="18"/>
      <c r="Q1811" s="14"/>
      <c r="R1811" s="18">
        <f>F1811</f>
        <v>0</v>
      </c>
      <c r="S1811" s="16">
        <v>0</v>
      </c>
      <c r="T1811" s="18">
        <f t="shared" si="605"/>
        <v>66454.28</v>
      </c>
      <c r="U1811" s="15"/>
      <c r="W1811" s="14" t="s">
        <v>186</v>
      </c>
      <c r="X1811" s="18">
        <v>0</v>
      </c>
      <c r="Y1811" s="16"/>
      <c r="Z1811" s="18">
        <f t="shared" si="606"/>
        <v>170453.03999999995</v>
      </c>
      <c r="AA1811" s="15"/>
      <c r="AB1811" s="24"/>
      <c r="AC1811" s="15" t="str">
        <f t="shared" si="604"/>
        <v>GIROCONTO PROVV. GENERALI</v>
      </c>
      <c r="AD1811" s="25"/>
      <c r="AE1811" s="62">
        <f t="shared" si="603"/>
        <v>0</v>
      </c>
      <c r="AF1811" s="63">
        <f t="shared" si="599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7"/>
        <v>0</v>
      </c>
      <c r="AP1811" s="15"/>
      <c r="AR1811" s="14"/>
      <c r="AS1811" s="18"/>
      <c r="AT1811" s="16"/>
      <c r="AU1811" s="18">
        <f t="shared" si="608"/>
        <v>0</v>
      </c>
      <c r="AV1811" s="15"/>
      <c r="AX1811" s="14"/>
      <c r="AY1811" s="18"/>
      <c r="AZ1811" s="16"/>
      <c r="BA1811" s="18">
        <f t="shared" si="609"/>
        <v>0</v>
      </c>
      <c r="BB1811" s="15"/>
      <c r="BD1811" s="14"/>
      <c r="BE1811" s="18">
        <f>H1811</f>
        <v>0</v>
      </c>
      <c r="BF1811" s="16"/>
      <c r="BG1811" s="18">
        <f t="shared" si="61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4"/>
    </row>
    <row r="1812" spans="1:69" ht="16.8" customHeight="1" x14ac:dyDescent="0.35">
      <c r="A1812" s="15"/>
      <c r="B1812" s="15"/>
      <c r="C1812" s="47" t="s">
        <v>149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t="s">
        <v>229</v>
      </c>
      <c r="L1812">
        <v>0</v>
      </c>
      <c r="M1812" t="s">
        <v>230</v>
      </c>
      <c r="N1812">
        <v>0</v>
      </c>
      <c r="O1812" s="16"/>
      <c r="P1812" s="18"/>
      <c r="Q1812" s="14"/>
      <c r="R1812" s="49">
        <f>F1812</f>
        <v>0</v>
      </c>
      <c r="S1812" s="16">
        <v>0</v>
      </c>
      <c r="T1812" s="18">
        <f t="shared" si="605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6"/>
        <v>170453.03999999995</v>
      </c>
      <c r="AA1812" s="15"/>
      <c r="AB1812" s="24"/>
      <c r="AC1812" s="64" t="s">
        <v>150</v>
      </c>
      <c r="AD1812" s="65"/>
      <c r="AE1812" s="65">
        <f t="shared" si="603"/>
        <v>0</v>
      </c>
      <c r="AF1812" s="63">
        <f t="shared" si="599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7"/>
        <v>0</v>
      </c>
      <c r="AP1812" s="15"/>
      <c r="AR1812" s="14"/>
      <c r="AS1812" s="18"/>
      <c r="AT1812" s="16">
        <v>0</v>
      </c>
      <c r="AU1812" s="18">
        <f t="shared" si="608"/>
        <v>0</v>
      </c>
      <c r="AV1812" s="15"/>
      <c r="AX1812" s="14"/>
      <c r="AY1812" s="18"/>
      <c r="AZ1812" s="16">
        <v>0</v>
      </c>
      <c r="BA1812" s="18">
        <f t="shared" si="609"/>
        <v>0</v>
      </c>
      <c r="BB1812" s="15"/>
      <c r="BD1812" s="14"/>
      <c r="BE1812" s="18"/>
      <c r="BF1812" s="16">
        <v>0</v>
      </c>
      <c r="BG1812" s="18">
        <f t="shared" si="610"/>
        <v>0</v>
      </c>
      <c r="BH1812" s="15"/>
      <c r="BJ1812" s="86"/>
      <c r="BK1812" s="86"/>
      <c r="BL1812" s="24"/>
      <c r="BM1812" s="24"/>
      <c r="BN1812" s="24"/>
      <c r="BO1812" s="24"/>
      <c r="BP1812" s="24"/>
      <c r="BQ1812" s="124"/>
    </row>
    <row r="1813" spans="1:69" ht="16.8" customHeight="1" x14ac:dyDescent="0.35">
      <c r="A1813" s="15"/>
      <c r="B1813" s="15"/>
      <c r="C1813" s="15" t="s">
        <v>100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t="s">
        <v>231</v>
      </c>
      <c r="L1813">
        <v>0</v>
      </c>
      <c r="M1813" t="s">
        <v>232</v>
      </c>
      <c r="N1813" s="154">
        <v>0</v>
      </c>
      <c r="O1813" s="16"/>
      <c r="P1813" s="18"/>
      <c r="Q1813" s="14"/>
      <c r="R1813" s="18"/>
      <c r="S1813" s="16">
        <f>G1813</f>
        <v>0</v>
      </c>
      <c r="T1813" s="18">
        <f t="shared" si="605"/>
        <v>66454.28</v>
      </c>
      <c r="U1813" s="15" t="s">
        <v>102</v>
      </c>
      <c r="W1813" s="14"/>
      <c r="X1813" s="18"/>
      <c r="Y1813" s="16">
        <v>0</v>
      </c>
      <c r="Z1813" s="18">
        <f t="shared" si="606"/>
        <v>170453.03999999995</v>
      </c>
      <c r="AA1813" s="15"/>
      <c r="AB1813" s="24"/>
      <c r="AC1813" s="15" t="str">
        <f>C1813</f>
        <v>TASSE</v>
      </c>
      <c r="AD1813" s="25"/>
      <c r="AE1813" s="62">
        <f t="shared" si="603"/>
        <v>0</v>
      </c>
      <c r="AF1813" s="63">
        <f t="shared" si="599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7"/>
        <v>0</v>
      </c>
      <c r="AP1813" s="15"/>
      <c r="AR1813" s="14"/>
      <c r="AS1813" s="18">
        <v>0</v>
      </c>
      <c r="AT1813" s="16">
        <v>0</v>
      </c>
      <c r="AU1813" s="18">
        <f t="shared" si="608"/>
        <v>0</v>
      </c>
      <c r="AV1813" s="15"/>
      <c r="AX1813" s="14"/>
      <c r="AY1813" s="18">
        <v>0</v>
      </c>
      <c r="AZ1813" s="16">
        <v>0</v>
      </c>
      <c r="BA1813" s="18">
        <f t="shared" si="609"/>
        <v>0</v>
      </c>
      <c r="BB1813" s="15"/>
      <c r="BD1813" s="14"/>
      <c r="BE1813" s="18">
        <v>0</v>
      </c>
      <c r="BF1813" s="16">
        <v>0</v>
      </c>
      <c r="BG1813" s="18">
        <f t="shared" si="610"/>
        <v>0</v>
      </c>
      <c r="BH1813" s="15"/>
      <c r="BJ1813" s="86"/>
      <c r="BK1813" s="86"/>
      <c r="BL1813" s="24"/>
      <c r="BM1813" s="24"/>
      <c r="BN1813" s="24"/>
      <c r="BO1813" s="24"/>
      <c r="BP1813" s="24"/>
      <c r="BQ1813" s="124"/>
    </row>
    <row r="1814" spans="1:69" ht="16.8" customHeight="1" x14ac:dyDescent="0.35">
      <c r="A1814" s="15"/>
      <c r="B1814" s="15"/>
      <c r="C1814" s="15" t="s">
        <v>103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51" t="s">
        <v>111</v>
      </c>
      <c r="L1814" s="152">
        <f>SUM(L1808:L1813)</f>
        <v>0</v>
      </c>
      <c r="M1814" s="151" t="s">
        <v>111</v>
      </c>
      <c r="N1814" s="153">
        <f>SUM(N1808:N1813)</f>
        <v>58</v>
      </c>
      <c r="O1814" s="16"/>
      <c r="P1814" s="18"/>
      <c r="Q1814" s="14"/>
      <c r="R1814" s="18"/>
      <c r="S1814" s="16">
        <f>G1814</f>
        <v>0</v>
      </c>
      <c r="T1814" s="18">
        <f t="shared" si="605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6"/>
        <v>170453.03999999995</v>
      </c>
      <c r="AA1814" s="15"/>
      <c r="AB1814" s="24"/>
      <c r="AC1814" s="15" t="str">
        <f>C1814</f>
        <v>PREL.  ACC. PER AMM-  GIGI</v>
      </c>
      <c r="AD1814" s="25"/>
      <c r="AE1814" s="62">
        <f t="shared" si="603"/>
        <v>0</v>
      </c>
      <c r="AF1814" s="63">
        <f t="shared" si="599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7"/>
        <v>0</v>
      </c>
      <c r="AP1814" s="15"/>
      <c r="AR1814" s="14"/>
      <c r="AS1814" s="18">
        <v>0</v>
      </c>
      <c r="AT1814" s="16">
        <v>0</v>
      </c>
      <c r="AU1814" s="18">
        <f t="shared" si="608"/>
        <v>0</v>
      </c>
      <c r="AV1814" s="15"/>
      <c r="AX1814" s="14"/>
      <c r="AY1814" s="18">
        <v>0</v>
      </c>
      <c r="AZ1814" s="16">
        <v>0</v>
      </c>
      <c r="BA1814" s="18">
        <f t="shared" si="609"/>
        <v>0</v>
      </c>
      <c r="BB1814" s="15"/>
      <c r="BD1814" s="14"/>
      <c r="BE1814" s="18">
        <v>0</v>
      </c>
      <c r="BF1814" s="16">
        <v>0</v>
      </c>
      <c r="BG1814" s="18">
        <f t="shared" si="610"/>
        <v>0</v>
      </c>
      <c r="BH1814" s="15"/>
      <c r="BJ1814" s="86"/>
      <c r="BK1814" s="86"/>
      <c r="BL1814" s="24"/>
      <c r="BM1814" s="24"/>
      <c r="BN1814" s="24"/>
      <c r="BO1814" s="24"/>
      <c r="BP1814" s="24"/>
      <c r="BQ1814" s="124"/>
    </row>
    <row r="1815" spans="1:69" ht="16.8" customHeight="1" x14ac:dyDescent="0.35">
      <c r="A1815" s="15"/>
      <c r="B1815" s="15"/>
      <c r="C1815" s="15" t="s">
        <v>105</v>
      </c>
      <c r="D1815" s="16"/>
      <c r="E1815" s="16"/>
      <c r="F1815" s="16">
        <v>0</v>
      </c>
      <c r="G1815" s="16">
        <v>0</v>
      </c>
      <c r="H1815" s="16"/>
      <c r="I1815" s="4"/>
      <c r="J1815" s="14"/>
      <c r="K1815" s="44"/>
      <c r="L1815" s="16"/>
      <c r="M1815" s="16"/>
      <c r="N1815" s="16"/>
      <c r="O1815" s="16"/>
      <c r="P1815" s="18"/>
      <c r="Q1815" s="14"/>
      <c r="R1815" s="18">
        <v>0</v>
      </c>
      <c r="S1815" s="16">
        <f>G1815</f>
        <v>0</v>
      </c>
      <c r="T1815" s="18">
        <f t="shared" si="605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6"/>
        <v>170453.03999999995</v>
      </c>
      <c r="AA1815" s="15"/>
      <c r="AB1815" s="24"/>
      <c r="AC1815" s="15" t="str">
        <f>C1815</f>
        <v>PREL.  ACC. PER AMM-. RENZO</v>
      </c>
      <c r="AD1815" s="25"/>
      <c r="AE1815" s="62">
        <f t="shared" si="603"/>
        <v>0</v>
      </c>
      <c r="AF1815" s="63">
        <f t="shared" si="599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7"/>
        <v>0</v>
      </c>
      <c r="AP1815" s="15"/>
      <c r="AR1815" s="14"/>
      <c r="AS1815" s="18">
        <v>0</v>
      </c>
      <c r="AT1815" s="16"/>
      <c r="AU1815" s="18">
        <f t="shared" si="608"/>
        <v>0</v>
      </c>
      <c r="AV1815" s="15"/>
      <c r="AX1815" s="14"/>
      <c r="AY1815" s="18">
        <v>0</v>
      </c>
      <c r="AZ1815" s="16"/>
      <c r="BA1815" s="18">
        <f t="shared" si="609"/>
        <v>0</v>
      </c>
      <c r="BB1815" s="15"/>
      <c r="BD1815" s="14"/>
      <c r="BE1815" s="18">
        <v>0</v>
      </c>
      <c r="BF1815" s="16"/>
      <c r="BG1815" s="18">
        <f t="shared" si="610"/>
        <v>0</v>
      </c>
      <c r="BH1815" s="15"/>
      <c r="BJ1815" s="86"/>
      <c r="BK1815" s="86"/>
      <c r="BL1815" s="24"/>
      <c r="BM1815" s="24"/>
      <c r="BN1815" s="24"/>
      <c r="BO1815" s="24"/>
      <c r="BP1815" s="24"/>
      <c r="BQ1815" s="124"/>
    </row>
    <row r="1816" spans="1:69" ht="16.8" customHeight="1" x14ac:dyDescent="0.35">
      <c r="A1816" s="15"/>
      <c r="B1816" s="15"/>
      <c r="C1816" s="15" t="s">
        <v>107</v>
      </c>
      <c r="D1816" s="16"/>
      <c r="E1816" s="16"/>
      <c r="F1816" s="16">
        <v>0</v>
      </c>
      <c r="G1816" s="16"/>
      <c r="H1816" s="16"/>
      <c r="I1816" s="4"/>
      <c r="J1816" s="14"/>
      <c r="K1816" s="16"/>
      <c r="L1816" s="16"/>
      <c r="M1816" s="44"/>
      <c r="N1816" s="16"/>
      <c r="O1816" s="16"/>
      <c r="P1816" s="18"/>
      <c r="Q1816" s="14"/>
      <c r="R1816" s="18">
        <v>0</v>
      </c>
      <c r="S1816" s="16">
        <v>0</v>
      </c>
      <c r="T1816" s="18">
        <f t="shared" si="605"/>
        <v>66454.28</v>
      </c>
      <c r="U1816" s="15"/>
      <c r="W1816" s="14"/>
      <c r="X1816" s="18">
        <f>F1816</f>
        <v>0</v>
      </c>
      <c r="Y1816" s="16">
        <v>0</v>
      </c>
      <c r="Z1816" s="18">
        <f t="shared" si="606"/>
        <v>170453.03999999995</v>
      </c>
      <c r="AA1816" s="15" t="str">
        <f>C1816</f>
        <v>VERSAMENTO</v>
      </c>
      <c r="AB1816" s="24"/>
      <c r="AC1816" s="15"/>
      <c r="AD1816" s="25"/>
      <c r="AE1816" s="62"/>
      <c r="AF1816" s="63"/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7"/>
        <v>0</v>
      </c>
      <c r="AP1816" s="15"/>
      <c r="AR1816" s="14"/>
      <c r="AS1816" s="18">
        <v>0</v>
      </c>
      <c r="AT1816" s="16"/>
      <c r="AU1816" s="18">
        <f t="shared" si="608"/>
        <v>0</v>
      </c>
      <c r="AV1816" s="15"/>
      <c r="AX1816" s="14"/>
      <c r="AY1816" s="18">
        <v>0</v>
      </c>
      <c r="AZ1816" s="16"/>
      <c r="BA1816" s="18">
        <f t="shared" si="609"/>
        <v>0</v>
      </c>
      <c r="BB1816" s="15"/>
      <c r="BD1816" s="14"/>
      <c r="BE1816" s="18">
        <v>0</v>
      </c>
      <c r="BF1816" s="16"/>
      <c r="BG1816" s="18">
        <f t="shared" si="610"/>
        <v>0</v>
      </c>
      <c r="BH1816" s="15"/>
      <c r="BJ1816" s="86"/>
      <c r="BK1816" s="86"/>
      <c r="BL1816" s="24"/>
      <c r="BM1816" s="24"/>
      <c r="BN1816" s="24"/>
      <c r="BO1816" s="24"/>
      <c r="BP1816" s="24"/>
      <c r="BQ1816" s="124"/>
    </row>
    <row r="1817" spans="1:69" ht="16.8" customHeight="1" x14ac:dyDescent="0.35">
      <c r="A1817" s="15"/>
      <c r="B1817" s="15"/>
      <c r="C1817" s="15" t="s">
        <v>107</v>
      </c>
      <c r="D1817" s="16"/>
      <c r="E1817" s="16"/>
      <c r="F1817" s="16">
        <v>0</v>
      </c>
      <c r="G1817" s="16"/>
      <c r="H1817" s="16">
        <v>0</v>
      </c>
      <c r="I1817" s="4"/>
      <c r="J1817" s="14"/>
      <c r="K1817" s="16"/>
      <c r="L1817" s="16"/>
      <c r="M1817" s="16"/>
      <c r="N1817" s="16"/>
      <c r="O1817" s="16"/>
      <c r="P1817" s="18"/>
      <c r="Q1817" s="14"/>
      <c r="R1817" s="18">
        <v>0</v>
      </c>
      <c r="S1817" s="16">
        <v>0</v>
      </c>
      <c r="T1817" s="18">
        <f t="shared" si="605"/>
        <v>66454.28</v>
      </c>
      <c r="U1817" s="15"/>
      <c r="W1817" s="14"/>
      <c r="X1817" s="18">
        <f>F1817</f>
        <v>0</v>
      </c>
      <c r="Y1817" s="16"/>
      <c r="Z1817" s="18">
        <f t="shared" si="606"/>
        <v>170453.03999999995</v>
      </c>
      <c r="AA1817" s="15"/>
      <c r="AB1817" s="24"/>
      <c r="AC1817" s="15"/>
      <c r="AD1817" s="25"/>
      <c r="AE1817" s="62"/>
      <c r="AF1817" s="63"/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7"/>
        <v>0</v>
      </c>
      <c r="AP1817" s="15"/>
      <c r="AR1817" s="14"/>
      <c r="AS1817" s="18">
        <v>0</v>
      </c>
      <c r="AT1817" s="16"/>
      <c r="AU1817" s="18">
        <f t="shared" si="608"/>
        <v>0</v>
      </c>
      <c r="AV1817" s="15"/>
      <c r="AX1817" s="14"/>
      <c r="AY1817" s="18">
        <v>0</v>
      </c>
      <c r="AZ1817" s="16"/>
      <c r="BA1817" s="18">
        <f t="shared" si="609"/>
        <v>0</v>
      </c>
      <c r="BB1817" s="15"/>
      <c r="BD1817" s="14"/>
      <c r="BE1817" s="18">
        <v>0</v>
      </c>
      <c r="BF1817" s="16"/>
      <c r="BG1817" s="18">
        <f t="shared" si="610"/>
        <v>0</v>
      </c>
      <c r="BH1817" s="15"/>
      <c r="BJ1817" s="86"/>
      <c r="BK1817" s="86"/>
      <c r="BL1817" s="24"/>
      <c r="BM1817" s="24"/>
      <c r="BN1817" s="24"/>
      <c r="BO1817" s="24"/>
      <c r="BP1817" s="24"/>
      <c r="BQ1817" s="124"/>
    </row>
    <row r="1818" spans="1:69" ht="16.8" customHeight="1" x14ac:dyDescent="0.35">
      <c r="A1818" s="15"/>
      <c r="B1818" s="15"/>
      <c r="C1818" s="15" t="s">
        <v>107</v>
      </c>
      <c r="D1818" s="16"/>
      <c r="E1818" s="16"/>
      <c r="F1818" s="16">
        <v>0</v>
      </c>
      <c r="G1818" s="16"/>
      <c r="H1818" s="16"/>
      <c r="I1818" s="4"/>
      <c r="J1818" s="14"/>
      <c r="K1818" s="16"/>
      <c r="L1818" s="16"/>
      <c r="M1818" s="44"/>
      <c r="N1818" s="16"/>
      <c r="O1818" s="16"/>
      <c r="P1818" s="18"/>
      <c r="Q1818" s="14"/>
      <c r="R1818" s="18">
        <v>0</v>
      </c>
      <c r="S1818" s="16">
        <v>0</v>
      </c>
      <c r="T1818" s="18">
        <f t="shared" si="605"/>
        <v>66454.28</v>
      </c>
      <c r="U1818" s="15"/>
      <c r="W1818" s="14"/>
      <c r="X1818" s="18">
        <f>F1818</f>
        <v>0</v>
      </c>
      <c r="Y1818" s="16"/>
      <c r="Z1818" s="18">
        <f t="shared" si="606"/>
        <v>170453.03999999995</v>
      </c>
      <c r="AA1818" s="15"/>
      <c r="AB1818" s="24"/>
      <c r="AC1818" s="15"/>
      <c r="AD1818" s="25"/>
      <c r="AE1818" s="62"/>
      <c r="AF1818" s="63"/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7"/>
        <v>0</v>
      </c>
      <c r="AP1818" s="15"/>
      <c r="AR1818" s="14"/>
      <c r="AS1818" s="18">
        <v>0</v>
      </c>
      <c r="AT1818" s="16"/>
      <c r="AU1818" s="18">
        <f t="shared" si="608"/>
        <v>0</v>
      </c>
      <c r="AV1818" s="15"/>
      <c r="AX1818" s="14"/>
      <c r="AY1818" s="18">
        <v>0</v>
      </c>
      <c r="AZ1818" s="16"/>
      <c r="BA1818" s="18">
        <f t="shared" si="609"/>
        <v>0</v>
      </c>
      <c r="BB1818" s="15"/>
      <c r="BD1818" s="14"/>
      <c r="BE1818" s="18">
        <v>0</v>
      </c>
      <c r="BF1818" s="16"/>
      <c r="BG1818" s="18">
        <f t="shared" si="610"/>
        <v>0</v>
      </c>
      <c r="BH1818" s="15"/>
      <c r="BJ1818" s="86"/>
      <c r="BK1818" s="86"/>
      <c r="BL1818" s="24"/>
      <c r="BM1818" s="24"/>
      <c r="BN1818" s="24"/>
      <c r="BO1818" s="24"/>
      <c r="BP1818" s="24"/>
      <c r="BQ1818" s="124"/>
    </row>
    <row r="1819" spans="1:69" ht="16.8" customHeight="1" x14ac:dyDescent="0.35">
      <c r="A1819" s="15"/>
      <c r="B1819" s="15"/>
      <c r="C1819" s="15" t="s">
        <v>107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439</v>
      </c>
      <c r="N1819" s="16">
        <v>307.5</v>
      </c>
      <c r="O1819" s="16"/>
      <c r="P1819" s="18"/>
      <c r="Q1819" s="14"/>
      <c r="R1819" s="18">
        <v>0</v>
      </c>
      <c r="S1819" s="16">
        <v>0</v>
      </c>
      <c r="T1819" s="18">
        <f t="shared" si="605"/>
        <v>66454.28</v>
      </c>
      <c r="U1819" s="15"/>
      <c r="W1819" s="14"/>
      <c r="X1819" s="18">
        <f>F1819</f>
        <v>0</v>
      </c>
      <c r="Y1819" s="16">
        <v>0</v>
      </c>
      <c r="Z1819" s="18">
        <f t="shared" si="606"/>
        <v>170453.03999999995</v>
      </c>
      <c r="AA1819" s="15" t="str">
        <f>C1819</f>
        <v>VERSAMENTO</v>
      </c>
      <c r="AB1819" s="24"/>
      <c r="AC1819" s="15"/>
      <c r="AD1819" s="25"/>
      <c r="AE1819" s="62"/>
      <c r="AF1819" s="63"/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7"/>
        <v>0</v>
      </c>
      <c r="AP1819" s="15"/>
      <c r="AR1819" s="14"/>
      <c r="AS1819" s="18">
        <v>0</v>
      </c>
      <c r="AT1819" s="16"/>
      <c r="AU1819" s="18">
        <f t="shared" si="608"/>
        <v>0</v>
      </c>
      <c r="AV1819" s="15"/>
      <c r="AX1819" s="14"/>
      <c r="AY1819" s="18">
        <v>0</v>
      </c>
      <c r="AZ1819" s="16"/>
      <c r="BA1819" s="18">
        <f t="shared" si="609"/>
        <v>0</v>
      </c>
      <c r="BB1819" s="15"/>
      <c r="BD1819" s="14"/>
      <c r="BE1819" s="18">
        <v>0</v>
      </c>
      <c r="BF1819" s="16"/>
      <c r="BG1819" s="18">
        <f t="shared" si="610"/>
        <v>0</v>
      </c>
      <c r="BH1819" s="15"/>
      <c r="BJ1819" s="86"/>
      <c r="BK1819" s="86"/>
      <c r="BL1819" s="24"/>
      <c r="BM1819" s="24"/>
      <c r="BN1819" s="24"/>
      <c r="BO1819" s="24"/>
      <c r="BP1819" s="24"/>
      <c r="BQ1819" s="124"/>
    </row>
    <row r="1820" spans="1:69" ht="16.8" customHeight="1" x14ac:dyDescent="0.35">
      <c r="A1820" s="15"/>
      <c r="B1820" s="15"/>
      <c r="C1820" s="68" t="s">
        <v>107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111</v>
      </c>
      <c r="L1820" s="16">
        <f>SUM(L1807:L1819)</f>
        <v>114.5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5"/>
        <v>66454.28</v>
      </c>
      <c r="U1820" s="15"/>
      <c r="W1820" s="14"/>
      <c r="X1820" s="18">
        <v>0</v>
      </c>
      <c r="Y1820" s="16"/>
      <c r="Z1820" s="18">
        <f t="shared" si="606"/>
        <v>170453.03999999995</v>
      </c>
      <c r="AA1820" s="15" t="str">
        <f>C1820</f>
        <v>VERSAMENTO</v>
      </c>
      <c r="AB1820" s="24"/>
      <c r="AC1820" s="15"/>
      <c r="AD1820" s="25"/>
      <c r="AE1820" s="62"/>
      <c r="AF1820" s="63"/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7"/>
        <v>0</v>
      </c>
      <c r="AP1820" s="15"/>
      <c r="AR1820" s="14"/>
      <c r="AS1820" s="18">
        <v>0</v>
      </c>
      <c r="AT1820" s="16"/>
      <c r="AU1820" s="18">
        <f t="shared" si="60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609"/>
        <v>0</v>
      </c>
      <c r="BB1820" s="15"/>
      <c r="BD1820" s="14"/>
      <c r="BE1820" s="18">
        <v>0</v>
      </c>
      <c r="BF1820" s="16"/>
      <c r="BG1820" s="18">
        <f t="shared" si="610"/>
        <v>0</v>
      </c>
      <c r="BH1820" s="15"/>
      <c r="BJ1820" s="86"/>
      <c r="BK1820" s="86"/>
      <c r="BL1820" s="24"/>
      <c r="BM1820" s="24"/>
      <c r="BN1820" s="24"/>
      <c r="BO1820" s="24"/>
      <c r="BP1820" s="24"/>
      <c r="BQ1820" s="124"/>
    </row>
    <row r="1821" spans="1:69" ht="16.8" customHeight="1" x14ac:dyDescent="0.35">
      <c r="A1821" s="15"/>
      <c r="B1821" s="15"/>
      <c r="C1821" s="15" t="s">
        <v>169</v>
      </c>
      <c r="D1821" s="16"/>
      <c r="E1821" s="16"/>
      <c r="F1821" s="16">
        <v>9456.5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423.5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5"/>
        <v>66454.28</v>
      </c>
      <c r="U1821" s="15"/>
      <c r="W1821" s="14"/>
      <c r="X1821" s="18">
        <f>F1821</f>
        <v>9456.5</v>
      </c>
      <c r="Y1821" s="16">
        <f>G1821</f>
        <v>0</v>
      </c>
      <c r="Z1821" s="18">
        <f t="shared" si="606"/>
        <v>179909.53999999995</v>
      </c>
      <c r="AA1821" s="15" t="str">
        <f>C1821</f>
        <v>BONIFICI</v>
      </c>
      <c r="AB1821" s="24"/>
      <c r="AC1821" s="15"/>
      <c r="AD1821" s="25"/>
      <c r="AE1821" s="62"/>
      <c r="AF1821" s="63"/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7"/>
        <v>0</v>
      </c>
      <c r="AP1821" s="15"/>
      <c r="AR1821" s="14"/>
      <c r="AS1821" s="18">
        <v>0</v>
      </c>
      <c r="AT1821" s="16"/>
      <c r="AU1821" s="18">
        <f t="shared" si="60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09"/>
        <v>0</v>
      </c>
      <c r="BB1821" s="15"/>
      <c r="BD1821" s="14"/>
      <c r="BE1821" s="18">
        <v>0</v>
      </c>
      <c r="BF1821" s="16"/>
      <c r="BG1821" s="18">
        <f t="shared" si="610"/>
        <v>0</v>
      </c>
      <c r="BH1821" s="15"/>
      <c r="BJ1821" s="86"/>
      <c r="BK1821" s="86"/>
      <c r="BL1821" s="24"/>
      <c r="BM1821" s="24"/>
      <c r="BN1821" s="24"/>
      <c r="BO1821" s="24"/>
      <c r="BP1821" s="24"/>
      <c r="BQ1821" s="124"/>
    </row>
    <row r="1822" spans="1:69" ht="16.8" customHeight="1" x14ac:dyDescent="0.35">
      <c r="A1822" s="15"/>
      <c r="B1822" s="15"/>
      <c r="C1822" s="47" t="s">
        <v>112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/>
      <c r="N1822" s="3"/>
      <c r="O1822" s="16"/>
      <c r="P1822" s="18"/>
      <c r="Q1822" s="14"/>
      <c r="R1822" s="18"/>
      <c r="S1822" s="16"/>
      <c r="T1822" s="18">
        <f t="shared" si="605"/>
        <v>66454.28</v>
      </c>
      <c r="U1822" s="15"/>
      <c r="W1822" s="14"/>
      <c r="X1822" s="18"/>
      <c r="Y1822" s="1">
        <f>G1822</f>
        <v>0</v>
      </c>
      <c r="Z1822" s="18">
        <f t="shared" si="606"/>
        <v>179909.53999999995</v>
      </c>
      <c r="AA1822" s="15" t="str">
        <f>C1822</f>
        <v>PREL .PROVVIGIONI MATURATE</v>
      </c>
      <c r="AB1822" s="24"/>
      <c r="AC1822" s="15" t="s">
        <v>157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7"/>
        <v>0</v>
      </c>
      <c r="AP1822" s="15"/>
      <c r="AR1822" s="14"/>
      <c r="AS1822" s="18"/>
      <c r="AT1822" s="25">
        <v>0</v>
      </c>
      <c r="AU1822" s="18">
        <f t="shared" si="608"/>
        <v>0</v>
      </c>
      <c r="AV1822" s="15"/>
      <c r="AX1822" s="14"/>
      <c r="AY1822" s="18"/>
      <c r="AZ1822" s="25">
        <v>0</v>
      </c>
      <c r="BA1822" s="18">
        <f t="shared" si="609"/>
        <v>0</v>
      </c>
      <c r="BB1822" s="15"/>
      <c r="BD1822" s="14"/>
      <c r="BE1822" s="18"/>
      <c r="BF1822" s="25">
        <v>0</v>
      </c>
      <c r="BG1822" s="18">
        <f t="shared" si="610"/>
        <v>0</v>
      </c>
      <c r="BH1822" s="15"/>
      <c r="BJ1822" s="86"/>
      <c r="BK1822" s="86"/>
      <c r="BL1822" s="24"/>
      <c r="BM1822" s="24"/>
      <c r="BN1822" s="24"/>
      <c r="BO1822" s="24"/>
      <c r="BP1822" s="24"/>
      <c r="BQ1822" s="124"/>
    </row>
    <row r="1823" spans="1:69" ht="16.8" customHeight="1" x14ac:dyDescent="0.35">
      <c r="A1823" s="15"/>
      <c r="B1823" s="15"/>
      <c r="C1823" s="15" t="s">
        <v>113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/>
      <c r="N1823" s="16"/>
      <c r="O1823" s="16"/>
      <c r="P1823" s="18"/>
      <c r="Q1823" s="14"/>
      <c r="R1823" s="18"/>
      <c r="S1823" s="16">
        <f>G1823</f>
        <v>0</v>
      </c>
      <c r="T1823" s="18">
        <f t="shared" si="605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6"/>
        <v>179909.53999999995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7"/>
        <v>0</v>
      </c>
      <c r="AP1823" s="15"/>
      <c r="AR1823" s="14"/>
      <c r="AS1823" s="18"/>
      <c r="AT1823" s="16"/>
      <c r="AU1823" s="18">
        <f t="shared" si="608"/>
        <v>0</v>
      </c>
      <c r="AV1823" s="15"/>
      <c r="AX1823" s="14"/>
      <c r="AY1823" s="18"/>
      <c r="AZ1823" s="16"/>
      <c r="BA1823" s="18">
        <f t="shared" si="609"/>
        <v>0</v>
      </c>
      <c r="BB1823" s="15"/>
      <c r="BD1823" s="14"/>
      <c r="BE1823" s="18"/>
      <c r="BF1823" s="16"/>
      <c r="BG1823" s="18">
        <f t="shared" si="61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4"/>
    </row>
    <row r="1824" spans="1:69" ht="16.8" customHeight="1" x14ac:dyDescent="0.35">
      <c r="A1824" s="15"/>
      <c r="B1824" s="15"/>
      <c r="C1824" s="15" t="s">
        <v>114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5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6"/>
        <v>179909.53999999995</v>
      </c>
      <c r="AA1824" s="15"/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7"/>
        <v>0</v>
      </c>
      <c r="AP1824" s="15"/>
      <c r="AR1824" s="14"/>
      <c r="AS1824" s="18"/>
      <c r="AT1824" s="16">
        <v>0</v>
      </c>
      <c r="AU1824" s="18">
        <f t="shared" si="608"/>
        <v>0</v>
      </c>
      <c r="AV1824" s="15"/>
      <c r="AX1824" s="14"/>
      <c r="AY1824" s="18"/>
      <c r="AZ1824" s="16">
        <v>0</v>
      </c>
      <c r="BA1824" s="18">
        <f t="shared" si="609"/>
        <v>0</v>
      </c>
      <c r="BB1824" s="15"/>
      <c r="BD1824" s="14"/>
      <c r="BE1824" s="18"/>
      <c r="BF1824" s="16">
        <v>0</v>
      </c>
      <c r="BG1824" s="18">
        <f t="shared" si="610"/>
        <v>0</v>
      </c>
      <c r="BH1824" s="15"/>
      <c r="BJ1824" s="86"/>
      <c r="BK1824" s="86"/>
      <c r="BL1824" s="24"/>
      <c r="BM1824" s="24"/>
      <c r="BN1824" s="24"/>
      <c r="BO1824" s="24"/>
      <c r="BP1824" s="24"/>
      <c r="BQ1824" s="124"/>
    </row>
    <row r="1825" spans="1:69" ht="16.8" customHeight="1" x14ac:dyDescent="0.35">
      <c r="A1825" s="15"/>
      <c r="B1825" s="15"/>
      <c r="C1825" s="15"/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115</v>
      </c>
      <c r="L1825" s="3">
        <f>SUM(L1805:L1819)+N1804+L1821+L1822</f>
        <v>255084.58999999994</v>
      </c>
      <c r="M1825" s="3">
        <f>SUM(O1774:O1793)+N1803</f>
        <v>87229.609999999986</v>
      </c>
      <c r="N1825" s="16"/>
      <c r="O1825" s="16"/>
      <c r="P1825" s="18"/>
      <c r="Q1825" s="14"/>
      <c r="R1825" s="18"/>
      <c r="S1825" s="16">
        <v>0</v>
      </c>
      <c r="T1825" s="18">
        <f t="shared" si="605"/>
        <v>66454.28</v>
      </c>
      <c r="U1825" s="15"/>
      <c r="W1825" s="14"/>
      <c r="X1825" s="18">
        <v>0</v>
      </c>
      <c r="Y1825" s="16">
        <v>0</v>
      </c>
      <c r="Z1825" s="18">
        <f t="shared" si="606"/>
        <v>179909.53999999995</v>
      </c>
      <c r="AA1825" s="15"/>
      <c r="AB1825" s="24"/>
      <c r="AC1825" s="15">
        <f>C1825</f>
        <v>0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111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7"/>
        <v>0</v>
      </c>
      <c r="AP1825" s="15"/>
      <c r="AR1825" s="14"/>
      <c r="AS1825" s="18"/>
      <c r="AT1825" s="16">
        <v>0</v>
      </c>
      <c r="AU1825" s="18">
        <f t="shared" si="608"/>
        <v>0</v>
      </c>
      <c r="AV1825" s="16"/>
      <c r="AX1825" s="14"/>
      <c r="AY1825" s="18"/>
      <c r="AZ1825" s="16">
        <v>0</v>
      </c>
      <c r="BA1825" s="18">
        <f t="shared" si="609"/>
        <v>0</v>
      </c>
      <c r="BB1825" s="15"/>
      <c r="BD1825" s="14"/>
      <c r="BE1825" s="18"/>
      <c r="BF1825" s="16">
        <v>0</v>
      </c>
      <c r="BG1825" s="18">
        <f t="shared" si="610"/>
        <v>0</v>
      </c>
      <c r="BH1825" s="15"/>
      <c r="BJ1825" s="86"/>
      <c r="BK1825" s="86"/>
      <c r="BL1825" s="24"/>
      <c r="BM1825" s="24"/>
      <c r="BN1825" s="24"/>
      <c r="BO1825" s="24"/>
      <c r="BP1825" s="24"/>
      <c r="BQ1825" s="124"/>
    </row>
    <row r="1826" spans="1:69" ht="16.8" customHeight="1" x14ac:dyDescent="0.35">
      <c r="A1826" s="15"/>
      <c r="B1826" s="15"/>
      <c r="C1826" s="64" t="s">
        <v>138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/>
      <c r="K1826" s="6" t="s">
        <v>116</v>
      </c>
      <c r="L1826" s="3">
        <f>L1825-M1825</f>
        <v>167854.97999999995</v>
      </c>
      <c r="M1826" s="16"/>
      <c r="N1826" s="16"/>
      <c r="O1826" s="16"/>
      <c r="P1826" s="18"/>
      <c r="Q1826" s="14"/>
      <c r="R1826" s="18"/>
      <c r="S1826" s="16">
        <v>0</v>
      </c>
      <c r="T1826" s="18">
        <f t="shared" si="605"/>
        <v>66454.28</v>
      </c>
      <c r="U1826" s="15"/>
      <c r="W1826" s="14"/>
      <c r="X1826" s="18"/>
      <c r="Y1826" s="16">
        <v>0</v>
      </c>
      <c r="Z1826" s="18">
        <f t="shared" si="606"/>
        <v>179909.53999999995</v>
      </c>
      <c r="AA1826" s="15"/>
      <c r="AB1826" s="24"/>
      <c r="AC1826" s="71" t="s">
        <v>190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117</v>
      </c>
      <c r="AI1826" s="26"/>
      <c r="AJ1826" s="25">
        <f>SUM(AJ1772:AJ1825)</f>
        <v>0</v>
      </c>
      <c r="AL1826" s="14"/>
      <c r="AM1826" s="18"/>
      <c r="AN1826" s="16"/>
      <c r="AO1826" s="18">
        <f t="shared" si="607"/>
        <v>0</v>
      </c>
      <c r="AP1826" s="15"/>
      <c r="AR1826" s="14"/>
      <c r="AS1826" s="18"/>
      <c r="AT1826" s="16">
        <v>0</v>
      </c>
      <c r="AU1826" s="18">
        <f t="shared" si="608"/>
        <v>0</v>
      </c>
      <c r="AV1826" s="15"/>
      <c r="AX1826" s="14"/>
      <c r="AY1826" s="18"/>
      <c r="AZ1826" s="16"/>
      <c r="BA1826" s="18">
        <f t="shared" si="609"/>
        <v>0</v>
      </c>
      <c r="BB1826" s="15"/>
      <c r="BD1826" s="14"/>
      <c r="BE1826" s="18"/>
      <c r="BF1826" s="16"/>
      <c r="BG1826" s="18">
        <f t="shared" si="61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4"/>
    </row>
    <row r="1827" spans="1:69" ht="16.8" customHeight="1" x14ac:dyDescent="0.35">
      <c r="A1827" s="15"/>
      <c r="B1827" s="15"/>
      <c r="C1827" s="64" t="s">
        <v>140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174761.5</v>
      </c>
      <c r="M1827" s="16"/>
      <c r="N1827" s="16"/>
      <c r="O1827" s="56"/>
      <c r="P1827" s="18"/>
      <c r="Q1827" s="14"/>
      <c r="R1827" s="18"/>
      <c r="S1827" s="16">
        <v>0</v>
      </c>
      <c r="T1827" s="18">
        <f t="shared" si="605"/>
        <v>66454.28</v>
      </c>
      <c r="U1827" s="15"/>
      <c r="W1827" s="14"/>
      <c r="X1827" s="18"/>
      <c r="Y1827" s="16">
        <v>0</v>
      </c>
      <c r="Z1827" s="18">
        <f t="shared" si="606"/>
        <v>179909.53999999995</v>
      </c>
      <c r="AA1827" s="15"/>
      <c r="AB1827" s="24"/>
      <c r="AC1827" s="71" t="s">
        <v>161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607"/>
        <v>0</v>
      </c>
      <c r="AP1827" s="15"/>
      <c r="AR1827" s="14"/>
      <c r="AS1827" s="18"/>
      <c r="AT1827" s="16"/>
      <c r="AU1827" s="18">
        <f t="shared" si="608"/>
        <v>0</v>
      </c>
      <c r="AV1827" s="15"/>
      <c r="AX1827" s="14"/>
      <c r="AY1827" s="18"/>
      <c r="AZ1827" s="16"/>
      <c r="BA1827" s="18">
        <f t="shared" si="609"/>
        <v>0</v>
      </c>
      <c r="BB1827" s="15"/>
      <c r="BD1827" s="14"/>
      <c r="BE1827" s="18"/>
      <c r="BF1827" s="16"/>
      <c r="BG1827" s="18">
        <f t="shared" si="61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4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119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120</v>
      </c>
      <c r="L1828" s="3">
        <f>L1826-L1827</f>
        <v>-6906.5200000000477</v>
      </c>
      <c r="M1828" s="27" t="s">
        <v>162</v>
      </c>
      <c r="N1828" s="27">
        <f>O1828-L1827</f>
        <v>6331.7099999999336</v>
      </c>
      <c r="O1828" s="44">
        <f>Z1828+AU1828+N1804+SUM(L1807:L1818)+SUM(N1808:N1818)+L1822-D1774-D1777-D1773+E1775</f>
        <v>181093.20999999993</v>
      </c>
      <c r="P1828" s="18"/>
      <c r="Q1828" s="58"/>
      <c r="R1828" s="59"/>
      <c r="S1828" s="44"/>
      <c r="T1828" s="59">
        <f t="shared" si="605"/>
        <v>66454.28</v>
      </c>
      <c r="U1828" s="57"/>
      <c r="W1828" s="58"/>
      <c r="X1828" s="59"/>
      <c r="Y1828" s="44">
        <v>0</v>
      </c>
      <c r="Z1828" s="59">
        <f t="shared" si="606"/>
        <v>179909.53999999995</v>
      </c>
      <c r="AA1828" s="57"/>
      <c r="AB1828" s="60"/>
      <c r="AC1828" s="60" t="s">
        <v>121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163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7"/>
        <v>0</v>
      </c>
      <c r="AP1828" s="57"/>
      <c r="AR1828" s="58"/>
      <c r="AS1828" s="59"/>
      <c r="AT1828" s="44"/>
      <c r="AU1828" s="59">
        <f t="shared" si="608"/>
        <v>0</v>
      </c>
      <c r="AV1828" s="57"/>
      <c r="AX1828" s="58"/>
      <c r="AY1828" s="59"/>
      <c r="AZ1828" s="44"/>
      <c r="BA1828" s="59">
        <f t="shared" si="609"/>
        <v>0</v>
      </c>
      <c r="BB1828" s="57"/>
      <c r="BD1828" s="58"/>
      <c r="BE1828" s="59"/>
      <c r="BF1828" s="44"/>
      <c r="BG1828" s="59">
        <f t="shared" si="61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191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440</v>
      </c>
    </row>
    <row r="1831" spans="1:69" ht="16.8" customHeight="1" x14ac:dyDescent="0.35">
      <c r="A1831" s="2" t="s">
        <v>0</v>
      </c>
      <c r="B1831" s="2"/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122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164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165</v>
      </c>
      <c r="BP1831" s="8" t="s">
        <v>0</v>
      </c>
      <c r="BQ1831" s="9" t="s">
        <v>166</v>
      </c>
    </row>
    <row r="1832" spans="1:69" ht="16.8" customHeight="1" x14ac:dyDescent="0.35">
      <c r="A1832" s="14">
        <v>45332</v>
      </c>
      <c r="B1832" s="15" t="s">
        <v>167</v>
      </c>
      <c r="C1832" s="15" t="s">
        <v>168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>
        <f>D1835+D1838+D1836-E1836-E1835+O1771</f>
        <v>87541.07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179909.53999999995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169</v>
      </c>
      <c r="BM1832" s="88">
        <f>BK1832</f>
        <v>45332</v>
      </c>
      <c r="BN1832" s="24" t="s">
        <v>169</v>
      </c>
      <c r="BO1832" s="24"/>
      <c r="BP1832" s="88">
        <f>BK1832</f>
        <v>45332</v>
      </c>
      <c r="BQ1832" s="124"/>
    </row>
    <row r="1833" spans="1:69" ht="16.8" customHeight="1" x14ac:dyDescent="0.35">
      <c r="A1833" s="15"/>
      <c r="B1833" s="15"/>
      <c r="C1833" s="15" t="s">
        <v>170</v>
      </c>
      <c r="D1833" s="16">
        <v>0</v>
      </c>
      <c r="E1833" s="16"/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1">(R1833-S1833)+T1832</f>
        <v>66454.28</v>
      </c>
      <c r="U1833" s="15"/>
      <c r="W1833" s="14"/>
      <c r="X1833" s="18"/>
      <c r="Y1833" s="16"/>
      <c r="Z1833" s="18">
        <f t="shared" ref="Z1833:Z1864" si="612">(X1833-Y1833)+Z1832</f>
        <v>179909.53999999995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3">(AM1833-AN1833)+AO1832</f>
        <v>0</v>
      </c>
      <c r="AP1833" s="15"/>
      <c r="AR1833" s="14"/>
      <c r="AS1833" s="18"/>
      <c r="AT1833" s="16"/>
      <c r="AU1833" s="18">
        <f t="shared" ref="AU1833:AU1864" si="614">(AS1833-AT1833)+AU1832</f>
        <v>0</v>
      </c>
      <c r="AV1833" s="15"/>
      <c r="AX1833" s="14"/>
      <c r="AY1833" s="18"/>
      <c r="AZ1833" s="16"/>
      <c r="BA1833" s="18">
        <f t="shared" ref="BA1833:BA1864" si="615">(AY1833-AZ1833)+BA1832</f>
        <v>0</v>
      </c>
      <c r="BB1833" s="15"/>
      <c r="BD1833" s="14"/>
      <c r="BE1833" s="18"/>
      <c r="BF1833" s="16"/>
      <c r="BG1833" s="18">
        <f t="shared" ref="BG1833:BG1864" si="616">(BE1833-BF1833)+BG1832</f>
        <v>0</v>
      </c>
      <c r="BH1833" s="15"/>
      <c r="BJ1833" s="86">
        <v>0</v>
      </c>
      <c r="BK1833" s="90"/>
      <c r="BL1833" s="24">
        <v>0</v>
      </c>
      <c r="BM1833" s="91"/>
      <c r="BN1833" s="24">
        <v>0</v>
      </c>
      <c r="BO1833" s="24">
        <v>0</v>
      </c>
      <c r="BP1833" s="91"/>
      <c r="BQ1833" s="124"/>
    </row>
    <row r="1834" spans="1:69" ht="16.8" customHeight="1" x14ac:dyDescent="0.35">
      <c r="A1834" s="15"/>
      <c r="B1834" s="15"/>
      <c r="C1834" s="15" t="s">
        <v>171</v>
      </c>
      <c r="D1834" s="16">
        <v>2139.5</v>
      </c>
      <c r="E1834" s="16">
        <v>0</v>
      </c>
      <c r="F1834" s="16"/>
      <c r="G1834" s="16"/>
      <c r="H1834" s="103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1"/>
        <v>66454.28</v>
      </c>
      <c r="U1834" s="15"/>
      <c r="W1834" s="14"/>
      <c r="X1834" s="18"/>
      <c r="Y1834" s="16"/>
      <c r="Z1834" s="18">
        <f t="shared" si="612"/>
        <v>179909.53999999995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3"/>
        <v>0</v>
      </c>
      <c r="AP1834" s="15"/>
      <c r="AR1834" s="14"/>
      <c r="AS1834" s="18"/>
      <c r="AT1834" s="16"/>
      <c r="AU1834" s="18">
        <f t="shared" si="614"/>
        <v>0</v>
      </c>
      <c r="AV1834" s="15"/>
      <c r="AX1834" s="14"/>
      <c r="AY1834" s="18"/>
      <c r="AZ1834" s="16"/>
      <c r="BA1834" s="18">
        <f t="shared" si="615"/>
        <v>0</v>
      </c>
      <c r="BB1834" s="15"/>
      <c r="BD1834" s="14"/>
      <c r="BE1834" s="18"/>
      <c r="BF1834" s="16"/>
      <c r="BG1834" s="18">
        <f t="shared" si="616"/>
        <v>0</v>
      </c>
      <c r="BH1834" s="15"/>
      <c r="BJ1834" s="86">
        <v>0</v>
      </c>
      <c r="BK1834" s="90"/>
      <c r="BL1834" s="24">
        <v>0</v>
      </c>
      <c r="BM1834" s="91"/>
      <c r="BN1834" s="24">
        <v>0</v>
      </c>
      <c r="BO1834" s="24">
        <v>0</v>
      </c>
      <c r="BP1834" s="91"/>
      <c r="BQ1834" s="124"/>
    </row>
    <row r="1835" spans="1:69" ht="16.8" customHeight="1" x14ac:dyDescent="0.35">
      <c r="A1835" s="15"/>
      <c r="B1835" s="15">
        <v>0</v>
      </c>
      <c r="C1835" s="15" t="s">
        <v>172</v>
      </c>
      <c r="D1835" s="16">
        <v>0</v>
      </c>
      <c r="E1835" s="16"/>
      <c r="F1835" s="16"/>
      <c r="G1835" s="16"/>
      <c r="H1835" s="103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 t="shared" ref="O1835:O1854" si="617">O1774+M1835-N1835</f>
        <v>28077.335000000014</v>
      </c>
      <c r="P1835" s="18">
        <f t="shared" ref="P1835:P1854" si="618">P1774+M1835</f>
        <v>9208.4349999999995</v>
      </c>
      <c r="Q1835" s="14"/>
      <c r="R1835" s="18"/>
      <c r="S1835" s="16"/>
      <c r="T1835" s="18">
        <f t="shared" si="611"/>
        <v>66454.28</v>
      </c>
      <c r="U1835" s="15"/>
      <c r="W1835" s="14"/>
      <c r="X1835" s="18"/>
      <c r="Y1835" s="16"/>
      <c r="Z1835" s="18">
        <f t="shared" si="612"/>
        <v>179909.53999999995</v>
      </c>
      <c r="AA1835" s="15"/>
      <c r="AB1835" s="24"/>
      <c r="AC1835" s="24"/>
      <c r="AD1835" s="25"/>
      <c r="AE1835" s="25"/>
      <c r="AF1835" s="25"/>
      <c r="AG1835" s="25"/>
      <c r="AH1835" s="17"/>
      <c r="AI1835" s="16">
        <v>0</v>
      </c>
      <c r="AJ1835" s="25"/>
      <c r="AL1835" s="14"/>
      <c r="AM1835" s="18"/>
      <c r="AN1835" s="16"/>
      <c r="AO1835" s="18">
        <f t="shared" si="613"/>
        <v>0</v>
      </c>
      <c r="AP1835" s="15"/>
      <c r="AR1835" s="14"/>
      <c r="AS1835" s="18"/>
      <c r="AT1835" s="16"/>
      <c r="AU1835" s="18">
        <f t="shared" si="614"/>
        <v>0</v>
      </c>
      <c r="AV1835" s="15"/>
      <c r="AX1835" s="14"/>
      <c r="AY1835" s="18"/>
      <c r="AZ1835" s="16"/>
      <c r="BA1835" s="18">
        <f t="shared" si="615"/>
        <v>0</v>
      </c>
      <c r="BB1835" s="15"/>
      <c r="BD1835" s="14"/>
      <c r="BE1835" s="18"/>
      <c r="BF1835" s="16"/>
      <c r="BG1835" s="18">
        <f t="shared" si="616"/>
        <v>0</v>
      </c>
      <c r="BH1835" s="15"/>
      <c r="BJ1835" s="86">
        <v>0</v>
      </c>
      <c r="BK1835" s="90"/>
      <c r="BL1835" s="24">
        <v>0</v>
      </c>
      <c r="BM1835" s="91"/>
      <c r="BN1835" s="24">
        <v>0</v>
      </c>
      <c r="BO1835" s="24">
        <v>0</v>
      </c>
      <c r="BP1835" s="91"/>
      <c r="BQ1835" s="124"/>
    </row>
    <row r="1836" spans="1:69" ht="16.8" customHeight="1" x14ac:dyDescent="0.35">
      <c r="A1836" s="15"/>
      <c r="B1836" s="16">
        <f>B1835+B1775</f>
        <v>457.09999999999991</v>
      </c>
      <c r="C1836" s="15" t="s">
        <v>173</v>
      </c>
      <c r="D1836" s="16">
        <v>385.01</v>
      </c>
      <c r="E1836" s="16">
        <v>0</v>
      </c>
      <c r="F1836" s="16"/>
      <c r="G1836" s="16"/>
      <c r="H1836" s="103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si="617"/>
        <v>-35198.239904999995</v>
      </c>
      <c r="P1836" s="18">
        <f t="shared" si="618"/>
        <v>7707.4600949999995</v>
      </c>
      <c r="Q1836" s="14"/>
      <c r="R1836" s="18"/>
      <c r="S1836" s="16"/>
      <c r="T1836" s="18">
        <f t="shared" si="611"/>
        <v>66454.28</v>
      </c>
      <c r="U1836" s="15"/>
      <c r="W1836" s="14"/>
      <c r="X1836" s="18"/>
      <c r="Y1836" s="16"/>
      <c r="Z1836" s="18">
        <f t="shared" si="612"/>
        <v>179909.53999999995</v>
      </c>
      <c r="AA1836" s="15"/>
      <c r="AB1836" s="24"/>
      <c r="AC1836" s="17"/>
      <c r="AD1836" s="25"/>
      <c r="AE1836" s="25"/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3"/>
        <v>0</v>
      </c>
      <c r="AP1836" s="15"/>
      <c r="AR1836" s="14"/>
      <c r="AS1836" s="18"/>
      <c r="AT1836" s="16"/>
      <c r="AU1836" s="18">
        <f t="shared" si="614"/>
        <v>0</v>
      </c>
      <c r="AV1836" s="15"/>
      <c r="AX1836" s="14"/>
      <c r="AY1836" s="18"/>
      <c r="AZ1836" s="16"/>
      <c r="BA1836" s="18">
        <f t="shared" si="615"/>
        <v>0</v>
      </c>
      <c r="BB1836" s="15"/>
      <c r="BD1836" s="14"/>
      <c r="BE1836" s="18"/>
      <c r="BF1836" s="16"/>
      <c r="BG1836" s="18">
        <f t="shared" si="616"/>
        <v>0</v>
      </c>
      <c r="BH1836" s="15"/>
      <c r="BJ1836" s="86">
        <v>0</v>
      </c>
      <c r="BK1836" s="90"/>
      <c r="BL1836" s="24">
        <v>0</v>
      </c>
      <c r="BM1836" s="91"/>
      <c r="BN1836" s="24">
        <v>0</v>
      </c>
      <c r="BO1836" s="24"/>
      <c r="BP1836" s="24"/>
      <c r="BQ1836" s="124"/>
    </row>
    <row r="1837" spans="1:69" ht="16.8" customHeight="1" x14ac:dyDescent="0.35">
      <c r="A1837" s="15"/>
      <c r="B1837" s="15"/>
      <c r="C1837" s="15" t="s">
        <v>174</v>
      </c>
      <c r="D1837" s="16">
        <v>0</v>
      </c>
      <c r="E1837" s="16">
        <v>0</v>
      </c>
      <c r="F1837" s="16"/>
      <c r="G1837" s="16"/>
      <c r="H1837" s="103" t="s">
        <v>44</v>
      </c>
      <c r="I1837" s="77" t="s">
        <v>175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617"/>
        <v>-11467.752275000004</v>
      </c>
      <c r="P1837" s="18">
        <f t="shared" si="618"/>
        <v>14134.947724999998</v>
      </c>
      <c r="Q1837" s="14"/>
      <c r="R1837" s="18"/>
      <c r="S1837" s="16"/>
      <c r="T1837" s="18">
        <f t="shared" si="611"/>
        <v>66454.28</v>
      </c>
      <c r="U1837" s="15"/>
      <c r="W1837" s="14"/>
      <c r="X1837" s="18"/>
      <c r="Y1837" s="16"/>
      <c r="Z1837" s="18">
        <f t="shared" si="612"/>
        <v>179909.53999999995</v>
      </c>
      <c r="AA1837" s="15"/>
      <c r="AB1837" s="24"/>
      <c r="AC1837" s="17"/>
      <c r="AD1837" s="25"/>
      <c r="AE1837" s="25"/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3"/>
        <v>0</v>
      </c>
      <c r="AP1837" s="15"/>
      <c r="AR1837" s="14"/>
      <c r="AS1837" s="18"/>
      <c r="AT1837" s="16"/>
      <c r="AU1837" s="18">
        <f t="shared" si="614"/>
        <v>0</v>
      </c>
      <c r="AV1837" s="15"/>
      <c r="AX1837" s="14"/>
      <c r="AY1837" s="18"/>
      <c r="AZ1837" s="16"/>
      <c r="BA1837" s="18">
        <f t="shared" si="615"/>
        <v>0</v>
      </c>
      <c r="BB1837" s="15"/>
      <c r="BD1837" s="14"/>
      <c r="BE1837" s="18"/>
      <c r="BF1837" s="16"/>
      <c r="BG1837" s="18">
        <f t="shared" si="616"/>
        <v>0</v>
      </c>
      <c r="BH1837" s="15"/>
      <c r="BJ1837" s="86">
        <v>0</v>
      </c>
      <c r="BK1837" s="90"/>
      <c r="BL1837" s="24">
        <v>0</v>
      </c>
      <c r="BM1837" s="91"/>
      <c r="BN1837" s="24">
        <v>0</v>
      </c>
      <c r="BO1837" s="24"/>
      <c r="BP1837" s="24"/>
      <c r="BQ1837" s="124"/>
    </row>
    <row r="1838" spans="1:69" ht="16.8" customHeight="1" x14ac:dyDescent="0.35">
      <c r="A1838" s="15"/>
      <c r="B1838" s="15" t="s">
        <v>42</v>
      </c>
      <c r="C1838" s="15" t="s">
        <v>176</v>
      </c>
      <c r="D1838" s="16">
        <v>0</v>
      </c>
      <c r="E1838" s="16"/>
      <c r="F1838" s="16"/>
      <c r="G1838" s="16"/>
      <c r="H1838" s="103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617"/>
        <v>7385.3930999999984</v>
      </c>
      <c r="P1838" s="18">
        <f t="shared" si="618"/>
        <v>2394.1931</v>
      </c>
      <c r="Q1838" s="14"/>
      <c r="R1838" s="18"/>
      <c r="S1838" s="16"/>
      <c r="T1838" s="18">
        <f t="shared" si="611"/>
        <v>66454.28</v>
      </c>
      <c r="U1838" s="15"/>
      <c r="W1838" s="14"/>
      <c r="X1838" s="18"/>
      <c r="Y1838" s="16"/>
      <c r="Z1838" s="18">
        <f t="shared" si="612"/>
        <v>179909.53999999995</v>
      </c>
      <c r="AA1838" s="15"/>
      <c r="AB1838" s="24"/>
      <c r="AC1838" s="17"/>
      <c r="AD1838" s="25"/>
      <c r="AE1838" s="25"/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3"/>
        <v>0</v>
      </c>
      <c r="AP1838" s="15"/>
      <c r="AR1838" s="14"/>
      <c r="AS1838" s="18"/>
      <c r="AT1838" s="16"/>
      <c r="AU1838" s="18">
        <f t="shared" si="614"/>
        <v>0</v>
      </c>
      <c r="AV1838" s="15"/>
      <c r="AX1838" s="14"/>
      <c r="AY1838" s="18"/>
      <c r="AZ1838" s="16"/>
      <c r="BA1838" s="18">
        <f t="shared" si="615"/>
        <v>0</v>
      </c>
      <c r="BB1838" s="15"/>
      <c r="BD1838" s="14"/>
      <c r="BE1838" s="18"/>
      <c r="BF1838" s="16"/>
      <c r="BG1838" s="18">
        <f t="shared" si="616"/>
        <v>0</v>
      </c>
      <c r="BH1838" s="15"/>
      <c r="BJ1838" s="86">
        <v>0</v>
      </c>
      <c r="BK1838" s="90"/>
      <c r="BL1838" s="24">
        <v>0</v>
      </c>
      <c r="BM1838" s="91"/>
      <c r="BN1838" s="24">
        <v>0</v>
      </c>
      <c r="BO1838" s="24"/>
      <c r="BP1838" s="24"/>
      <c r="BQ1838" s="124"/>
    </row>
    <row r="1839" spans="1:69" ht="16.8" customHeight="1" x14ac:dyDescent="0.35">
      <c r="A1839" s="15"/>
      <c r="B1839" s="15"/>
      <c r="C1839" s="15" t="s">
        <v>177</v>
      </c>
      <c r="D1839" s="16">
        <v>0</v>
      </c>
      <c r="E1839" s="16"/>
      <c r="F1839" s="16"/>
      <c r="G1839" s="16">
        <v>0</v>
      </c>
      <c r="H1839" s="103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617"/>
        <v>7086.6330999999991</v>
      </c>
      <c r="P1839" s="18">
        <f t="shared" si="618"/>
        <v>2394.1931</v>
      </c>
      <c r="Q1839" s="14"/>
      <c r="R1839" s="18"/>
      <c r="S1839" s="16">
        <f>G1839</f>
        <v>0</v>
      </c>
      <c r="T1839" s="18">
        <f t="shared" si="611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612"/>
        <v>179909.53999999995</v>
      </c>
      <c r="AA1839" s="15"/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/>
      <c r="AI1839" s="16">
        <v>0</v>
      </c>
      <c r="AJ1839" s="25"/>
      <c r="AL1839" s="14"/>
      <c r="AM1839" s="18"/>
      <c r="AN1839" s="16">
        <v>0</v>
      </c>
      <c r="AO1839" s="18">
        <f t="shared" si="613"/>
        <v>0</v>
      </c>
      <c r="AP1839" s="15"/>
      <c r="AR1839" s="14"/>
      <c r="AS1839" s="18"/>
      <c r="AT1839" s="16">
        <v>0</v>
      </c>
      <c r="AU1839" s="18">
        <f t="shared" si="614"/>
        <v>0</v>
      </c>
      <c r="AV1839" s="15"/>
      <c r="AX1839" s="14"/>
      <c r="AY1839" s="18"/>
      <c r="AZ1839" s="16">
        <v>0</v>
      </c>
      <c r="BA1839" s="18">
        <f t="shared" si="615"/>
        <v>0</v>
      </c>
      <c r="BB1839" s="15"/>
      <c r="BD1839" s="14"/>
      <c r="BE1839" s="18"/>
      <c r="BF1839" s="16">
        <v>0</v>
      </c>
      <c r="BG1839" s="18">
        <f t="shared" si="616"/>
        <v>0</v>
      </c>
      <c r="BH1839" s="15"/>
      <c r="BJ1839" s="86">
        <v>0</v>
      </c>
      <c r="BK1839" s="90"/>
      <c r="BL1839" s="24">
        <v>0</v>
      </c>
      <c r="BM1839" s="91"/>
      <c r="BN1839" s="24">
        <v>0</v>
      </c>
      <c r="BO1839" s="24"/>
      <c r="BP1839" s="24"/>
      <c r="BQ1839" s="124"/>
    </row>
    <row r="1840" spans="1:69" ht="16.8" customHeight="1" x14ac:dyDescent="0.35">
      <c r="A1840" s="15"/>
      <c r="B1840" s="15"/>
      <c r="C1840" s="15" t="s">
        <v>178</v>
      </c>
      <c r="D1840" s="16"/>
      <c r="E1840" s="16"/>
      <c r="F1840" s="16"/>
      <c r="G1840" s="16">
        <v>0</v>
      </c>
      <c r="H1840" s="103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617"/>
        <v>1306.6480100000001</v>
      </c>
      <c r="P1840" s="18">
        <f t="shared" si="618"/>
        <v>423.58801</v>
      </c>
      <c r="Q1840" s="14"/>
      <c r="R1840" s="18"/>
      <c r="S1840" s="16">
        <f>G1840</f>
        <v>0</v>
      </c>
      <c r="T1840" s="18">
        <f t="shared" si="611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2"/>
        <v>179909.53999999995</v>
      </c>
      <c r="AA1840" s="15"/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/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3"/>
        <v>0</v>
      </c>
      <c r="AP1840" s="15"/>
      <c r="AR1840" s="14"/>
      <c r="AS1840" s="18">
        <v>0</v>
      </c>
      <c r="AT1840" s="16">
        <v>0</v>
      </c>
      <c r="AU1840" s="18">
        <f t="shared" si="614"/>
        <v>0</v>
      </c>
      <c r="AV1840" s="15"/>
      <c r="AX1840" s="14"/>
      <c r="AY1840" s="18">
        <v>0</v>
      </c>
      <c r="AZ1840" s="16">
        <v>0</v>
      </c>
      <c r="BA1840" s="18">
        <f t="shared" si="615"/>
        <v>0</v>
      </c>
      <c r="BB1840" s="15"/>
      <c r="BD1840" s="14"/>
      <c r="BE1840" s="18">
        <v>0</v>
      </c>
      <c r="BF1840" s="16">
        <v>0</v>
      </c>
      <c r="BG1840" s="18">
        <f t="shared" si="616"/>
        <v>0</v>
      </c>
      <c r="BH1840" s="15"/>
      <c r="BJ1840" s="86">
        <v>0</v>
      </c>
      <c r="BK1840" s="90"/>
      <c r="BL1840" s="24">
        <v>0</v>
      </c>
      <c r="BM1840" s="91"/>
      <c r="BN1840" s="24">
        <v>0</v>
      </c>
      <c r="BO1840" s="24"/>
      <c r="BP1840" s="24"/>
      <c r="BQ1840" s="124"/>
    </row>
    <row r="1841" spans="1:69" ht="16.8" customHeight="1" x14ac:dyDescent="0.35">
      <c r="A1841" s="15"/>
      <c r="B1841" s="15"/>
      <c r="C1841" s="15" t="s">
        <v>179</v>
      </c>
      <c r="D1841" s="16"/>
      <c r="E1841" s="16"/>
      <c r="F1841" s="16"/>
      <c r="G1841" s="16">
        <v>0</v>
      </c>
      <c r="H1841" s="103"/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617"/>
        <v>795.34618000000023</v>
      </c>
      <c r="P1841" s="18">
        <f t="shared" si="618"/>
        <v>257.83618000000001</v>
      </c>
      <c r="Q1841" s="14"/>
      <c r="R1841" s="18"/>
      <c r="S1841" s="16">
        <f>G1841</f>
        <v>0</v>
      </c>
      <c r="T1841" s="18">
        <f t="shared" si="611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2"/>
        <v>179909.53999999995</v>
      </c>
      <c r="AA1841" s="15"/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3"/>
        <v>0</v>
      </c>
      <c r="AP1841" s="15"/>
      <c r="AR1841" s="14"/>
      <c r="AS1841" s="18"/>
      <c r="AT1841" s="16">
        <v>0</v>
      </c>
      <c r="AU1841" s="18">
        <f t="shared" si="614"/>
        <v>0</v>
      </c>
      <c r="AV1841" s="15"/>
      <c r="AX1841" s="14"/>
      <c r="AY1841" s="18"/>
      <c r="AZ1841" s="16">
        <v>0</v>
      </c>
      <c r="BA1841" s="18">
        <f t="shared" si="615"/>
        <v>0</v>
      </c>
      <c r="BB1841" s="15"/>
      <c r="BD1841" s="14"/>
      <c r="BE1841" s="18"/>
      <c r="BF1841" s="16">
        <v>0</v>
      </c>
      <c r="BG1841" s="18">
        <f t="shared" si="616"/>
        <v>0</v>
      </c>
      <c r="BH1841" s="15"/>
      <c r="BJ1841" s="86">
        <v>0</v>
      </c>
      <c r="BK1841" s="90"/>
      <c r="BL1841" s="24">
        <v>0</v>
      </c>
      <c r="BM1841" s="24"/>
      <c r="BN1841" s="24"/>
      <c r="BO1841" s="24"/>
      <c r="BP1841" s="24"/>
      <c r="BQ1841" s="124"/>
    </row>
    <row r="1842" spans="1:69" ht="16.8" customHeight="1" x14ac:dyDescent="0.35">
      <c r="A1842" s="15"/>
      <c r="B1842" s="15"/>
      <c r="C1842" s="15" t="s">
        <v>180</v>
      </c>
      <c r="D1842" s="16"/>
      <c r="E1842" s="16"/>
      <c r="F1842" s="16"/>
      <c r="G1842" s="16">
        <v>0</v>
      </c>
      <c r="H1842" s="103"/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617"/>
        <v>795.34618000000023</v>
      </c>
      <c r="P1842" s="18">
        <f t="shared" si="618"/>
        <v>257.83618000000001</v>
      </c>
      <c r="Q1842" s="14"/>
      <c r="R1842" s="18"/>
      <c r="S1842" s="16">
        <f>G1842</f>
        <v>0</v>
      </c>
      <c r="T1842" s="18">
        <f t="shared" si="611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2"/>
        <v>179909.53999999995</v>
      </c>
      <c r="AA1842" s="15"/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3"/>
        <v>0</v>
      </c>
      <c r="AP1842" s="15"/>
      <c r="AR1842" s="14"/>
      <c r="AS1842" s="18"/>
      <c r="AT1842" s="16">
        <v>0</v>
      </c>
      <c r="AU1842" s="18">
        <f t="shared" si="614"/>
        <v>0</v>
      </c>
      <c r="AV1842" s="15"/>
      <c r="AX1842" s="14"/>
      <c r="AY1842" s="18"/>
      <c r="AZ1842" s="16">
        <v>0</v>
      </c>
      <c r="BA1842" s="18">
        <f t="shared" si="615"/>
        <v>0</v>
      </c>
      <c r="BB1842" s="15"/>
      <c r="BD1842" s="14"/>
      <c r="BE1842" s="18"/>
      <c r="BF1842" s="16">
        <v>0</v>
      </c>
      <c r="BG1842" s="18">
        <f t="shared" si="616"/>
        <v>0</v>
      </c>
      <c r="BH1842" s="15"/>
      <c r="BJ1842" s="86">
        <v>0</v>
      </c>
      <c r="BK1842" s="90"/>
      <c r="BL1842" s="24"/>
      <c r="BM1842" s="24"/>
      <c r="BN1842" s="24"/>
      <c r="BO1842" s="24"/>
      <c r="BP1842" s="24"/>
      <c r="BQ1842" s="124"/>
    </row>
    <row r="1843" spans="1:69" ht="16.8" customHeight="1" x14ac:dyDescent="0.35">
      <c r="A1843" s="15"/>
      <c r="B1843" s="15"/>
      <c r="C1843" s="15" t="s">
        <v>181</v>
      </c>
      <c r="D1843" s="16"/>
      <c r="E1843" s="16"/>
      <c r="F1843" s="16"/>
      <c r="G1843" s="16">
        <v>0</v>
      </c>
      <c r="H1843" s="16"/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617"/>
        <v>795.34618000000023</v>
      </c>
      <c r="P1843" s="18">
        <f t="shared" si="618"/>
        <v>257.83618000000001</v>
      </c>
      <c r="Q1843" s="14"/>
      <c r="R1843" s="18"/>
      <c r="S1843" s="16">
        <f>G1843</f>
        <v>0</v>
      </c>
      <c r="T1843" s="18">
        <f t="shared" si="611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2"/>
        <v>179909.53999999995</v>
      </c>
      <c r="AA1843" s="15"/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3"/>
        <v>0</v>
      </c>
      <c r="AP1843" s="15"/>
      <c r="AR1843" s="14"/>
      <c r="AS1843" s="18"/>
      <c r="AT1843" s="16">
        <v>0</v>
      </c>
      <c r="AU1843" s="18">
        <f t="shared" si="614"/>
        <v>0</v>
      </c>
      <c r="AV1843" s="15"/>
      <c r="AX1843" s="14"/>
      <c r="AY1843" s="18"/>
      <c r="AZ1843" s="16">
        <v>0</v>
      </c>
      <c r="BA1843" s="18">
        <f t="shared" si="615"/>
        <v>0</v>
      </c>
      <c r="BB1843" s="15"/>
      <c r="BD1843" s="14"/>
      <c r="BE1843" s="18"/>
      <c r="BF1843" s="16">
        <v>0</v>
      </c>
      <c r="BG1843" s="18">
        <f t="shared" si="616"/>
        <v>0</v>
      </c>
      <c r="BH1843" s="15"/>
      <c r="BJ1843" s="86">
        <v>0</v>
      </c>
      <c r="BK1843" s="90"/>
      <c r="BL1843" s="24"/>
      <c r="BM1843" s="24"/>
      <c r="BN1843" s="24"/>
      <c r="BO1843" s="24"/>
      <c r="BP1843" s="24"/>
      <c r="BQ1843" s="124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/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617"/>
        <v>1306.6480100000001</v>
      </c>
      <c r="P1844" s="18">
        <f t="shared" si="618"/>
        <v>423.58801</v>
      </c>
      <c r="Q1844" s="14"/>
      <c r="R1844" s="18"/>
      <c r="S1844" s="16">
        <v>0</v>
      </c>
      <c r="T1844" s="18">
        <f t="shared" si="611"/>
        <v>66454.28</v>
      </c>
      <c r="U1844" s="15"/>
      <c r="W1844" s="14"/>
      <c r="X1844" s="18"/>
      <c r="Y1844" s="16">
        <v>0</v>
      </c>
      <c r="Z1844" s="18">
        <f t="shared" si="612"/>
        <v>179909.53999999995</v>
      </c>
      <c r="AA1844" s="15"/>
      <c r="AB1844" s="24"/>
      <c r="AC1844" s="15"/>
      <c r="AD1844" s="25"/>
      <c r="AE1844" s="62"/>
      <c r="AF1844" s="63"/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3"/>
        <v>0</v>
      </c>
      <c r="AP1844" s="15"/>
      <c r="AR1844" s="14"/>
      <c r="AS1844" s="18"/>
      <c r="AT1844" s="16">
        <v>0</v>
      </c>
      <c r="AU1844" s="18">
        <f t="shared" si="614"/>
        <v>0</v>
      </c>
      <c r="AV1844" s="15"/>
      <c r="AX1844" s="14"/>
      <c r="AY1844" s="18"/>
      <c r="AZ1844" s="16">
        <v>0</v>
      </c>
      <c r="BA1844" s="18">
        <f t="shared" si="615"/>
        <v>0</v>
      </c>
      <c r="BB1844" s="15"/>
      <c r="BD1844" s="14"/>
      <c r="BE1844" s="18"/>
      <c r="BF1844" s="16">
        <v>0</v>
      </c>
      <c r="BG1844" s="18">
        <f t="shared" si="616"/>
        <v>0</v>
      </c>
      <c r="BH1844" s="15"/>
      <c r="BJ1844" s="86">
        <v>0</v>
      </c>
      <c r="BK1844" s="90"/>
      <c r="BL1844" s="24"/>
      <c r="BM1844" s="24"/>
      <c r="BN1844" s="24"/>
      <c r="BO1844" s="24"/>
      <c r="BP1844" s="24"/>
      <c r="BQ1844" s="124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182</v>
      </c>
      <c r="L1845" s="16"/>
      <c r="M1845" s="16">
        <f>14.4*(L1832+L1833-M1833)/100</f>
        <v>55.44144</v>
      </c>
      <c r="N1845" s="16">
        <f>G1866</f>
        <v>0</v>
      </c>
      <c r="O1845" s="16">
        <f t="shared" si="617"/>
        <v>12424.296400000001</v>
      </c>
      <c r="P1845" s="18">
        <f t="shared" si="618"/>
        <v>13260.1464</v>
      </c>
      <c r="Q1845" s="14"/>
      <c r="R1845" s="18"/>
      <c r="S1845" s="16">
        <v>0</v>
      </c>
      <c r="T1845" s="18">
        <f t="shared" si="611"/>
        <v>66454.28</v>
      </c>
      <c r="U1845" s="15"/>
      <c r="W1845" s="14"/>
      <c r="X1845" s="18"/>
      <c r="Y1845" s="16">
        <v>0</v>
      </c>
      <c r="Z1845" s="18">
        <f t="shared" si="612"/>
        <v>179909.53999999995</v>
      </c>
      <c r="AA1845" s="15" t="str">
        <f>C1845</f>
        <v>Sinistro</v>
      </c>
      <c r="AB1845" s="24"/>
      <c r="AC1845" s="15"/>
      <c r="AD1845" s="25"/>
      <c r="AE1845" s="62"/>
      <c r="AF1845" s="63"/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3"/>
        <v>0</v>
      </c>
      <c r="AP1845" s="15"/>
      <c r="AR1845" s="14"/>
      <c r="AS1845" s="18"/>
      <c r="AT1845" s="16">
        <v>0</v>
      </c>
      <c r="AU1845" s="18">
        <f t="shared" si="614"/>
        <v>0</v>
      </c>
      <c r="AV1845" s="15"/>
      <c r="AX1845" s="14"/>
      <c r="AY1845" s="18"/>
      <c r="AZ1845" s="16">
        <v>0</v>
      </c>
      <c r="BA1845" s="18">
        <f t="shared" si="615"/>
        <v>0</v>
      </c>
      <c r="BB1845" s="15"/>
      <c r="BD1845" s="14"/>
      <c r="BE1845" s="18"/>
      <c r="BF1845" s="16">
        <v>0</v>
      </c>
      <c r="BG1845" s="18">
        <f t="shared" si="616"/>
        <v>0</v>
      </c>
      <c r="BH1845" s="15"/>
      <c r="BJ1845" s="86">
        <v>0</v>
      </c>
      <c r="BK1845" s="90"/>
      <c r="BL1845" s="24"/>
      <c r="BM1845" s="24"/>
      <c r="BN1845" s="24"/>
      <c r="BO1845" s="24"/>
      <c r="BP1845" s="24"/>
      <c r="BQ1845" s="124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/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617"/>
        <v>3404.5709000000002</v>
      </c>
      <c r="P1846" s="18">
        <f t="shared" si="618"/>
        <v>1289.1808999999996</v>
      </c>
      <c r="Q1846" s="14"/>
      <c r="R1846" s="18"/>
      <c r="S1846" s="16">
        <v>0</v>
      </c>
      <c r="T1846" s="18">
        <f t="shared" si="611"/>
        <v>66454.28</v>
      </c>
      <c r="U1846" s="15"/>
      <c r="W1846" s="14"/>
      <c r="X1846" s="18"/>
      <c r="Y1846" s="16">
        <v>0</v>
      </c>
      <c r="Z1846" s="18">
        <f t="shared" si="612"/>
        <v>179909.53999999995</v>
      </c>
      <c r="AA1846" s="15"/>
      <c r="AB1846" s="24"/>
      <c r="AC1846" s="64" t="s">
        <v>134</v>
      </c>
      <c r="AD1846" s="65"/>
      <c r="AE1846" s="65">
        <f>H1850</f>
        <v>0</v>
      </c>
      <c r="AF1846" s="63">
        <f t="shared" ref="AF1846:AF1876" si="619">AE1846+AF1785</f>
        <v>0</v>
      </c>
      <c r="AG1846" s="25"/>
      <c r="AH1846" s="24"/>
      <c r="AI1846" s="26"/>
      <c r="AJ1846" s="25">
        <v>0</v>
      </c>
      <c r="AL1846" s="14"/>
      <c r="AM1846" s="18"/>
      <c r="AN1846" s="16">
        <v>0</v>
      </c>
      <c r="AO1846" s="18">
        <f t="shared" si="613"/>
        <v>0</v>
      </c>
      <c r="AP1846" s="15"/>
      <c r="AR1846" s="14"/>
      <c r="AS1846" s="18"/>
      <c r="AT1846" s="16">
        <v>0</v>
      </c>
      <c r="AU1846" s="18">
        <f t="shared" si="614"/>
        <v>0</v>
      </c>
      <c r="AV1846" s="15"/>
      <c r="AX1846" s="14"/>
      <c r="AY1846" s="18"/>
      <c r="AZ1846" s="16">
        <v>0</v>
      </c>
      <c r="BA1846" s="18">
        <f t="shared" si="615"/>
        <v>0</v>
      </c>
      <c r="BB1846" s="15"/>
      <c r="BD1846" s="14"/>
      <c r="BE1846" s="18"/>
      <c r="BF1846" s="16">
        <v>0</v>
      </c>
      <c r="BG1846" s="18">
        <f t="shared" si="616"/>
        <v>0</v>
      </c>
      <c r="BH1846" s="15"/>
      <c r="BJ1846" s="86"/>
      <c r="BK1846" s="86"/>
      <c r="BL1846" s="24"/>
      <c r="BM1846" s="24"/>
      <c r="BN1846" s="24"/>
      <c r="BO1846" s="24"/>
      <c r="BP1846" s="24"/>
      <c r="BQ1846" s="124"/>
    </row>
    <row r="1847" spans="1:69" ht="16.8" customHeight="1" x14ac:dyDescent="0.35">
      <c r="A1847" s="15"/>
      <c r="B1847" s="15"/>
      <c r="C1847" s="15" t="s">
        <v>58</v>
      </c>
      <c r="D1847" s="16"/>
      <c r="E1847" s="16"/>
      <c r="F1847" s="16"/>
      <c r="G1847" s="16">
        <v>0</v>
      </c>
      <c r="H1847" s="16"/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7"/>
        <v>0</v>
      </c>
      <c r="P1847" s="18">
        <f t="shared" si="618"/>
        <v>0</v>
      </c>
      <c r="Q1847" s="14"/>
      <c r="R1847" s="18"/>
      <c r="S1847" s="16">
        <f>G1847</f>
        <v>0</v>
      </c>
      <c r="T1847" s="18">
        <f t="shared" si="611"/>
        <v>66454.28</v>
      </c>
      <c r="U1847" s="15" t="str">
        <f t="shared" ref="U1847:U1857" si="620">C1847</f>
        <v xml:space="preserve">Francobolli    </v>
      </c>
      <c r="W1847" s="14"/>
      <c r="X1847" s="18"/>
      <c r="Y1847" s="16"/>
      <c r="Z1847" s="18">
        <f t="shared" si="612"/>
        <v>179909.53999999995</v>
      </c>
      <c r="AA1847" s="15"/>
      <c r="AB1847" s="24"/>
      <c r="AC1847" s="15" t="str">
        <f t="shared" ref="AC1847:AC1860" si="621">C1847</f>
        <v xml:space="preserve">Francobolli    </v>
      </c>
      <c r="AD1847" s="25"/>
      <c r="AE1847" s="62">
        <f>G1847</f>
        <v>0</v>
      </c>
      <c r="AF1847" s="63">
        <f t="shared" si="619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3"/>
        <v>0</v>
      </c>
      <c r="AP1847" s="15"/>
      <c r="AR1847" s="14"/>
      <c r="AS1847" s="18"/>
      <c r="AT1847" s="16"/>
      <c r="AU1847" s="18">
        <f t="shared" si="614"/>
        <v>0</v>
      </c>
      <c r="AV1847" s="15"/>
      <c r="AX1847" s="14"/>
      <c r="AY1847" s="18"/>
      <c r="AZ1847" s="16"/>
      <c r="BA1847" s="18">
        <f t="shared" si="615"/>
        <v>0</v>
      </c>
      <c r="BB1847" s="15"/>
      <c r="BD1847" s="14"/>
      <c r="BE1847" s="18"/>
      <c r="BF1847" s="16"/>
      <c r="BG1847" s="18">
        <f t="shared" si="616"/>
        <v>0</v>
      </c>
      <c r="BH1847" s="15"/>
      <c r="BJ1847" s="86"/>
      <c r="BK1847" s="86"/>
      <c r="BL1847" s="24"/>
      <c r="BM1847" s="24"/>
      <c r="BN1847" s="24"/>
      <c r="BO1847" s="24"/>
      <c r="BP1847" s="24"/>
      <c r="BQ1847" s="124"/>
    </row>
    <row r="1848" spans="1:69" ht="16.8" customHeight="1" x14ac:dyDescent="0.35">
      <c r="A1848" s="15"/>
      <c r="B1848" s="15"/>
      <c r="C1848" s="15" t="s">
        <v>135</v>
      </c>
      <c r="D1848" s="16"/>
      <c r="E1848" s="16"/>
      <c r="F1848" s="16"/>
      <c r="G1848" s="16">
        <v>0</v>
      </c>
      <c r="H1848" s="16"/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617"/>
        <v>1754.02891</v>
      </c>
      <c r="P1848" s="18">
        <f t="shared" si="618"/>
        <v>1712.7689100000002</v>
      </c>
      <c r="Q1848" s="14"/>
      <c r="R1848" s="18"/>
      <c r="S1848" s="16">
        <f>G1848</f>
        <v>0</v>
      </c>
      <c r="T1848" s="18">
        <f t="shared" si="611"/>
        <v>66454.28</v>
      </c>
      <c r="U1848" s="15" t="str">
        <f t="shared" si="620"/>
        <v xml:space="preserve">PAG. FATT. SOMMESE PETROLI </v>
      </c>
      <c r="W1848" s="14"/>
      <c r="X1848" s="18"/>
      <c r="Y1848" s="16">
        <v>0</v>
      </c>
      <c r="Z1848" s="18">
        <f t="shared" si="612"/>
        <v>179909.53999999995</v>
      </c>
      <c r="AA1848" s="15"/>
      <c r="AB1848" s="24"/>
      <c r="AC1848" s="15" t="str">
        <f t="shared" si="621"/>
        <v xml:space="preserve">PAG. FATT. SOMMESE PETROLI </v>
      </c>
      <c r="AD1848" s="25"/>
      <c r="AE1848" s="62">
        <f>G1848</f>
        <v>0</v>
      </c>
      <c r="AF1848" s="63">
        <f t="shared" si="619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3"/>
        <v>0</v>
      </c>
      <c r="AP1848" s="15"/>
      <c r="AR1848" s="14"/>
      <c r="AS1848" s="18"/>
      <c r="AT1848" s="16">
        <v>0</v>
      </c>
      <c r="AU1848" s="18">
        <f t="shared" si="614"/>
        <v>0</v>
      </c>
      <c r="AV1848" s="15"/>
      <c r="AX1848" s="14"/>
      <c r="AY1848" s="18"/>
      <c r="AZ1848" s="16">
        <v>0</v>
      </c>
      <c r="BA1848" s="18">
        <f t="shared" si="615"/>
        <v>0</v>
      </c>
      <c r="BB1848" s="15"/>
      <c r="BD1848" s="14"/>
      <c r="BE1848" s="18"/>
      <c r="BF1848" s="16">
        <v>0</v>
      </c>
      <c r="BG1848" s="18">
        <f t="shared" si="616"/>
        <v>0</v>
      </c>
      <c r="BH1848" s="15"/>
      <c r="BJ1848" s="86"/>
      <c r="BK1848" s="86"/>
      <c r="BL1848" s="24"/>
      <c r="BM1848" s="24"/>
      <c r="BN1848" s="24"/>
      <c r="BO1848" s="24"/>
      <c r="BP1848" s="24"/>
      <c r="BQ1848" s="124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/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617"/>
        <v>1988.3704500000001</v>
      </c>
      <c r="P1849" s="18">
        <f t="shared" si="618"/>
        <v>644.59044999999981</v>
      </c>
      <c r="Q1849" s="14"/>
      <c r="R1849" s="18"/>
      <c r="S1849" s="16">
        <f>G1849</f>
        <v>0</v>
      </c>
      <c r="T1849" s="18">
        <f t="shared" si="611"/>
        <v>66454.28</v>
      </c>
      <c r="U1849" s="15" t="str">
        <f t="shared" si="620"/>
        <v>Benzina auto papa'</v>
      </c>
      <c r="W1849" s="14"/>
      <c r="X1849" s="18"/>
      <c r="Y1849" s="16">
        <v>0</v>
      </c>
      <c r="Z1849" s="18">
        <f t="shared" si="612"/>
        <v>179909.53999999995</v>
      </c>
      <c r="AA1849" s="15"/>
      <c r="AB1849" s="24"/>
      <c r="AC1849" s="15" t="str">
        <f t="shared" si="621"/>
        <v>Benzina auto papa'</v>
      </c>
      <c r="AD1849" s="25"/>
      <c r="AE1849" s="62">
        <f>G1849</f>
        <v>0</v>
      </c>
      <c r="AF1849" s="63">
        <f t="shared" si="619"/>
        <v>0</v>
      </c>
      <c r="AG1849" s="25"/>
      <c r="AH1849" s="24"/>
      <c r="AI1849" s="26">
        <v>0</v>
      </c>
      <c r="AJ1849" s="25"/>
      <c r="AL1849" s="14"/>
      <c r="AM1849" s="18"/>
      <c r="AN1849" s="16">
        <v>0</v>
      </c>
      <c r="AO1849" s="18">
        <f t="shared" si="613"/>
        <v>0</v>
      </c>
      <c r="AP1849" s="15"/>
      <c r="AR1849" s="14"/>
      <c r="AS1849" s="18"/>
      <c r="AT1849" s="16">
        <v>0</v>
      </c>
      <c r="AU1849" s="18">
        <f t="shared" si="614"/>
        <v>0</v>
      </c>
      <c r="AV1849" s="15"/>
      <c r="AX1849" s="14"/>
      <c r="AY1849" s="18"/>
      <c r="AZ1849" s="16">
        <v>0</v>
      </c>
      <c r="BA1849" s="18">
        <f t="shared" si="615"/>
        <v>0</v>
      </c>
      <c r="BB1849" s="15"/>
      <c r="BD1849" s="14"/>
      <c r="BE1849" s="18"/>
      <c r="BF1849" s="16">
        <v>0</v>
      </c>
      <c r="BG1849" s="18">
        <f t="shared" si="616"/>
        <v>0</v>
      </c>
      <c r="BH1849" s="15"/>
      <c r="BJ1849" s="86"/>
      <c r="BK1849" s="86"/>
      <c r="BL1849" s="24"/>
      <c r="BM1849" s="24"/>
      <c r="BN1849" s="24"/>
      <c r="BO1849" s="24"/>
      <c r="BP1849" s="24"/>
      <c r="BQ1849" s="124"/>
    </row>
    <row r="1850" spans="1:69" ht="16.8" customHeight="1" x14ac:dyDescent="0.35">
      <c r="A1850" s="15"/>
      <c r="B1850" s="15"/>
      <c r="C1850" s="28" t="s">
        <v>441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617"/>
        <v>24292.824670000005</v>
      </c>
      <c r="P1850" s="18">
        <f t="shared" si="618"/>
        <v>17330.274669999999</v>
      </c>
      <c r="Q1850" s="14"/>
      <c r="R1850" s="18"/>
      <c r="S1850" s="16">
        <v>0</v>
      </c>
      <c r="T1850" s="18">
        <f t="shared" si="611"/>
        <v>66454.28</v>
      </c>
      <c r="U1850" s="15" t="str">
        <f t="shared" si="620"/>
        <v>COMM. BPM 10226 DAL 2/2 AL9/2</v>
      </c>
      <c r="W1850" s="14"/>
      <c r="X1850" s="18"/>
      <c r="Y1850" s="16">
        <f>G1850</f>
        <v>5.5</v>
      </c>
      <c r="Z1850" s="18">
        <f t="shared" si="612"/>
        <v>179904.03999999995</v>
      </c>
      <c r="AA1850" s="15" t="str">
        <f>C1850</f>
        <v>COMM. BPM 10226 DAL 2/2 AL9/2</v>
      </c>
      <c r="AB1850" s="24"/>
      <c r="AC1850" s="15" t="str">
        <f t="shared" si="621"/>
        <v>COMM. BPM 10226 DAL 2/2 AL9/2</v>
      </c>
      <c r="AD1850" s="25"/>
      <c r="AE1850" s="62">
        <v>0</v>
      </c>
      <c r="AF1850" s="63">
        <f t="shared" si="619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3"/>
        <v>0</v>
      </c>
      <c r="AP1850" s="15"/>
      <c r="AR1850" s="14"/>
      <c r="AS1850" s="18"/>
      <c r="AT1850" s="16">
        <v>0</v>
      </c>
      <c r="AU1850" s="18">
        <f t="shared" si="614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5"/>
        <v>0</v>
      </c>
      <c r="BB1850" s="15"/>
      <c r="BD1850" s="14"/>
      <c r="BE1850" s="18"/>
      <c r="BF1850" s="16">
        <v>0</v>
      </c>
      <c r="BG1850" s="18">
        <f t="shared" si="616"/>
        <v>0</v>
      </c>
      <c r="BH1850" s="15"/>
      <c r="BJ1850" s="86"/>
      <c r="BK1850" s="86"/>
      <c r="BL1850" s="24"/>
      <c r="BM1850" s="24"/>
      <c r="BN1850" s="24"/>
      <c r="BO1850" s="24"/>
      <c r="BP1850" s="24"/>
      <c r="BQ1850" s="124"/>
    </row>
    <row r="1851" spans="1:69" ht="16.8" customHeight="1" x14ac:dyDescent="0.35">
      <c r="A1851" s="15"/>
      <c r="B1851" s="15"/>
      <c r="C1851" s="15"/>
      <c r="D1851" s="16"/>
      <c r="E1851" s="16"/>
      <c r="F1851" s="16"/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617"/>
        <v>37998.794669999988</v>
      </c>
      <c r="P1851" s="18">
        <f t="shared" si="618"/>
        <v>17330.274669999999</v>
      </c>
      <c r="Q1851" s="14"/>
      <c r="R1851" s="18"/>
      <c r="S1851" s="16">
        <f>G1851</f>
        <v>0</v>
      </c>
      <c r="T1851" s="18">
        <f t="shared" si="611"/>
        <v>66454.28</v>
      </c>
      <c r="U1851" s="15">
        <f t="shared" si="620"/>
        <v>0</v>
      </c>
      <c r="W1851" s="14"/>
      <c r="X1851" s="18"/>
      <c r="Y1851" s="16">
        <v>0</v>
      </c>
      <c r="Z1851" s="18">
        <f t="shared" si="612"/>
        <v>179904.03999999995</v>
      </c>
      <c r="AA1851" s="15"/>
      <c r="AB1851" s="24"/>
      <c r="AC1851" s="15">
        <f t="shared" si="621"/>
        <v>0</v>
      </c>
      <c r="AD1851" s="25"/>
      <c r="AE1851" s="62">
        <f t="shared" ref="AE1851:AE1876" si="622">G1851</f>
        <v>0</v>
      </c>
      <c r="AF1851" s="63">
        <f t="shared" si="619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3"/>
        <v>0</v>
      </c>
      <c r="AP1851" s="15"/>
      <c r="AR1851" s="14"/>
      <c r="AS1851" s="18"/>
      <c r="AT1851" s="16">
        <v>0</v>
      </c>
      <c r="AU1851" s="18">
        <f t="shared" si="614"/>
        <v>0</v>
      </c>
      <c r="AV1851" s="15"/>
      <c r="AX1851" s="14"/>
      <c r="AY1851" s="18"/>
      <c r="AZ1851" s="16">
        <v>0</v>
      </c>
      <c r="BA1851" s="18">
        <f t="shared" si="615"/>
        <v>0</v>
      </c>
      <c r="BB1851" s="15"/>
      <c r="BD1851" s="14"/>
      <c r="BE1851" s="18"/>
      <c r="BF1851" s="16">
        <v>0</v>
      </c>
      <c r="BG1851" s="18">
        <f t="shared" si="616"/>
        <v>0</v>
      </c>
      <c r="BH1851" s="15"/>
      <c r="BJ1851" s="86"/>
      <c r="BK1851" s="86"/>
      <c r="BL1851" s="24"/>
      <c r="BM1851" s="24"/>
      <c r="BN1851" s="24"/>
      <c r="BO1851" s="24"/>
      <c r="BP1851" s="24"/>
      <c r="BQ1851" s="124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617"/>
        <v>1420.2717500000003</v>
      </c>
      <c r="P1852" s="18">
        <f t="shared" si="618"/>
        <v>460.42175000000003</v>
      </c>
      <c r="Q1852" s="14"/>
      <c r="R1852" s="18"/>
      <c r="S1852" s="16">
        <f>G1852</f>
        <v>0</v>
      </c>
      <c r="T1852" s="18">
        <f t="shared" si="611"/>
        <v>66454.28</v>
      </c>
      <c r="U1852" s="15" t="str">
        <f t="shared" si="620"/>
        <v>Materiale pulizia</v>
      </c>
      <c r="W1852" s="14"/>
      <c r="X1852" s="18"/>
      <c r="Y1852" s="16">
        <v>0</v>
      </c>
      <c r="Z1852" s="18">
        <f t="shared" si="612"/>
        <v>179904.03999999995</v>
      </c>
      <c r="AA1852" s="15"/>
      <c r="AB1852" s="24"/>
      <c r="AC1852" s="15" t="str">
        <f t="shared" si="621"/>
        <v>Materiale pulizia</v>
      </c>
      <c r="AD1852" s="25"/>
      <c r="AE1852" s="62">
        <f t="shared" si="622"/>
        <v>0</v>
      </c>
      <c r="AF1852" s="63">
        <f t="shared" si="619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3"/>
        <v>0</v>
      </c>
      <c r="AP1852" s="15"/>
      <c r="AR1852" s="14"/>
      <c r="AS1852" s="18"/>
      <c r="AT1852" s="16">
        <v>0</v>
      </c>
      <c r="AU1852" s="18">
        <f t="shared" si="614"/>
        <v>0</v>
      </c>
      <c r="AV1852" s="15"/>
      <c r="AX1852" s="14"/>
      <c r="AY1852" s="18"/>
      <c r="AZ1852" s="16">
        <v>0</v>
      </c>
      <c r="BA1852" s="18">
        <f t="shared" si="615"/>
        <v>0</v>
      </c>
      <c r="BB1852" s="15"/>
      <c r="BD1852" s="14"/>
      <c r="BE1852" s="18"/>
      <c r="BF1852" s="16">
        <v>0</v>
      </c>
      <c r="BG1852" s="18">
        <f t="shared" si="616"/>
        <v>0</v>
      </c>
      <c r="BH1852" s="15"/>
      <c r="BJ1852" s="86"/>
      <c r="BK1852" s="86"/>
      <c r="BL1852" s="24"/>
      <c r="BM1852" s="24"/>
      <c r="BN1852" s="24"/>
      <c r="BO1852" s="24"/>
      <c r="BP1852" s="24"/>
      <c r="BQ1852" s="124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617"/>
        <v>-422.00824999999992</v>
      </c>
      <c r="P1853" s="18">
        <f t="shared" si="618"/>
        <v>460.42175000000003</v>
      </c>
      <c r="Q1853" s="14"/>
      <c r="R1853" s="18"/>
      <c r="S1853" s="16">
        <f>G1853</f>
        <v>0</v>
      </c>
      <c r="T1853" s="18">
        <f t="shared" si="611"/>
        <v>66454.28</v>
      </c>
      <c r="U1853" s="15" t="str">
        <f t="shared" si="620"/>
        <v xml:space="preserve">Assicurazioni </v>
      </c>
      <c r="W1853" s="14"/>
      <c r="X1853" s="18"/>
      <c r="Y1853" s="16">
        <v>0</v>
      </c>
      <c r="Z1853" s="18">
        <f t="shared" si="612"/>
        <v>179904.03999999995</v>
      </c>
      <c r="AA1853" s="15"/>
      <c r="AB1853" s="24"/>
      <c r="AC1853" s="15" t="str">
        <f t="shared" si="621"/>
        <v xml:space="preserve">Assicurazioni </v>
      </c>
      <c r="AD1853" s="25"/>
      <c r="AE1853" s="62">
        <f t="shared" si="622"/>
        <v>0</v>
      </c>
      <c r="AF1853" s="63">
        <f t="shared" si="619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3"/>
        <v>0</v>
      </c>
      <c r="AP1853" s="15"/>
      <c r="AR1853" s="14"/>
      <c r="AS1853" s="18"/>
      <c r="AT1853" s="16">
        <v>0</v>
      </c>
      <c r="AU1853" s="18">
        <f t="shared" si="614"/>
        <v>0</v>
      </c>
      <c r="AV1853" s="15"/>
      <c r="AX1853" s="14"/>
      <c r="AY1853" s="18"/>
      <c r="AZ1853" s="16">
        <v>0</v>
      </c>
      <c r="BA1853" s="18">
        <f t="shared" si="615"/>
        <v>0</v>
      </c>
      <c r="BB1853" s="15"/>
      <c r="BD1853" s="14"/>
      <c r="BE1853" s="18"/>
      <c r="BF1853" s="16">
        <v>0</v>
      </c>
      <c r="BG1853" s="18">
        <f t="shared" si="616"/>
        <v>0</v>
      </c>
      <c r="BH1853" s="15"/>
      <c r="BJ1853" s="86"/>
      <c r="BK1853" s="86"/>
      <c r="BL1853" s="24"/>
      <c r="BM1853" s="24"/>
      <c r="BN1853" s="24"/>
      <c r="BO1853" s="24"/>
      <c r="BP1853" s="24"/>
      <c r="BQ1853" s="124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617"/>
        <v>1173.3669199999999</v>
      </c>
      <c r="P1854" s="18">
        <f t="shared" si="618"/>
        <v>2136.3569199999993</v>
      </c>
      <c r="Q1854" s="14"/>
      <c r="R1854" s="18"/>
      <c r="S1854" s="16">
        <f>G1854</f>
        <v>0</v>
      </c>
      <c r="T1854" s="18">
        <f t="shared" si="611"/>
        <v>66454.28</v>
      </c>
      <c r="U1854" s="15" t="str">
        <f t="shared" si="620"/>
        <v>Telepass</v>
      </c>
      <c r="W1854" s="14"/>
      <c r="X1854" s="18"/>
      <c r="Y1854" s="16">
        <v>0</v>
      </c>
      <c r="Z1854" s="18">
        <f t="shared" si="612"/>
        <v>179904.03999999995</v>
      </c>
      <c r="AA1854" s="15"/>
      <c r="AB1854" s="24"/>
      <c r="AC1854" s="15" t="str">
        <f t="shared" si="621"/>
        <v>Telepass</v>
      </c>
      <c r="AD1854" s="25"/>
      <c r="AE1854" s="62">
        <f t="shared" si="622"/>
        <v>0</v>
      </c>
      <c r="AF1854" s="63">
        <f t="shared" si="619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3"/>
        <v>0</v>
      </c>
      <c r="AP1854" s="15"/>
      <c r="AR1854" s="14"/>
      <c r="AS1854" s="18"/>
      <c r="AT1854" s="16">
        <v>0</v>
      </c>
      <c r="AU1854" s="18">
        <f t="shared" si="614"/>
        <v>0</v>
      </c>
      <c r="AV1854" s="15"/>
      <c r="AX1854" s="14"/>
      <c r="AY1854" s="18"/>
      <c r="AZ1854" s="16">
        <v>0</v>
      </c>
      <c r="BA1854" s="18">
        <f t="shared" si="615"/>
        <v>0</v>
      </c>
      <c r="BB1854" s="15"/>
      <c r="BD1854" s="14"/>
      <c r="BE1854" s="18"/>
      <c r="BF1854" s="16">
        <v>0</v>
      </c>
      <c r="BG1854" s="18">
        <f t="shared" si="616"/>
        <v>0</v>
      </c>
      <c r="BH1854" s="15"/>
      <c r="BJ1854" s="86"/>
      <c r="BK1854" s="86"/>
      <c r="BL1854" s="24"/>
      <c r="BM1854" s="24"/>
      <c r="BN1854" s="24"/>
      <c r="BO1854" s="24"/>
      <c r="BP1854" s="24"/>
      <c r="BQ1854" s="124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/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611"/>
        <v>66454.28</v>
      </c>
      <c r="U1855" s="15" t="str">
        <f t="shared" si="620"/>
        <v>Pubblicità</v>
      </c>
      <c r="W1855" s="14"/>
      <c r="X1855" s="18"/>
      <c r="Y1855" s="16">
        <v>0</v>
      </c>
      <c r="Z1855" s="18">
        <f t="shared" si="612"/>
        <v>179904.03999999995</v>
      </c>
      <c r="AA1855" s="15"/>
      <c r="AB1855" s="24"/>
      <c r="AC1855" s="15" t="str">
        <f t="shared" si="621"/>
        <v>Pubblicità</v>
      </c>
      <c r="AD1855" s="25"/>
      <c r="AE1855" s="62">
        <f t="shared" si="622"/>
        <v>0</v>
      </c>
      <c r="AF1855" s="63">
        <f t="shared" si="619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3"/>
        <v>0</v>
      </c>
      <c r="AP1855" s="15"/>
      <c r="AR1855" s="14"/>
      <c r="AS1855" s="18"/>
      <c r="AT1855" s="16"/>
      <c r="AU1855" s="18">
        <f t="shared" si="614"/>
        <v>0</v>
      </c>
      <c r="AV1855" s="15"/>
      <c r="AX1855" s="14"/>
      <c r="AY1855" s="18"/>
      <c r="AZ1855" s="16"/>
      <c r="BA1855" s="18">
        <f t="shared" si="615"/>
        <v>0</v>
      </c>
      <c r="BB1855" s="15"/>
      <c r="BD1855" s="14"/>
      <c r="BE1855" s="18"/>
      <c r="BF1855" s="16"/>
      <c r="BG1855" s="18">
        <f t="shared" si="616"/>
        <v>0</v>
      </c>
      <c r="BH1855" s="15"/>
      <c r="BJ1855" s="86"/>
      <c r="BK1855" s="86"/>
      <c r="BL1855" s="24"/>
      <c r="BM1855" s="24"/>
      <c r="BN1855" s="24"/>
      <c r="BO1855" s="24"/>
      <c r="BP1855" s="24"/>
      <c r="BQ1855" s="124"/>
    </row>
    <row r="1856" spans="1:69" ht="16.8" customHeight="1" x14ac:dyDescent="0.35">
      <c r="A1856" s="15"/>
      <c r="B1856" s="66"/>
      <c r="C1856" s="15" t="s">
        <v>137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/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611"/>
        <v>66454.28</v>
      </c>
      <c r="U1856" s="15" t="str">
        <f t="shared" si="620"/>
        <v xml:space="preserve">PAG. STIP.           MARZIA </v>
      </c>
      <c r="W1856" s="14"/>
      <c r="X1856" s="18"/>
      <c r="Y1856" s="16">
        <v>0</v>
      </c>
      <c r="Z1856" s="18">
        <f t="shared" si="612"/>
        <v>179904.03999999995</v>
      </c>
      <c r="AA1856" s="15"/>
      <c r="AB1856" s="24"/>
      <c r="AC1856" s="15" t="str">
        <f t="shared" si="621"/>
        <v xml:space="preserve">PAG. STIP.           MARZIA </v>
      </c>
      <c r="AD1856" s="25"/>
      <c r="AE1856" s="62">
        <f t="shared" si="622"/>
        <v>0</v>
      </c>
      <c r="AF1856" s="63">
        <f t="shared" si="619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3"/>
        <v>0</v>
      </c>
      <c r="AP1856" s="15"/>
      <c r="AR1856" s="14"/>
      <c r="AS1856" s="18"/>
      <c r="AT1856" s="16">
        <v>0</v>
      </c>
      <c r="AU1856" s="18">
        <f t="shared" si="614"/>
        <v>0</v>
      </c>
      <c r="AV1856" s="15"/>
      <c r="AX1856" s="14"/>
      <c r="AY1856" s="18"/>
      <c r="AZ1856" s="16">
        <v>0</v>
      </c>
      <c r="BA1856" s="18">
        <f t="shared" si="615"/>
        <v>0</v>
      </c>
      <c r="BB1856" s="15"/>
      <c r="BD1856" s="14"/>
      <c r="BE1856" s="18"/>
      <c r="BF1856" s="16">
        <v>0</v>
      </c>
      <c r="BG1856" s="18">
        <f t="shared" si="616"/>
        <v>0</v>
      </c>
      <c r="BH1856" s="15"/>
      <c r="BJ1856" s="86"/>
      <c r="BK1856" s="86"/>
      <c r="BL1856" s="24"/>
      <c r="BM1856" s="24"/>
      <c r="BN1856" s="24"/>
      <c r="BO1856" s="24"/>
      <c r="BP1856" s="24"/>
      <c r="BQ1856" s="124"/>
    </row>
    <row r="1857" spans="1:69" ht="16.8" customHeight="1" x14ac:dyDescent="0.35">
      <c r="A1857" s="15"/>
      <c r="B1857" s="15"/>
      <c r="C1857" s="15" t="s">
        <v>139</v>
      </c>
      <c r="D1857" s="16"/>
      <c r="E1857" s="16">
        <v>0</v>
      </c>
      <c r="F1857" s="16"/>
      <c r="G1857" s="16">
        <v>0</v>
      </c>
      <c r="H1857" s="16"/>
      <c r="I1857" s="4"/>
      <c r="J1857" s="14"/>
      <c r="K1857" s="17"/>
      <c r="L1857" s="16"/>
      <c r="M1857" s="16">
        <v>0</v>
      </c>
      <c r="N1857" s="16" t="s">
        <v>70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611"/>
        <v>66454.28</v>
      </c>
      <c r="U1857" s="15" t="str">
        <f t="shared" si="620"/>
        <v xml:space="preserve">PAG. STIP.           DEBORAH </v>
      </c>
      <c r="W1857" s="14"/>
      <c r="X1857" s="18"/>
      <c r="Y1857" s="16">
        <v>0</v>
      </c>
      <c r="Z1857" s="18">
        <f t="shared" si="612"/>
        <v>179904.03999999995</v>
      </c>
      <c r="AA1857" s="15"/>
      <c r="AB1857" s="24"/>
      <c r="AC1857" s="15" t="str">
        <f t="shared" si="621"/>
        <v xml:space="preserve">PAG. STIP.           DEBORAH </v>
      </c>
      <c r="AD1857" s="25"/>
      <c r="AE1857" s="62">
        <f t="shared" si="622"/>
        <v>0</v>
      </c>
      <c r="AF1857" s="63">
        <f t="shared" si="619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3"/>
        <v>0</v>
      </c>
      <c r="AP1857" s="15"/>
      <c r="AR1857" s="14"/>
      <c r="AS1857" s="18"/>
      <c r="AT1857" s="16">
        <v>0</v>
      </c>
      <c r="AU1857" s="18">
        <f t="shared" si="614"/>
        <v>0</v>
      </c>
      <c r="AV1857" s="15"/>
      <c r="AX1857" s="14"/>
      <c r="AY1857" s="18"/>
      <c r="AZ1857" s="16">
        <v>0</v>
      </c>
      <c r="BA1857" s="18">
        <f t="shared" si="615"/>
        <v>0</v>
      </c>
      <c r="BB1857" s="15"/>
      <c r="BD1857" s="14"/>
      <c r="BE1857" s="18"/>
      <c r="BF1857" s="16">
        <v>0</v>
      </c>
      <c r="BG1857" s="18">
        <f t="shared" si="616"/>
        <v>0</v>
      </c>
      <c r="BH1857" s="15"/>
      <c r="BJ1857" s="86"/>
      <c r="BK1857" s="86"/>
      <c r="BL1857" s="24"/>
      <c r="BM1857" s="24"/>
      <c r="BN1857" s="24"/>
      <c r="BO1857" s="24"/>
      <c r="BP1857" s="24"/>
      <c r="BQ1857" s="124"/>
    </row>
    <row r="1858" spans="1:69" ht="16.8" customHeight="1" x14ac:dyDescent="0.35">
      <c r="A1858" s="15"/>
      <c r="B1858" s="15"/>
      <c r="C1858" s="15" t="s">
        <v>141</v>
      </c>
      <c r="D1858" s="16"/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611"/>
        <v>66454.28</v>
      </c>
      <c r="U1858" s="15"/>
      <c r="W1858" s="14"/>
      <c r="X1858" s="18"/>
      <c r="Y1858" s="16"/>
      <c r="Z1858" s="18">
        <f t="shared" si="612"/>
        <v>179904.03999999995</v>
      </c>
      <c r="AA1858" s="15"/>
      <c r="AB1858" s="24"/>
      <c r="AC1858" s="15" t="str">
        <f t="shared" si="621"/>
        <v xml:space="preserve">PAG. STIP.           DORIANA BONIFICO </v>
      </c>
      <c r="AD1858" s="25"/>
      <c r="AE1858" s="62">
        <f t="shared" si="622"/>
        <v>0</v>
      </c>
      <c r="AF1858" s="63">
        <f t="shared" si="619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3"/>
        <v>0</v>
      </c>
      <c r="AP1858" s="15"/>
      <c r="AR1858" s="14"/>
      <c r="AS1858" s="18"/>
      <c r="AT1858" s="16"/>
      <c r="AU1858" s="18">
        <f t="shared" si="614"/>
        <v>0</v>
      </c>
      <c r="AV1858" s="15"/>
      <c r="AX1858" s="14"/>
      <c r="AY1858" s="18"/>
      <c r="AZ1858" s="16"/>
      <c r="BA1858" s="18">
        <f t="shared" si="615"/>
        <v>0</v>
      </c>
      <c r="BB1858" s="15"/>
      <c r="BD1858" s="14"/>
      <c r="BE1858" s="18"/>
      <c r="BF1858" s="16"/>
      <c r="BG1858" s="18">
        <f t="shared" si="616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4"/>
    </row>
    <row r="1859" spans="1:69" ht="16.8" customHeight="1" x14ac:dyDescent="0.35">
      <c r="A1859" s="15"/>
      <c r="B1859" s="15"/>
      <c r="C1859" s="15" t="s">
        <v>142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611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2"/>
        <v>179904.03999999995</v>
      </c>
      <c r="AA1859" s="15"/>
      <c r="AB1859" s="24"/>
      <c r="AC1859" s="15" t="str">
        <f t="shared" si="621"/>
        <v xml:space="preserve">PAG. STIP.           STEFANIA  BONIFICO </v>
      </c>
      <c r="AD1859" s="25"/>
      <c r="AE1859" s="62">
        <f t="shared" si="622"/>
        <v>0</v>
      </c>
      <c r="AF1859" s="63">
        <f t="shared" si="619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3"/>
        <v>0</v>
      </c>
      <c r="AP1859" s="15"/>
      <c r="AR1859" s="14"/>
      <c r="AS1859" s="18"/>
      <c r="AT1859" s="16">
        <v>0</v>
      </c>
      <c r="AU1859" s="18">
        <f t="shared" si="614"/>
        <v>0</v>
      </c>
      <c r="AV1859" s="15"/>
      <c r="AX1859" s="14"/>
      <c r="AY1859" s="18"/>
      <c r="AZ1859" s="16">
        <v>0</v>
      </c>
      <c r="BA1859" s="18">
        <f t="shared" si="615"/>
        <v>0</v>
      </c>
      <c r="BB1859" s="15"/>
      <c r="BD1859" s="14"/>
      <c r="BE1859" s="18"/>
      <c r="BF1859" s="16">
        <v>0</v>
      </c>
      <c r="BG1859" s="18">
        <f t="shared" si="616"/>
        <v>0</v>
      </c>
      <c r="BH1859" s="15"/>
      <c r="BJ1859" s="86"/>
      <c r="BK1859" s="86"/>
      <c r="BL1859" s="24"/>
      <c r="BM1859" s="24"/>
      <c r="BN1859" s="24"/>
      <c r="BO1859" s="24"/>
      <c r="BP1859" s="24"/>
      <c r="BQ1859" s="124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966766.7699999999</v>
      </c>
      <c r="M1860" s="3">
        <f>M1800</f>
        <v>793755.57000000007</v>
      </c>
      <c r="N1860" s="16" t="s">
        <v>77</v>
      </c>
      <c r="O1860" s="36">
        <f>(O1856+O1857)-(O1795+O1796)</f>
        <v>5863.66</v>
      </c>
      <c r="P1860" s="37">
        <f>O1859-O1860</f>
        <v>-5478.65</v>
      </c>
      <c r="Q1860" s="14"/>
      <c r="R1860" s="18"/>
      <c r="S1860" s="16">
        <f>G1860</f>
        <v>0</v>
      </c>
      <c r="T1860" s="18">
        <f t="shared" si="611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2"/>
        <v>179904.03999999995</v>
      </c>
      <c r="AA1860" s="15"/>
      <c r="AB1860" s="24"/>
      <c r="AC1860" s="15" t="str">
        <f t="shared" si="621"/>
        <v>Pagamento contributi impiegate</v>
      </c>
      <c r="AD1860" s="25"/>
      <c r="AE1860" s="62">
        <f t="shared" si="622"/>
        <v>0</v>
      </c>
      <c r="AF1860" s="63">
        <f t="shared" si="619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3"/>
        <v>0</v>
      </c>
      <c r="AP1860" s="15"/>
      <c r="AR1860" s="14"/>
      <c r="AS1860" s="18"/>
      <c r="AT1860" s="16">
        <v>0</v>
      </c>
      <c r="AU1860" s="18">
        <f t="shared" si="614"/>
        <v>0</v>
      </c>
      <c r="AV1860" s="15"/>
      <c r="AX1860" s="14"/>
      <c r="AY1860" s="18"/>
      <c r="AZ1860" s="16">
        <v>0</v>
      </c>
      <c r="BA1860" s="18">
        <f t="shared" si="615"/>
        <v>0</v>
      </c>
      <c r="BB1860" s="15"/>
      <c r="BD1860" s="14"/>
      <c r="BE1860" s="18"/>
      <c r="BF1860" s="16">
        <v>0</v>
      </c>
      <c r="BG1860" s="18">
        <f t="shared" si="616"/>
        <v>0</v>
      </c>
      <c r="BH1860" s="15"/>
      <c r="BJ1860" s="86"/>
      <c r="BK1860" s="86"/>
      <c r="BL1860" s="24"/>
      <c r="BM1860" s="24"/>
      <c r="BN1860" s="24"/>
      <c r="BO1860" s="24"/>
      <c r="BP1860" s="24"/>
      <c r="BQ1860" s="124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968906.2699999999</v>
      </c>
      <c r="M1861" s="3">
        <f>M1859+M1860</f>
        <v>794140.58000000007</v>
      </c>
      <c r="N1861" s="16" t="s">
        <v>80</v>
      </c>
      <c r="O1861" s="38">
        <f>O1858+O1859-O1860</f>
        <v>12562.779999999999</v>
      </c>
      <c r="P1861" s="39">
        <f>O1861-O1858</f>
        <v>-5478.6500000000015</v>
      </c>
      <c r="Q1861" s="14"/>
      <c r="R1861" s="18"/>
      <c r="S1861" s="16">
        <v>0</v>
      </c>
      <c r="T1861" s="18">
        <f t="shared" si="611"/>
        <v>66454.28</v>
      </c>
      <c r="U1861" s="15"/>
      <c r="W1861" s="14"/>
      <c r="X1861" s="18"/>
      <c r="Y1861" s="16"/>
      <c r="Z1861" s="18">
        <f t="shared" si="612"/>
        <v>179904.03999999995</v>
      </c>
      <c r="AA1861" s="15"/>
      <c r="AB1861" s="24"/>
      <c r="AC1861" s="15"/>
      <c r="AD1861" s="25"/>
      <c r="AE1861" s="62">
        <f t="shared" si="622"/>
        <v>0</v>
      </c>
      <c r="AF1861" s="63">
        <f t="shared" si="619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3"/>
        <v>0</v>
      </c>
      <c r="AP1861" s="15"/>
      <c r="AR1861" s="14"/>
      <c r="AS1861" s="18"/>
      <c r="AT1861" s="16"/>
      <c r="AU1861" s="18">
        <f t="shared" si="614"/>
        <v>0</v>
      </c>
      <c r="AV1861" s="15"/>
      <c r="AX1861" s="14"/>
      <c r="AY1861" s="18"/>
      <c r="AZ1861" s="16"/>
      <c r="BA1861" s="18">
        <f t="shared" si="615"/>
        <v>0</v>
      </c>
      <c r="BB1861" s="15"/>
      <c r="BD1861" s="14"/>
      <c r="BE1861" s="18"/>
      <c r="BF1861" s="16"/>
      <c r="BG1861" s="18">
        <f t="shared" si="616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4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82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611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2"/>
        <v>179904.03999999995</v>
      </c>
      <c r="AA1862" s="15"/>
      <c r="AB1862" s="24"/>
      <c r="AC1862" s="15" t="str">
        <f t="shared" ref="AC1862:AC1872" si="623">C1862</f>
        <v>Pag. Bolletta Telecom  780820</v>
      </c>
      <c r="AD1862" s="25"/>
      <c r="AE1862" s="62">
        <f t="shared" si="622"/>
        <v>0</v>
      </c>
      <c r="AF1862" s="63">
        <f t="shared" si="619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3"/>
        <v>0</v>
      </c>
      <c r="AP1862" s="15"/>
      <c r="AR1862" s="14"/>
      <c r="AS1862" s="18"/>
      <c r="AT1862" s="16">
        <v>0</v>
      </c>
      <c r="AU1862" s="18">
        <f t="shared" si="614"/>
        <v>0</v>
      </c>
      <c r="AV1862" s="15"/>
      <c r="AX1862" s="14"/>
      <c r="AY1862" s="18"/>
      <c r="AZ1862" s="16">
        <v>0</v>
      </c>
      <c r="BA1862" s="18">
        <f t="shared" si="615"/>
        <v>0</v>
      </c>
      <c r="BB1862" s="15"/>
      <c r="BD1862" s="14"/>
      <c r="BE1862" s="18"/>
      <c r="BF1862" s="16">
        <v>0</v>
      </c>
      <c r="BG1862" s="18">
        <f t="shared" si="616"/>
        <v>0</v>
      </c>
      <c r="BH1862" s="15"/>
      <c r="BJ1862" s="86"/>
      <c r="BK1862" s="86"/>
      <c r="BL1862" s="24"/>
      <c r="BM1862" s="24"/>
      <c r="BN1862" s="24"/>
      <c r="BO1862" s="24"/>
      <c r="BP1862" s="24"/>
      <c r="BQ1862" s="124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611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2"/>
        <v>179904.03999999995</v>
      </c>
      <c r="AA1863" s="15"/>
      <c r="AB1863" s="24"/>
      <c r="AC1863" s="15" t="str">
        <f t="shared" si="623"/>
        <v>Pag. Bolletta Telecom 780344</v>
      </c>
      <c r="AD1863" s="25"/>
      <c r="AE1863" s="62">
        <f t="shared" si="622"/>
        <v>0</v>
      </c>
      <c r="AF1863" s="63">
        <f t="shared" si="619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3"/>
        <v>0</v>
      </c>
      <c r="AP1863" s="15"/>
      <c r="AR1863" s="14"/>
      <c r="AS1863" s="18"/>
      <c r="AT1863" s="16">
        <v>0</v>
      </c>
      <c r="AU1863" s="18">
        <f t="shared" si="614"/>
        <v>0</v>
      </c>
      <c r="AV1863" s="15"/>
      <c r="AX1863" s="14"/>
      <c r="AY1863" s="18"/>
      <c r="AZ1863" s="16">
        <v>0</v>
      </c>
      <c r="BA1863" s="18">
        <f t="shared" si="615"/>
        <v>0</v>
      </c>
      <c r="BB1863" s="15"/>
      <c r="BD1863" s="14"/>
      <c r="BE1863" s="18"/>
      <c r="BF1863" s="16">
        <v>0</v>
      </c>
      <c r="BG1863" s="18">
        <f t="shared" si="616"/>
        <v>0</v>
      </c>
      <c r="BH1863" s="15"/>
      <c r="BJ1863" s="86"/>
      <c r="BK1863" s="86"/>
      <c r="BL1863" s="24"/>
      <c r="BM1863" s="24"/>
      <c r="BN1863" s="24"/>
      <c r="BO1863" s="24"/>
      <c r="BP1863" s="24"/>
      <c r="BQ1863" s="124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611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2"/>
        <v>179904.03999999995</v>
      </c>
      <c r="AA1864" s="15"/>
      <c r="AB1864" s="24"/>
      <c r="AC1864" s="15" t="str">
        <f t="shared" si="623"/>
        <v>Pag. Bolletta Telecom</v>
      </c>
      <c r="AD1864" s="25"/>
      <c r="AE1864" s="62">
        <f t="shared" si="622"/>
        <v>0</v>
      </c>
      <c r="AF1864" s="63">
        <f t="shared" si="619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3"/>
        <v>0</v>
      </c>
      <c r="AP1864" s="15"/>
      <c r="AR1864" s="14"/>
      <c r="AS1864" s="18"/>
      <c r="AT1864" s="16">
        <v>0</v>
      </c>
      <c r="AU1864" s="18">
        <f t="shared" si="614"/>
        <v>0</v>
      </c>
      <c r="AV1864" s="15"/>
      <c r="AX1864" s="14"/>
      <c r="AY1864" s="18"/>
      <c r="AZ1864" s="16">
        <v>0</v>
      </c>
      <c r="BA1864" s="18">
        <f t="shared" si="615"/>
        <v>0</v>
      </c>
      <c r="BB1864" s="15"/>
      <c r="BD1864" s="14"/>
      <c r="BE1864" s="18"/>
      <c r="BF1864" s="16">
        <v>0</v>
      </c>
      <c r="BG1864" s="18">
        <f t="shared" si="616"/>
        <v>0</v>
      </c>
      <c r="BH1864" s="15"/>
      <c r="BJ1864" s="86"/>
      <c r="BK1864" s="86"/>
      <c r="BL1864" s="24"/>
      <c r="BM1864" s="24"/>
      <c r="BN1864" s="24"/>
      <c r="BO1864" s="24"/>
      <c r="BP1864" s="24"/>
      <c r="BQ1864" s="124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96" si="624">(R1865-S1865)+T1864</f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96" si="625">(X1865-Y1865)+Z1864</f>
        <v>179904.03999999995</v>
      </c>
      <c r="AA1865" s="15"/>
      <c r="AB1865" s="24"/>
      <c r="AC1865" s="15" t="str">
        <f t="shared" si="623"/>
        <v xml:space="preserve">PAG. BOLLETTA ENEL  </v>
      </c>
      <c r="AD1865" s="25"/>
      <c r="AE1865" s="62">
        <f t="shared" si="622"/>
        <v>0</v>
      </c>
      <c r="AF1865" s="63">
        <f t="shared" si="619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96" si="626">(AM1865-AN1865)+AO1864</f>
        <v>0</v>
      </c>
      <c r="AP1865" s="15"/>
      <c r="AR1865" s="14"/>
      <c r="AS1865" s="18"/>
      <c r="AT1865" s="16">
        <v>0</v>
      </c>
      <c r="AU1865" s="18">
        <f t="shared" ref="AU1865:AU1896" si="627">(AS1865-AT1865)+AU1864</f>
        <v>0</v>
      </c>
      <c r="AV1865" s="15"/>
      <c r="AX1865" s="14"/>
      <c r="AY1865" s="18"/>
      <c r="AZ1865" s="16">
        <v>0</v>
      </c>
      <c r="BA1865" s="18">
        <f t="shared" ref="BA1865:BA1896" si="628">(AY1865-AZ1865)+BA1864</f>
        <v>0</v>
      </c>
      <c r="BB1865" s="15"/>
      <c r="BD1865" s="14"/>
      <c r="BE1865" s="18"/>
      <c r="BF1865" s="16">
        <v>0</v>
      </c>
      <c r="BG1865" s="18">
        <f t="shared" ref="BG1865:BG1896" si="629">(BE1865-BF1865)+BG1864</f>
        <v>0</v>
      </c>
      <c r="BH1865" s="15"/>
      <c r="BJ1865" s="86"/>
      <c r="BK1865" s="86"/>
      <c r="BL1865" s="24"/>
      <c r="BM1865" s="24"/>
      <c r="BN1865" s="24"/>
      <c r="BO1865" s="24"/>
      <c r="BP1865" s="24"/>
      <c r="BQ1865" s="124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>
        <f>T1889+Z1889+AO1889+AU1889</f>
        <v>255583.94999999995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4"/>
        <v>66454.28</v>
      </c>
      <c r="U1866" s="15"/>
      <c r="W1866" s="14"/>
      <c r="X1866" s="18"/>
      <c r="Y1866" s="16">
        <v>0</v>
      </c>
      <c r="Z1866" s="18">
        <f t="shared" si="625"/>
        <v>179904.03999999995</v>
      </c>
      <c r="AA1866" s="15"/>
      <c r="AB1866" s="24"/>
      <c r="AC1866" s="15" t="str">
        <f t="shared" si="623"/>
        <v>Locazione immobili</v>
      </c>
      <c r="AD1866" s="25"/>
      <c r="AE1866" s="62">
        <f t="shared" si="622"/>
        <v>0</v>
      </c>
      <c r="AF1866" s="63">
        <f t="shared" si="619"/>
        <v>9547.4</v>
      </c>
      <c r="AG1866" s="25"/>
      <c r="AH1866" s="24"/>
      <c r="AI1866" s="26">
        <v>0</v>
      </c>
      <c r="AJ1866" s="25"/>
      <c r="AL1866" s="14"/>
      <c r="AM1866" s="18"/>
      <c r="AN1866" s="16">
        <v>0</v>
      </c>
      <c r="AO1866" s="18">
        <f t="shared" si="626"/>
        <v>0</v>
      </c>
      <c r="AP1866" s="15"/>
      <c r="AR1866" s="14"/>
      <c r="AS1866" s="18"/>
      <c r="AT1866" s="16">
        <v>0</v>
      </c>
      <c r="AU1866" s="18">
        <f t="shared" si="627"/>
        <v>0</v>
      </c>
      <c r="AV1866" s="15"/>
      <c r="AX1866" s="14"/>
      <c r="AY1866" s="18"/>
      <c r="AZ1866" s="16">
        <v>0</v>
      </c>
      <c r="BA1866" s="18">
        <f t="shared" si="628"/>
        <v>0</v>
      </c>
      <c r="BB1866" s="15"/>
      <c r="BD1866" s="14"/>
      <c r="BE1866" s="18"/>
      <c r="BF1866" s="16">
        <v>0</v>
      </c>
      <c r="BG1866" s="18">
        <f t="shared" si="629"/>
        <v>0</v>
      </c>
      <c r="BH1866" s="15"/>
      <c r="BJ1866" s="86"/>
      <c r="BK1866" s="86"/>
      <c r="BL1866" s="24"/>
      <c r="BM1866" s="24"/>
      <c r="BN1866" s="24"/>
      <c r="BO1866" s="24"/>
      <c r="BP1866" s="24"/>
      <c r="BQ1866" s="124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4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5"/>
        <v>179904.03999999995</v>
      </c>
      <c r="AA1867" s="15"/>
      <c r="AB1867" s="24"/>
      <c r="AC1867" s="15" t="str">
        <f t="shared" si="623"/>
        <v>Spese condominiali</v>
      </c>
      <c r="AD1867" s="25"/>
      <c r="AE1867" s="62">
        <f t="shared" si="622"/>
        <v>0</v>
      </c>
      <c r="AF1867" s="63">
        <f t="shared" si="619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6"/>
        <v>0</v>
      </c>
      <c r="AP1867" s="15"/>
      <c r="AR1867" s="14"/>
      <c r="AS1867" s="18"/>
      <c r="AT1867" s="16">
        <v>0</v>
      </c>
      <c r="AU1867" s="18">
        <f t="shared" si="627"/>
        <v>0</v>
      </c>
      <c r="AV1867" s="15"/>
      <c r="AX1867" s="14"/>
      <c r="AY1867" s="18"/>
      <c r="AZ1867" s="16">
        <v>0</v>
      </c>
      <c r="BA1867" s="18">
        <f t="shared" si="628"/>
        <v>0</v>
      </c>
      <c r="BB1867" s="15"/>
      <c r="BD1867" s="14"/>
      <c r="BE1867" s="18"/>
      <c r="BF1867" s="16">
        <v>0</v>
      </c>
      <c r="BG1867" s="18">
        <f t="shared" si="629"/>
        <v>0</v>
      </c>
      <c r="BH1867" s="15"/>
      <c r="BJ1867" s="86"/>
      <c r="BK1867" s="86"/>
      <c r="BL1867" s="24"/>
      <c r="BM1867" s="24"/>
      <c r="BN1867" s="24"/>
      <c r="BO1867" s="24"/>
      <c r="BP1867" s="24"/>
      <c r="BQ1867" s="124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144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4"/>
        <v>66454.28</v>
      </c>
      <c r="U1868" s="15"/>
      <c r="W1868" s="14"/>
      <c r="X1868" s="18"/>
      <c r="Y1868" s="16"/>
      <c r="Z1868" s="18">
        <f t="shared" si="625"/>
        <v>179904.03999999995</v>
      </c>
      <c r="AA1868" s="15"/>
      <c r="AB1868" s="24"/>
      <c r="AC1868" s="15" t="str">
        <f t="shared" si="623"/>
        <v>TOT. SPESE AFFITTO  TEL. LUCE</v>
      </c>
      <c r="AD1868" s="25"/>
      <c r="AE1868" s="62">
        <f t="shared" si="622"/>
        <v>0</v>
      </c>
      <c r="AF1868" s="63">
        <f t="shared" si="619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6"/>
        <v>0</v>
      </c>
      <c r="AP1868" s="15"/>
      <c r="AR1868" s="14"/>
      <c r="AS1868" s="18"/>
      <c r="AT1868" s="16"/>
      <c r="AU1868" s="18">
        <f t="shared" si="627"/>
        <v>0</v>
      </c>
      <c r="AV1868" s="15"/>
      <c r="AX1868" s="14"/>
      <c r="AY1868" s="18"/>
      <c r="AZ1868" s="16"/>
      <c r="BA1868" s="18">
        <f t="shared" si="628"/>
        <v>0</v>
      </c>
      <c r="BB1868" s="15"/>
      <c r="BD1868" s="14"/>
      <c r="BE1868" s="18"/>
      <c r="BF1868" s="16"/>
      <c r="BG1868" s="18">
        <f t="shared" si="629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4"/>
    </row>
    <row r="1869" spans="1:69" ht="16.8" customHeight="1" x14ac:dyDescent="0.35">
      <c r="A1869" s="15"/>
      <c r="B1869" s="15"/>
      <c r="C1869" s="15" t="s">
        <v>95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367</v>
      </c>
      <c r="L1869" s="30">
        <v>294.5</v>
      </c>
      <c r="M1869" s="16" t="s">
        <v>442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624"/>
        <v>66454.28</v>
      </c>
      <c r="U1869" s="15"/>
      <c r="W1869" s="14"/>
      <c r="X1869" s="18">
        <v>0</v>
      </c>
      <c r="Y1869" s="16">
        <v>0</v>
      </c>
      <c r="Z1869" s="18">
        <f t="shared" si="625"/>
        <v>179904.03999999995</v>
      </c>
      <c r="AA1869" s="15"/>
      <c r="AB1869" s="24"/>
      <c r="AC1869" s="15" t="str">
        <f t="shared" si="623"/>
        <v xml:space="preserve">RIVALSA </v>
      </c>
      <c r="AD1869" s="25"/>
      <c r="AE1869" s="62">
        <f t="shared" si="622"/>
        <v>0</v>
      </c>
      <c r="AF1869" s="63">
        <f t="shared" si="619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6"/>
        <v>0</v>
      </c>
      <c r="AP1869" s="15"/>
      <c r="AR1869" s="14"/>
      <c r="AS1869" s="18"/>
      <c r="AT1869" s="16"/>
      <c r="AU1869" s="18">
        <f t="shared" si="627"/>
        <v>0</v>
      </c>
      <c r="AV1869" s="15"/>
      <c r="AX1869" s="14"/>
      <c r="AY1869" s="18"/>
      <c r="AZ1869" s="16"/>
      <c r="BA1869" s="18">
        <f t="shared" si="628"/>
        <v>0</v>
      </c>
      <c r="BB1869" s="15"/>
      <c r="BD1869" s="14"/>
      <c r="BE1869" s="18"/>
      <c r="BF1869" s="16"/>
      <c r="BG1869" s="18">
        <f t="shared" si="629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4"/>
    </row>
    <row r="1870" spans="1:69" ht="16.8" customHeight="1" x14ac:dyDescent="0.35">
      <c r="A1870" s="15"/>
      <c r="B1870" s="15"/>
      <c r="C1870" s="15" t="s">
        <v>96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410</v>
      </c>
      <c r="L1870" s="16">
        <v>236.02</v>
      </c>
      <c r="M1870" s="44" t="s">
        <v>443</v>
      </c>
      <c r="N1870" s="16">
        <v>1105</v>
      </c>
      <c r="O1870" s="16"/>
      <c r="P1870" s="18"/>
      <c r="Q1870" s="14"/>
      <c r="R1870" s="18"/>
      <c r="S1870" s="16">
        <f>G1870</f>
        <v>0</v>
      </c>
      <c r="T1870" s="18">
        <f t="shared" si="624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5"/>
        <v>179904.03999999995</v>
      </c>
      <c r="AA1870" s="15"/>
      <c r="AB1870" s="24"/>
      <c r="AC1870" s="15" t="str">
        <f t="shared" si="623"/>
        <v>COMMERCIALISTA</v>
      </c>
      <c r="AD1870" s="25"/>
      <c r="AE1870" s="62">
        <f t="shared" si="622"/>
        <v>0</v>
      </c>
      <c r="AF1870" s="63">
        <f t="shared" si="619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6"/>
        <v>0</v>
      </c>
      <c r="AP1870" s="15"/>
      <c r="AR1870" s="14"/>
      <c r="AS1870" s="18"/>
      <c r="AT1870" s="16">
        <v>0</v>
      </c>
      <c r="AU1870" s="18">
        <f t="shared" si="627"/>
        <v>0</v>
      </c>
      <c r="AV1870" s="15"/>
      <c r="AX1870" s="14"/>
      <c r="AY1870" s="18"/>
      <c r="AZ1870" s="16">
        <v>0</v>
      </c>
      <c r="BA1870" s="18">
        <f t="shared" si="628"/>
        <v>0</v>
      </c>
      <c r="BB1870" s="15"/>
      <c r="BD1870" s="14"/>
      <c r="BE1870" s="18"/>
      <c r="BF1870" s="16">
        <v>0</v>
      </c>
      <c r="BG1870" s="18">
        <f t="shared" si="629"/>
        <v>0</v>
      </c>
      <c r="BH1870" s="15"/>
      <c r="BJ1870" s="86"/>
      <c r="BK1870" s="86"/>
      <c r="BL1870" s="24"/>
      <c r="BM1870" s="24"/>
      <c r="BN1870" s="24"/>
      <c r="BO1870" s="24"/>
      <c r="BP1870" s="24"/>
      <c r="BQ1870" s="124"/>
    </row>
    <row r="1871" spans="1:69" ht="16.8" customHeight="1" x14ac:dyDescent="0.35">
      <c r="A1871" s="15"/>
      <c r="B1871" s="15"/>
      <c r="C1871" s="64" t="s">
        <v>147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439</v>
      </c>
      <c r="L1871" s="16">
        <v>307.5</v>
      </c>
      <c r="M1871" s="16" t="s">
        <v>444</v>
      </c>
      <c r="N1871" s="16">
        <v>638.5</v>
      </c>
      <c r="O1871" s="16"/>
      <c r="P1871" s="18"/>
      <c r="Q1871" s="14"/>
      <c r="R1871" s="18"/>
      <c r="S1871" s="16">
        <f>G1871</f>
        <v>0</v>
      </c>
      <c r="T1871" s="18">
        <f t="shared" si="624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5"/>
        <v>179904.03999999995</v>
      </c>
      <c r="AA1871" s="15"/>
      <c r="AB1871" s="24"/>
      <c r="AC1871" s="15" t="str">
        <f t="shared" si="623"/>
        <v>CASSA PREVIDENZA  AGENTI  + QUOTA GAA</v>
      </c>
      <c r="AD1871" s="25"/>
      <c r="AE1871" s="62">
        <f t="shared" si="622"/>
        <v>0</v>
      </c>
      <c r="AF1871" s="63">
        <f t="shared" si="619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6"/>
        <v>0</v>
      </c>
      <c r="AP1871" s="15"/>
      <c r="AR1871" s="14"/>
      <c r="AS1871" s="18"/>
      <c r="AT1871" s="16">
        <v>0</v>
      </c>
      <c r="AU1871" s="18">
        <f t="shared" si="627"/>
        <v>0</v>
      </c>
      <c r="AV1871" s="15"/>
      <c r="AX1871" s="14"/>
      <c r="AY1871" s="18"/>
      <c r="AZ1871" s="16">
        <v>0</v>
      </c>
      <c r="BA1871" s="18">
        <f t="shared" si="628"/>
        <v>0</v>
      </c>
      <c r="BB1871" s="15"/>
      <c r="BD1871" s="14"/>
      <c r="BE1871" s="18"/>
      <c r="BF1871" s="16">
        <v>0</v>
      </c>
      <c r="BG1871" s="18">
        <f t="shared" si="629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4"/>
    </row>
    <row r="1872" spans="1:69" ht="16.8" customHeight="1" x14ac:dyDescent="0.35">
      <c r="A1872" s="15"/>
      <c r="B1872" s="15"/>
      <c r="C1872" s="15" t="s">
        <v>98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445</v>
      </c>
      <c r="L1872" s="16">
        <v>100</v>
      </c>
      <c r="M1872" s="16" t="s">
        <v>446</v>
      </c>
      <c r="N1872" s="16">
        <v>387.96</v>
      </c>
      <c r="O1872" s="16"/>
      <c r="P1872" s="18"/>
      <c r="Q1872" s="14"/>
      <c r="R1872" s="18">
        <f>F1872</f>
        <v>0</v>
      </c>
      <c r="S1872" s="16">
        <v>0</v>
      </c>
      <c r="T1872" s="18">
        <f t="shared" si="624"/>
        <v>66454.28</v>
      </c>
      <c r="U1872" s="15"/>
      <c r="W1872" s="14" t="s">
        <v>186</v>
      </c>
      <c r="X1872" s="18">
        <v>0</v>
      </c>
      <c r="Y1872" s="16"/>
      <c r="Z1872" s="18">
        <f t="shared" si="625"/>
        <v>179904.03999999995</v>
      </c>
      <c r="AA1872" s="15"/>
      <c r="AB1872" s="24"/>
      <c r="AC1872" s="15" t="str">
        <f t="shared" si="623"/>
        <v>GIROCONTO PROVV. GENERALI</v>
      </c>
      <c r="AD1872" s="25"/>
      <c r="AE1872" s="62">
        <f t="shared" si="622"/>
        <v>0</v>
      </c>
      <c r="AF1872" s="63">
        <f t="shared" si="619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6"/>
        <v>0</v>
      </c>
      <c r="AP1872" s="15"/>
      <c r="AR1872" s="14"/>
      <c r="AS1872" s="18"/>
      <c r="AT1872" s="16"/>
      <c r="AU1872" s="18">
        <f t="shared" si="627"/>
        <v>0</v>
      </c>
      <c r="AV1872" s="15"/>
      <c r="AX1872" s="14"/>
      <c r="AY1872" s="18"/>
      <c r="AZ1872" s="16"/>
      <c r="BA1872" s="18">
        <f t="shared" si="628"/>
        <v>0</v>
      </c>
      <c r="BB1872" s="15"/>
      <c r="BD1872" s="14"/>
      <c r="BE1872" s="18">
        <f>H1872</f>
        <v>0</v>
      </c>
      <c r="BF1872" s="16"/>
      <c r="BG1872" s="18">
        <f t="shared" si="629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4"/>
    </row>
    <row r="1873" spans="1:69" ht="16.8" customHeight="1" x14ac:dyDescent="0.35">
      <c r="A1873" s="15"/>
      <c r="B1873" s="15"/>
      <c r="C1873" s="47" t="s">
        <v>149</v>
      </c>
      <c r="D1873" s="16"/>
      <c r="E1873" s="16"/>
      <c r="F1873" s="1">
        <v>0</v>
      </c>
      <c r="G1873" s="16">
        <v>0</v>
      </c>
      <c r="H1873" s="16"/>
      <c r="I1873" s="4"/>
      <c r="J1873" s="14"/>
      <c r="K1873" s="44" t="s">
        <v>447</v>
      </c>
      <c r="L1873" s="16">
        <v>0.99</v>
      </c>
      <c r="M1873" s="44" t="s">
        <v>448</v>
      </c>
      <c r="N1873" s="16">
        <v>0.18</v>
      </c>
      <c r="O1873" s="16"/>
      <c r="P1873" s="18"/>
      <c r="Q1873" s="14"/>
      <c r="R1873" s="49">
        <f>F1873</f>
        <v>0</v>
      </c>
      <c r="S1873" s="16">
        <v>0</v>
      </c>
      <c r="T1873" s="18">
        <f t="shared" si="624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5"/>
        <v>179904.03999999995</v>
      </c>
      <c r="AA1873" s="15"/>
      <c r="AB1873" s="24"/>
      <c r="AC1873" s="64" t="s">
        <v>150</v>
      </c>
      <c r="AD1873" s="65"/>
      <c r="AE1873" s="65">
        <f t="shared" si="622"/>
        <v>0</v>
      </c>
      <c r="AF1873" s="63">
        <f t="shared" si="619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6"/>
        <v>0</v>
      </c>
      <c r="AP1873" s="15"/>
      <c r="AR1873" s="14"/>
      <c r="AS1873" s="18"/>
      <c r="AT1873" s="16">
        <v>0</v>
      </c>
      <c r="AU1873" s="18">
        <f t="shared" si="627"/>
        <v>0</v>
      </c>
      <c r="AV1873" s="15"/>
      <c r="AX1873" s="14"/>
      <c r="AY1873" s="18"/>
      <c r="AZ1873" s="16">
        <v>0</v>
      </c>
      <c r="BA1873" s="18">
        <f t="shared" si="628"/>
        <v>0</v>
      </c>
      <c r="BB1873" s="15"/>
      <c r="BD1873" s="14"/>
      <c r="BE1873" s="18"/>
      <c r="BF1873" s="16">
        <v>0</v>
      </c>
      <c r="BG1873" s="18">
        <f t="shared" si="629"/>
        <v>0</v>
      </c>
      <c r="BH1873" s="15"/>
      <c r="BJ1873" s="86"/>
      <c r="BK1873" s="86"/>
      <c r="BL1873" s="24"/>
      <c r="BM1873" s="24"/>
      <c r="BN1873" s="24"/>
      <c r="BO1873" s="24"/>
      <c r="BP1873" s="24"/>
      <c r="BQ1873" s="124"/>
    </row>
    <row r="1874" spans="1:69" ht="16.8" customHeight="1" x14ac:dyDescent="0.35">
      <c r="A1874" s="15"/>
      <c r="B1874" s="15"/>
      <c r="C1874" s="15" t="s">
        <v>100</v>
      </c>
      <c r="D1874" s="16"/>
      <c r="E1874" s="16"/>
      <c r="F1874" s="16"/>
      <c r="G1874" s="16">
        <v>0</v>
      </c>
      <c r="H1874" s="16"/>
      <c r="I1874" s="4"/>
      <c r="J1874" s="14"/>
      <c r="K1874" s="25" t="s">
        <v>449</v>
      </c>
      <c r="L1874" s="83">
        <v>700</v>
      </c>
      <c r="M1874" s="16" t="s">
        <v>444</v>
      </c>
      <c r="N1874" s="83">
        <v>1222.5</v>
      </c>
      <c r="O1874" s="16"/>
      <c r="P1874" s="18"/>
      <c r="Q1874" s="14"/>
      <c r="R1874" s="18"/>
      <c r="S1874" s="16">
        <f>G1874</f>
        <v>0</v>
      </c>
      <c r="T1874" s="18">
        <f t="shared" si="624"/>
        <v>66454.28</v>
      </c>
      <c r="U1874" s="15" t="s">
        <v>102</v>
      </c>
      <c r="W1874" s="14"/>
      <c r="X1874" s="18"/>
      <c r="Y1874" s="16">
        <v>0</v>
      </c>
      <c r="Z1874" s="18">
        <f t="shared" si="625"/>
        <v>179904.03999999995</v>
      </c>
      <c r="AA1874" s="15"/>
      <c r="AB1874" s="24"/>
      <c r="AC1874" s="15" t="str">
        <f>C1874</f>
        <v>TASSE</v>
      </c>
      <c r="AD1874" s="25"/>
      <c r="AE1874" s="62">
        <f t="shared" si="622"/>
        <v>0</v>
      </c>
      <c r="AF1874" s="63">
        <f t="shared" si="619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6"/>
        <v>0</v>
      </c>
      <c r="AP1874" s="15"/>
      <c r="AR1874" s="14"/>
      <c r="AS1874" s="18">
        <v>0</v>
      </c>
      <c r="AT1874" s="16">
        <v>0</v>
      </c>
      <c r="AU1874" s="18">
        <f t="shared" si="627"/>
        <v>0</v>
      </c>
      <c r="AV1874" s="15"/>
      <c r="AX1874" s="14"/>
      <c r="AY1874" s="18">
        <v>0</v>
      </c>
      <c r="AZ1874" s="16">
        <v>0</v>
      </c>
      <c r="BA1874" s="18">
        <f t="shared" si="628"/>
        <v>0</v>
      </c>
      <c r="BB1874" s="15"/>
      <c r="BD1874" s="14"/>
      <c r="BE1874" s="18">
        <v>0</v>
      </c>
      <c r="BF1874" s="16">
        <v>0</v>
      </c>
      <c r="BG1874" s="18">
        <f t="shared" si="629"/>
        <v>0</v>
      </c>
      <c r="BH1874" s="15"/>
      <c r="BJ1874" s="86"/>
      <c r="BK1874" s="86"/>
      <c r="BL1874" s="24"/>
      <c r="BM1874" s="24"/>
      <c r="BN1874" s="24"/>
      <c r="BO1874" s="24"/>
      <c r="BP1874" s="24"/>
      <c r="BQ1874" s="124"/>
    </row>
    <row r="1875" spans="1:69" ht="16.8" customHeight="1" x14ac:dyDescent="0.35">
      <c r="A1875" s="15"/>
      <c r="B1875" s="15"/>
      <c r="C1875" s="15" t="s">
        <v>103</v>
      </c>
      <c r="D1875" s="16"/>
      <c r="E1875" s="16"/>
      <c r="F1875" s="16">
        <v>0</v>
      </c>
      <c r="G1875" s="16">
        <v>0</v>
      </c>
      <c r="H1875" s="16"/>
      <c r="I1875" s="4"/>
      <c r="J1875" s="14"/>
      <c r="K1875" s="16" t="s">
        <v>450</v>
      </c>
      <c r="L1875" s="16">
        <v>9</v>
      </c>
      <c r="M1875" s="16"/>
      <c r="N1875" s="67">
        <v>0</v>
      </c>
      <c r="O1875" s="16"/>
      <c r="P1875" s="18"/>
      <c r="Q1875" s="14"/>
      <c r="R1875" s="18"/>
      <c r="S1875" s="16">
        <f>G1875</f>
        <v>0</v>
      </c>
      <c r="T1875" s="18">
        <f t="shared" si="624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625"/>
        <v>179904.03999999995</v>
      </c>
      <c r="AA1875" s="15"/>
      <c r="AB1875" s="24"/>
      <c r="AC1875" s="15" t="str">
        <f>C1875</f>
        <v>PREL.  ACC. PER AMM-  GIGI</v>
      </c>
      <c r="AD1875" s="25"/>
      <c r="AE1875" s="62">
        <f t="shared" si="622"/>
        <v>0</v>
      </c>
      <c r="AF1875" s="63">
        <f t="shared" si="619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6"/>
        <v>0</v>
      </c>
      <c r="AP1875" s="15"/>
      <c r="AR1875" s="14"/>
      <c r="AS1875" s="18">
        <v>0</v>
      </c>
      <c r="AT1875" s="16">
        <v>0</v>
      </c>
      <c r="AU1875" s="18">
        <f t="shared" si="627"/>
        <v>0</v>
      </c>
      <c r="AV1875" s="15"/>
      <c r="AX1875" s="14"/>
      <c r="AY1875" s="18">
        <v>0</v>
      </c>
      <c r="AZ1875" s="16">
        <v>0</v>
      </c>
      <c r="BA1875" s="18">
        <f t="shared" si="628"/>
        <v>0</v>
      </c>
      <c r="BB1875" s="15"/>
      <c r="BD1875" s="14"/>
      <c r="BE1875" s="18">
        <v>0</v>
      </c>
      <c r="BF1875" s="16">
        <v>0</v>
      </c>
      <c r="BG1875" s="18">
        <f t="shared" si="629"/>
        <v>0</v>
      </c>
      <c r="BH1875" s="15"/>
      <c r="BJ1875" s="86"/>
      <c r="BK1875" s="86"/>
      <c r="BL1875" s="24"/>
      <c r="BM1875" s="24"/>
      <c r="BN1875" s="24"/>
      <c r="BO1875" s="24"/>
      <c r="BP1875" s="24"/>
      <c r="BQ1875" s="124"/>
    </row>
    <row r="1876" spans="1:69" ht="16.8" customHeight="1" x14ac:dyDescent="0.35">
      <c r="A1876" s="15"/>
      <c r="B1876" s="15"/>
      <c r="C1876" s="15" t="s">
        <v>105</v>
      </c>
      <c r="D1876" s="16"/>
      <c r="E1876" s="16"/>
      <c r="F1876" s="16">
        <v>0</v>
      </c>
      <c r="G1876" s="16">
        <v>0</v>
      </c>
      <c r="H1876" s="16"/>
      <c r="I1876" s="4"/>
      <c r="J1876" s="14"/>
      <c r="K1876" s="44" t="s">
        <v>451</v>
      </c>
      <c r="L1876" s="16">
        <v>600</v>
      </c>
      <c r="M1876" s="16"/>
      <c r="N1876" s="16">
        <v>0</v>
      </c>
      <c r="O1876" s="16"/>
      <c r="P1876" s="18"/>
      <c r="Q1876" s="14"/>
      <c r="R1876" s="18">
        <v>0</v>
      </c>
      <c r="S1876" s="16">
        <f>G1876</f>
        <v>0</v>
      </c>
      <c r="T1876" s="18">
        <f t="shared" si="624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625"/>
        <v>179904.03999999995</v>
      </c>
      <c r="AA1876" s="15"/>
      <c r="AB1876" s="24"/>
      <c r="AC1876" s="15" t="str">
        <f>C1876</f>
        <v>PREL.  ACC. PER AMM-. RENZO</v>
      </c>
      <c r="AD1876" s="25"/>
      <c r="AE1876" s="62">
        <f t="shared" si="622"/>
        <v>0</v>
      </c>
      <c r="AF1876" s="63">
        <f t="shared" si="619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6"/>
        <v>0</v>
      </c>
      <c r="AP1876" s="15"/>
      <c r="AR1876" s="14"/>
      <c r="AS1876" s="18">
        <v>0</v>
      </c>
      <c r="AT1876" s="16"/>
      <c r="AU1876" s="18">
        <f t="shared" si="627"/>
        <v>0</v>
      </c>
      <c r="AV1876" s="15"/>
      <c r="AX1876" s="14"/>
      <c r="AY1876" s="18">
        <v>0</v>
      </c>
      <c r="AZ1876" s="16"/>
      <c r="BA1876" s="18">
        <f t="shared" si="628"/>
        <v>0</v>
      </c>
      <c r="BB1876" s="15"/>
      <c r="BD1876" s="14"/>
      <c r="BE1876" s="18">
        <v>0</v>
      </c>
      <c r="BF1876" s="16"/>
      <c r="BG1876" s="18">
        <f t="shared" si="629"/>
        <v>0</v>
      </c>
      <c r="BH1876" s="15"/>
      <c r="BJ1876" s="86"/>
      <c r="BK1876" s="86"/>
      <c r="BL1876" s="24"/>
      <c r="BM1876" s="24"/>
      <c r="BN1876" s="24"/>
      <c r="BO1876" s="24"/>
      <c r="BP1876" s="24"/>
      <c r="BQ1876" s="124"/>
    </row>
    <row r="1877" spans="1:69" ht="16.8" customHeight="1" x14ac:dyDescent="0.35">
      <c r="A1877" s="15"/>
      <c r="B1877" s="15"/>
      <c r="C1877" s="15" t="s">
        <v>452</v>
      </c>
      <c r="D1877" s="16"/>
      <c r="E1877" s="16"/>
      <c r="F1877" s="16">
        <v>4666.5</v>
      </c>
      <c r="G1877" s="16"/>
      <c r="H1877" s="16"/>
      <c r="I1877" s="4"/>
      <c r="J1877" s="14"/>
      <c r="K1877" s="16" t="s">
        <v>453</v>
      </c>
      <c r="L1877" s="16">
        <v>0.5</v>
      </c>
      <c r="M1877" s="44"/>
      <c r="N1877" s="16">
        <v>0</v>
      </c>
      <c r="O1877" s="16"/>
      <c r="P1877" s="18"/>
      <c r="Q1877" s="14"/>
      <c r="R1877" s="18">
        <v>0</v>
      </c>
      <c r="S1877" s="16">
        <v>0</v>
      </c>
      <c r="T1877" s="18">
        <f t="shared" si="624"/>
        <v>66454.28</v>
      </c>
      <c r="U1877" s="15"/>
      <c r="W1877" s="14"/>
      <c r="X1877" s="18">
        <f>F1877</f>
        <v>4666.5</v>
      </c>
      <c r="Y1877" s="16">
        <v>0</v>
      </c>
      <c r="Z1877" s="18">
        <f t="shared" si="625"/>
        <v>184570.53999999995</v>
      </c>
      <c r="AA1877" s="15" t="str">
        <f>C1877</f>
        <v>VERS.  31/1 511,50+ 1/2 1.069,50+ 30/1  201,50</v>
      </c>
      <c r="AB1877" s="24"/>
      <c r="AC1877" s="15"/>
      <c r="AD1877" s="25"/>
      <c r="AE1877" s="62"/>
      <c r="AF1877" s="63"/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6"/>
        <v>0</v>
      </c>
      <c r="AP1877" s="15"/>
      <c r="AR1877" s="14"/>
      <c r="AS1877" s="18">
        <v>0</v>
      </c>
      <c r="AT1877" s="16"/>
      <c r="AU1877" s="18">
        <f t="shared" si="627"/>
        <v>0</v>
      </c>
      <c r="AV1877" s="15"/>
      <c r="AX1877" s="14"/>
      <c r="AY1877" s="18">
        <v>0</v>
      </c>
      <c r="AZ1877" s="16"/>
      <c r="BA1877" s="18">
        <f t="shared" si="628"/>
        <v>0</v>
      </c>
      <c r="BB1877" s="15"/>
      <c r="BD1877" s="14"/>
      <c r="BE1877" s="18">
        <v>0</v>
      </c>
      <c r="BF1877" s="16"/>
      <c r="BG1877" s="18">
        <f t="shared" si="629"/>
        <v>0</v>
      </c>
      <c r="BH1877" s="15"/>
      <c r="BJ1877" s="86"/>
      <c r="BK1877" s="86"/>
      <c r="BL1877" s="24"/>
      <c r="BM1877" s="24"/>
      <c r="BN1877" s="24"/>
      <c r="BO1877" s="24"/>
      <c r="BP1877" s="24"/>
      <c r="BQ1877" s="124"/>
    </row>
    <row r="1878" spans="1:69" ht="16.8" customHeight="1" x14ac:dyDescent="0.35">
      <c r="A1878" s="15"/>
      <c r="B1878" s="15"/>
      <c r="C1878" s="15" t="s">
        <v>454</v>
      </c>
      <c r="D1878" s="16"/>
      <c r="E1878" s="16"/>
      <c r="F1878" s="16">
        <v>0</v>
      </c>
      <c r="G1878" s="16"/>
      <c r="H1878" s="16">
        <v>0</v>
      </c>
      <c r="I1878" s="4"/>
      <c r="J1878" s="14"/>
      <c r="K1878" s="44" t="s">
        <v>455</v>
      </c>
      <c r="L1878" s="16">
        <v>364.5</v>
      </c>
      <c r="M1878" s="16"/>
      <c r="N1878" s="16">
        <v>0</v>
      </c>
      <c r="O1878" s="16"/>
      <c r="P1878" s="18"/>
      <c r="Q1878" s="14"/>
      <c r="R1878" s="18">
        <v>0</v>
      </c>
      <c r="S1878" s="16">
        <v>0</v>
      </c>
      <c r="T1878" s="18">
        <f t="shared" si="624"/>
        <v>66454.28</v>
      </c>
      <c r="U1878" s="15"/>
      <c r="W1878" s="14"/>
      <c r="X1878" s="18">
        <f>F1878</f>
        <v>0</v>
      </c>
      <c r="Y1878" s="16"/>
      <c r="Z1878" s="18">
        <f t="shared" si="625"/>
        <v>184570.53999999995</v>
      </c>
      <c r="AA1878" s="15" t="str">
        <f>C1878</f>
        <v xml:space="preserve">   "   26/1  936 + 1.680,49 8/2 + 9/2   268,50 </v>
      </c>
      <c r="AB1878" s="24"/>
      <c r="AC1878" s="15"/>
      <c r="AD1878" s="25"/>
      <c r="AE1878" s="62"/>
      <c r="AF1878" s="63"/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6"/>
        <v>0</v>
      </c>
      <c r="AP1878" s="15"/>
      <c r="AR1878" s="14"/>
      <c r="AS1878" s="18">
        <v>0</v>
      </c>
      <c r="AT1878" s="16"/>
      <c r="AU1878" s="18">
        <f t="shared" si="627"/>
        <v>0</v>
      </c>
      <c r="AV1878" s="15"/>
      <c r="AX1878" s="14"/>
      <c r="AY1878" s="18">
        <v>0</v>
      </c>
      <c r="AZ1878" s="16"/>
      <c r="BA1878" s="18">
        <f t="shared" si="628"/>
        <v>0</v>
      </c>
      <c r="BB1878" s="15"/>
      <c r="BD1878" s="14"/>
      <c r="BE1878" s="18">
        <v>0</v>
      </c>
      <c r="BF1878" s="16"/>
      <c r="BG1878" s="18">
        <f t="shared" si="629"/>
        <v>0</v>
      </c>
      <c r="BH1878" s="15"/>
      <c r="BJ1878" s="86"/>
      <c r="BK1878" s="86"/>
      <c r="BL1878" s="24"/>
      <c r="BM1878" s="24"/>
      <c r="BN1878" s="24"/>
      <c r="BO1878" s="24"/>
      <c r="BP1878" s="24"/>
      <c r="BQ1878" s="124"/>
    </row>
    <row r="1879" spans="1:69" ht="16.8" customHeight="1" x14ac:dyDescent="0.35">
      <c r="A1879" s="15"/>
      <c r="B1879" s="15"/>
      <c r="C1879" s="15" t="s">
        <v>107</v>
      </c>
      <c r="D1879" s="16"/>
      <c r="E1879" s="16"/>
      <c r="F1879" s="16">
        <v>0</v>
      </c>
      <c r="G1879" s="16"/>
      <c r="H1879" s="16"/>
      <c r="I1879" s="4"/>
      <c r="J1879" s="14"/>
      <c r="K1879" s="16" t="s">
        <v>456</v>
      </c>
      <c r="L1879" s="16">
        <v>0.01</v>
      </c>
      <c r="M1879" s="44"/>
      <c r="N1879" s="16">
        <v>0</v>
      </c>
      <c r="O1879" s="16"/>
      <c r="P1879" s="18"/>
      <c r="Q1879" s="14"/>
      <c r="R1879" s="18">
        <v>0</v>
      </c>
      <c r="S1879" s="16">
        <v>0</v>
      </c>
      <c r="T1879" s="18">
        <f t="shared" si="624"/>
        <v>66454.28</v>
      </c>
      <c r="U1879" s="15"/>
      <c r="W1879" s="14"/>
      <c r="X1879" s="18">
        <f>F1879</f>
        <v>0</v>
      </c>
      <c r="Y1879" s="16"/>
      <c r="Z1879" s="18">
        <f t="shared" si="625"/>
        <v>184570.53999999995</v>
      </c>
      <c r="AA1879" s="15"/>
      <c r="AB1879" s="24"/>
      <c r="AC1879" s="15"/>
      <c r="AD1879" s="25"/>
      <c r="AE1879" s="62"/>
      <c r="AF1879" s="63"/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6"/>
        <v>0</v>
      </c>
      <c r="AP1879" s="15"/>
      <c r="AR1879" s="14"/>
      <c r="AS1879" s="18">
        <v>0</v>
      </c>
      <c r="AT1879" s="16"/>
      <c r="AU1879" s="18">
        <f t="shared" si="627"/>
        <v>0</v>
      </c>
      <c r="AV1879" s="15"/>
      <c r="AX1879" s="14"/>
      <c r="AY1879" s="18">
        <v>0</v>
      </c>
      <c r="AZ1879" s="16"/>
      <c r="BA1879" s="18">
        <f t="shared" si="628"/>
        <v>0</v>
      </c>
      <c r="BB1879" s="15"/>
      <c r="BD1879" s="14"/>
      <c r="BE1879" s="18">
        <v>0</v>
      </c>
      <c r="BF1879" s="16"/>
      <c r="BG1879" s="18">
        <f t="shared" si="629"/>
        <v>0</v>
      </c>
      <c r="BH1879" s="15"/>
      <c r="BJ1879" s="86"/>
      <c r="BK1879" s="86"/>
      <c r="BL1879" s="24"/>
      <c r="BM1879" s="24"/>
      <c r="BN1879" s="24"/>
      <c r="BO1879" s="24"/>
      <c r="BP1879" s="24"/>
      <c r="BQ1879" s="124"/>
    </row>
    <row r="1880" spans="1:69" ht="16.8" customHeight="1" x14ac:dyDescent="0.35">
      <c r="A1880" s="15"/>
      <c r="B1880" s="15"/>
      <c r="C1880" s="15" t="s">
        <v>107</v>
      </c>
      <c r="D1880" s="16"/>
      <c r="E1880" s="16"/>
      <c r="F1880" s="16">
        <v>0</v>
      </c>
      <c r="G1880" s="16">
        <v>0</v>
      </c>
      <c r="H1880" s="16"/>
      <c r="I1880" s="4"/>
      <c r="J1880" s="14"/>
      <c r="K1880" s="17" t="s">
        <v>68</v>
      </c>
      <c r="L1880" s="51">
        <f>AI1889</f>
        <v>0</v>
      </c>
      <c r="M1880" s="16"/>
      <c r="N1880" s="16">
        <v>0</v>
      </c>
      <c r="O1880" s="16"/>
      <c r="P1880" s="18"/>
      <c r="Q1880" s="14"/>
      <c r="R1880" s="18">
        <v>0</v>
      </c>
      <c r="S1880" s="16">
        <v>0</v>
      </c>
      <c r="T1880" s="18">
        <f t="shared" si="624"/>
        <v>66454.28</v>
      </c>
      <c r="U1880" s="15"/>
      <c r="W1880" s="14"/>
      <c r="X1880" s="18">
        <f>F1880</f>
        <v>0</v>
      </c>
      <c r="Y1880" s="16">
        <v>0</v>
      </c>
      <c r="Z1880" s="18">
        <f t="shared" si="625"/>
        <v>184570.53999999995</v>
      </c>
      <c r="AA1880" s="15" t="str">
        <f>C1880</f>
        <v>VERSAMENTO</v>
      </c>
      <c r="AB1880" s="24"/>
      <c r="AC1880" s="15"/>
      <c r="AD1880" s="25"/>
      <c r="AE1880" s="62"/>
      <c r="AF1880" s="63"/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6"/>
        <v>0</v>
      </c>
      <c r="AP1880" s="15"/>
      <c r="AR1880" s="14"/>
      <c r="AS1880" s="18">
        <v>0</v>
      </c>
      <c r="AT1880" s="16"/>
      <c r="AU1880" s="18">
        <f t="shared" si="627"/>
        <v>0</v>
      </c>
      <c r="AV1880" s="15"/>
      <c r="AX1880" s="14"/>
      <c r="AY1880" s="18">
        <v>0</v>
      </c>
      <c r="AZ1880" s="16"/>
      <c r="BA1880" s="18">
        <f t="shared" si="628"/>
        <v>0</v>
      </c>
      <c r="BB1880" s="15"/>
      <c r="BD1880" s="14"/>
      <c r="BE1880" s="18">
        <v>0</v>
      </c>
      <c r="BF1880" s="16"/>
      <c r="BG1880" s="18">
        <f t="shared" si="629"/>
        <v>0</v>
      </c>
      <c r="BH1880" s="15"/>
      <c r="BJ1880" s="86"/>
      <c r="BK1880" s="86"/>
      <c r="BL1880" s="24"/>
      <c r="BM1880" s="24"/>
      <c r="BN1880" s="24"/>
      <c r="BO1880" s="24"/>
      <c r="BP1880" s="24"/>
      <c r="BQ1880" s="124"/>
    </row>
    <row r="1881" spans="1:69" ht="16.8" customHeight="1" x14ac:dyDescent="0.35">
      <c r="A1881" s="15"/>
      <c r="B1881" s="15"/>
      <c r="C1881" s="68" t="s">
        <v>107</v>
      </c>
      <c r="D1881" s="16"/>
      <c r="E1881" s="16"/>
      <c r="F1881" s="16">
        <v>0</v>
      </c>
      <c r="G1881" s="16"/>
      <c r="H1881" s="16"/>
      <c r="I1881" s="4"/>
      <c r="J1881" s="14"/>
      <c r="K1881" s="17" t="s">
        <v>111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4"/>
        <v>66454.28</v>
      </c>
      <c r="U1881" s="15"/>
      <c r="W1881" s="14"/>
      <c r="X1881" s="18">
        <v>0</v>
      </c>
      <c r="Y1881" s="16"/>
      <c r="Z1881" s="18">
        <f t="shared" si="625"/>
        <v>184570.53999999995</v>
      </c>
      <c r="AA1881" s="15" t="str">
        <f>C1881</f>
        <v>VERSAMENTO</v>
      </c>
      <c r="AB1881" s="24"/>
      <c r="AC1881" s="15"/>
      <c r="AD1881" s="25"/>
      <c r="AE1881" s="62"/>
      <c r="AF1881" s="63"/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6"/>
        <v>0</v>
      </c>
      <c r="AP1881" s="15"/>
      <c r="AR1881" s="14"/>
      <c r="AS1881" s="18">
        <v>0</v>
      </c>
      <c r="AT1881" s="16"/>
      <c r="AU1881" s="18">
        <f t="shared" si="627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628"/>
        <v>0</v>
      </c>
      <c r="BB1881" s="15"/>
      <c r="BD1881" s="14"/>
      <c r="BE1881" s="18">
        <v>0</v>
      </c>
      <c r="BF1881" s="16"/>
      <c r="BG1881" s="18">
        <f t="shared" si="629"/>
        <v>0</v>
      </c>
      <c r="BH1881" s="15"/>
      <c r="BJ1881" s="86"/>
      <c r="BK1881" s="86"/>
      <c r="BL1881" s="24"/>
      <c r="BM1881" s="24"/>
      <c r="BN1881" s="24"/>
      <c r="BO1881" s="24"/>
      <c r="BP1881" s="24"/>
      <c r="BQ1881" s="124"/>
    </row>
    <row r="1882" spans="1:69" ht="16.8" customHeight="1" x14ac:dyDescent="0.35">
      <c r="A1882" s="15"/>
      <c r="B1882" s="15"/>
      <c r="C1882" s="15" t="s">
        <v>169</v>
      </c>
      <c r="D1882" s="16"/>
      <c r="E1882" s="16"/>
      <c r="F1882" s="16">
        <v>4788.13</v>
      </c>
      <c r="G1882" s="85">
        <f>F1872</f>
        <v>0</v>
      </c>
      <c r="H1882" s="16"/>
      <c r="I1882" s="4"/>
      <c r="J1882" s="14"/>
      <c r="K1882" s="17" t="s">
        <v>93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4"/>
        <v>66454.28</v>
      </c>
      <c r="U1882" s="15"/>
      <c r="W1882" s="14"/>
      <c r="X1882" s="18">
        <f>F1882</f>
        <v>4788.13</v>
      </c>
      <c r="Y1882" s="16">
        <f>G1882</f>
        <v>0</v>
      </c>
      <c r="Z1882" s="18">
        <f t="shared" si="625"/>
        <v>189358.66999999995</v>
      </c>
      <c r="AA1882" s="15" t="str">
        <f>C1882</f>
        <v>BONIFICI</v>
      </c>
      <c r="AB1882" s="24"/>
      <c r="AC1882" s="15"/>
      <c r="AD1882" s="25"/>
      <c r="AE1882" s="62"/>
      <c r="AF1882" s="63"/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6"/>
        <v>0</v>
      </c>
      <c r="AP1882" s="15"/>
      <c r="AR1882" s="14"/>
      <c r="AS1882" s="18">
        <v>0</v>
      </c>
      <c r="AT1882" s="16"/>
      <c r="AU1882" s="18">
        <f t="shared" si="627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8"/>
        <v>0</v>
      </c>
      <c r="BB1882" s="15"/>
      <c r="BD1882" s="14"/>
      <c r="BE1882" s="18">
        <v>0</v>
      </c>
      <c r="BF1882" s="16"/>
      <c r="BG1882" s="18">
        <f t="shared" si="629"/>
        <v>0</v>
      </c>
      <c r="BH1882" s="15"/>
      <c r="BJ1882" s="86"/>
      <c r="BK1882" s="86"/>
      <c r="BL1882" s="24"/>
      <c r="BM1882" s="24"/>
      <c r="BN1882" s="24"/>
      <c r="BO1882" s="24"/>
      <c r="BP1882" s="24"/>
      <c r="BQ1882" s="124"/>
    </row>
    <row r="1883" spans="1:69" ht="16.8" customHeight="1" x14ac:dyDescent="0.35">
      <c r="A1883" s="15"/>
      <c r="B1883" s="15"/>
      <c r="C1883" s="47" t="s">
        <v>112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/>
      <c r="N1883" s="3"/>
      <c r="O1883" s="16"/>
      <c r="P1883" s="18"/>
      <c r="Q1883" s="14"/>
      <c r="R1883" s="18"/>
      <c r="S1883" s="16"/>
      <c r="T1883" s="18">
        <f t="shared" si="624"/>
        <v>66454.28</v>
      </c>
      <c r="U1883" s="15"/>
      <c r="W1883" s="14"/>
      <c r="X1883" s="18"/>
      <c r="Y1883" s="1">
        <f>G1883</f>
        <v>0</v>
      </c>
      <c r="Z1883" s="18">
        <f t="shared" si="625"/>
        <v>189358.66999999995</v>
      </c>
      <c r="AA1883" s="15" t="str">
        <f>C1883</f>
        <v>PREL .PROVVIGIONI MATURATE</v>
      </c>
      <c r="AB1883" s="24"/>
      <c r="AC1883" s="15" t="s">
        <v>157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6"/>
        <v>0</v>
      </c>
      <c r="AP1883" s="15"/>
      <c r="AR1883" s="14"/>
      <c r="AS1883" s="18"/>
      <c r="AT1883" s="25">
        <v>0</v>
      </c>
      <c r="AU1883" s="18">
        <f t="shared" si="627"/>
        <v>0</v>
      </c>
      <c r="AV1883" s="15"/>
      <c r="AX1883" s="14"/>
      <c r="AY1883" s="18"/>
      <c r="AZ1883" s="25">
        <v>0</v>
      </c>
      <c r="BA1883" s="18">
        <f t="shared" si="628"/>
        <v>0</v>
      </c>
      <c r="BB1883" s="15"/>
      <c r="BD1883" s="14"/>
      <c r="BE1883" s="18"/>
      <c r="BF1883" s="25">
        <v>0</v>
      </c>
      <c r="BG1883" s="18">
        <f t="shared" si="629"/>
        <v>0</v>
      </c>
      <c r="BH1883" s="15"/>
      <c r="BJ1883" s="86"/>
      <c r="BK1883" s="86"/>
      <c r="BL1883" s="24"/>
      <c r="BM1883" s="24"/>
      <c r="BN1883" s="24"/>
      <c r="BO1883" s="24"/>
      <c r="BP1883" s="24"/>
      <c r="BQ1883" s="124"/>
    </row>
    <row r="1884" spans="1:69" ht="16.8" customHeight="1" x14ac:dyDescent="0.35">
      <c r="A1884" s="15"/>
      <c r="B1884" s="15"/>
      <c r="C1884" s="15" t="s">
        <v>113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/>
      <c r="N1884" s="16"/>
      <c r="O1884" s="16"/>
      <c r="P1884" s="18"/>
      <c r="Q1884" s="14"/>
      <c r="R1884" s="18"/>
      <c r="S1884" s="16">
        <f>G1884</f>
        <v>0</v>
      </c>
      <c r="T1884" s="18">
        <f t="shared" si="624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5"/>
        <v>189358.66999999995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6"/>
        <v>0</v>
      </c>
      <c r="AP1884" s="15"/>
      <c r="AR1884" s="14"/>
      <c r="AS1884" s="18"/>
      <c r="AT1884" s="16"/>
      <c r="AU1884" s="18">
        <f t="shared" si="627"/>
        <v>0</v>
      </c>
      <c r="AV1884" s="15"/>
      <c r="AX1884" s="14"/>
      <c r="AY1884" s="18"/>
      <c r="AZ1884" s="16"/>
      <c r="BA1884" s="18">
        <f t="shared" si="628"/>
        <v>0</v>
      </c>
      <c r="BB1884" s="15"/>
      <c r="BD1884" s="14"/>
      <c r="BE1884" s="18"/>
      <c r="BF1884" s="16"/>
      <c r="BG1884" s="18">
        <f t="shared" si="629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4"/>
    </row>
    <row r="1885" spans="1:69" ht="16.8" customHeight="1" x14ac:dyDescent="0.35">
      <c r="A1885" s="15"/>
      <c r="B1885" s="15"/>
      <c r="C1885" s="15" t="s">
        <v>114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4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5"/>
        <v>189358.66999999995</v>
      </c>
      <c r="AA1885" s="15"/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6"/>
        <v>0</v>
      </c>
      <c r="AP1885" s="15"/>
      <c r="AR1885" s="14"/>
      <c r="AS1885" s="18"/>
      <c r="AT1885" s="16">
        <v>0</v>
      </c>
      <c r="AU1885" s="18">
        <f t="shared" si="627"/>
        <v>0</v>
      </c>
      <c r="AV1885" s="15"/>
      <c r="AX1885" s="14"/>
      <c r="AY1885" s="18"/>
      <c r="AZ1885" s="16">
        <v>0</v>
      </c>
      <c r="BA1885" s="18">
        <f t="shared" si="628"/>
        <v>0</v>
      </c>
      <c r="BB1885" s="15"/>
      <c r="BD1885" s="14"/>
      <c r="BE1885" s="18"/>
      <c r="BF1885" s="16">
        <v>0</v>
      </c>
      <c r="BG1885" s="18">
        <f t="shared" si="629"/>
        <v>0</v>
      </c>
      <c r="BH1885" s="15"/>
      <c r="BJ1885" s="86"/>
      <c r="BK1885" s="86"/>
      <c r="BL1885" s="24"/>
      <c r="BM1885" s="24"/>
      <c r="BN1885" s="24"/>
      <c r="BO1885" s="24"/>
      <c r="BP1885" s="24"/>
      <c r="BQ1885" s="124"/>
    </row>
    <row r="1886" spans="1:69" ht="16.8" customHeight="1" x14ac:dyDescent="0.35">
      <c r="A1886" s="15"/>
      <c r="B1886" s="15"/>
      <c r="C1886" s="15"/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115</v>
      </c>
      <c r="L1886" s="3">
        <f>SUM(L1866:L1880)+N1865+L1882+L1883</f>
        <v>264125.11</v>
      </c>
      <c r="M1886" s="3">
        <f>SUM(O1835:O1854)+N1864</f>
        <v>87609.12</v>
      </c>
      <c r="N1886" s="16"/>
      <c r="O1886" s="16"/>
      <c r="P1886" s="18"/>
      <c r="Q1886" s="14"/>
      <c r="R1886" s="18"/>
      <c r="S1886" s="16">
        <v>0</v>
      </c>
      <c r="T1886" s="18">
        <f t="shared" si="624"/>
        <v>66454.28</v>
      </c>
      <c r="U1886" s="15"/>
      <c r="W1886" s="14"/>
      <c r="X1886" s="18">
        <v>0</v>
      </c>
      <c r="Y1886" s="16">
        <v>0</v>
      </c>
      <c r="Z1886" s="18">
        <f t="shared" si="625"/>
        <v>189358.66999999995</v>
      </c>
      <c r="AA1886" s="15"/>
      <c r="AB1886" s="24"/>
      <c r="AC1886" s="15">
        <f>C1886</f>
        <v>0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111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6"/>
        <v>0</v>
      </c>
      <c r="AP1886" s="15"/>
      <c r="AR1886" s="14"/>
      <c r="AS1886" s="18"/>
      <c r="AT1886" s="16">
        <v>0</v>
      </c>
      <c r="AU1886" s="18">
        <f t="shared" si="627"/>
        <v>0</v>
      </c>
      <c r="AV1886" s="16"/>
      <c r="AX1886" s="14"/>
      <c r="AY1886" s="18"/>
      <c r="AZ1886" s="16">
        <v>0</v>
      </c>
      <c r="BA1886" s="18">
        <f t="shared" si="628"/>
        <v>0</v>
      </c>
      <c r="BB1886" s="15"/>
      <c r="BD1886" s="14"/>
      <c r="BE1886" s="18"/>
      <c r="BF1886" s="16">
        <v>0</v>
      </c>
      <c r="BG1886" s="18">
        <f t="shared" si="629"/>
        <v>0</v>
      </c>
      <c r="BH1886" s="15"/>
      <c r="BJ1886" s="86"/>
      <c r="BK1886" s="86"/>
      <c r="BL1886" s="24"/>
      <c r="BM1886" s="24"/>
      <c r="BN1886" s="24"/>
      <c r="BO1886" s="24"/>
      <c r="BP1886" s="24"/>
      <c r="BQ1886" s="124"/>
    </row>
    <row r="1887" spans="1:69" ht="16.8" customHeight="1" x14ac:dyDescent="0.35">
      <c r="A1887" s="15"/>
      <c r="B1887" s="15"/>
      <c r="C1887" s="64" t="s">
        <v>457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/>
      <c r="K1887" s="6" t="s">
        <v>116</v>
      </c>
      <c r="L1887" s="3">
        <f>L1886-M1886</f>
        <v>176515.99</v>
      </c>
      <c r="M1887" s="16"/>
      <c r="N1887" s="16"/>
      <c r="O1887" s="16"/>
      <c r="P1887" s="18"/>
      <c r="Q1887" s="14"/>
      <c r="R1887" s="18"/>
      <c r="S1887" s="16">
        <v>0</v>
      </c>
      <c r="T1887" s="18">
        <f t="shared" si="624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625"/>
        <v>189129.66999999995</v>
      </c>
      <c r="AA1887" s="15" t="str">
        <f>C1887</f>
        <v>BONIFICO P.E DI POLONI</v>
      </c>
      <c r="AB1887" s="24"/>
      <c r="AC1887" s="71" t="s">
        <v>190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117</v>
      </c>
      <c r="AI1887" s="26"/>
      <c r="AJ1887" s="25">
        <f>SUM(AJ1833:AJ1886)</f>
        <v>0</v>
      </c>
      <c r="AL1887" s="14"/>
      <c r="AM1887" s="18"/>
      <c r="AN1887" s="16"/>
      <c r="AO1887" s="18">
        <f t="shared" si="626"/>
        <v>0</v>
      </c>
      <c r="AP1887" s="15"/>
      <c r="AR1887" s="14"/>
      <c r="AS1887" s="18"/>
      <c r="AT1887" s="16">
        <v>0</v>
      </c>
      <c r="AU1887" s="18">
        <f t="shared" si="627"/>
        <v>0</v>
      </c>
      <c r="AV1887" s="15"/>
      <c r="AX1887" s="14"/>
      <c r="AY1887" s="18"/>
      <c r="AZ1887" s="16"/>
      <c r="BA1887" s="18">
        <f t="shared" si="628"/>
        <v>0</v>
      </c>
      <c r="BB1887" s="15"/>
      <c r="BD1887" s="14"/>
      <c r="BE1887" s="18"/>
      <c r="BF1887" s="16"/>
      <c r="BG1887" s="18">
        <f t="shared" si="629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4"/>
    </row>
    <row r="1888" spans="1:69" ht="16.8" customHeight="1" x14ac:dyDescent="0.35">
      <c r="A1888" s="15"/>
      <c r="B1888" s="15"/>
      <c r="C1888" s="64" t="s">
        <v>140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176515.99</v>
      </c>
      <c r="M1888" s="16"/>
      <c r="N1888" s="16"/>
      <c r="O1888" s="56"/>
      <c r="P1888" s="18"/>
      <c r="Q1888" s="14"/>
      <c r="R1888" s="18"/>
      <c r="S1888" s="16">
        <v>0</v>
      </c>
      <c r="T1888" s="18">
        <f t="shared" si="624"/>
        <v>66454.28</v>
      </c>
      <c r="U1888" s="15"/>
      <c r="W1888" s="14"/>
      <c r="X1888" s="18"/>
      <c r="Y1888" s="16">
        <v>0</v>
      </c>
      <c r="Z1888" s="18">
        <f t="shared" si="625"/>
        <v>189129.66999999995</v>
      </c>
      <c r="AA1888" s="15"/>
      <c r="AB1888" s="24"/>
      <c r="AC1888" s="71" t="s">
        <v>161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626"/>
        <v>0</v>
      </c>
      <c r="AP1888" s="15"/>
      <c r="AR1888" s="14"/>
      <c r="AS1888" s="18"/>
      <c r="AT1888" s="16"/>
      <c r="AU1888" s="18">
        <f t="shared" si="627"/>
        <v>0</v>
      </c>
      <c r="AV1888" s="15"/>
      <c r="AX1888" s="14"/>
      <c r="AY1888" s="18"/>
      <c r="AZ1888" s="16"/>
      <c r="BA1888" s="18">
        <f t="shared" si="628"/>
        <v>0</v>
      </c>
      <c r="BB1888" s="15"/>
      <c r="BD1888" s="14"/>
      <c r="BE1888" s="18"/>
      <c r="BF1888" s="16"/>
      <c r="BG1888" s="18">
        <f t="shared" si="629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4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119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120</v>
      </c>
      <c r="L1889" s="3">
        <f>L1887-L1888</f>
        <v>0</v>
      </c>
      <c r="M1889" s="27" t="s">
        <v>162</v>
      </c>
      <c r="N1889" s="27">
        <f>O1889-L1888</f>
        <v>19015.339999999967</v>
      </c>
      <c r="O1889" s="44">
        <f>Z1889+AU1889+N1865+SUM(L1868:L1879)+SUM(N1869:N1879)+L1883-D1835-D1838-D1834+E1836</f>
        <v>195531.32999999996</v>
      </c>
      <c r="P1889" s="18"/>
      <c r="Q1889" s="58"/>
      <c r="R1889" s="59"/>
      <c r="S1889" s="44"/>
      <c r="T1889" s="59">
        <f t="shared" si="624"/>
        <v>66454.28</v>
      </c>
      <c r="U1889" s="57"/>
      <c r="W1889" s="58"/>
      <c r="X1889" s="59"/>
      <c r="Y1889" s="44"/>
      <c r="Z1889" s="59">
        <f t="shared" si="625"/>
        <v>189129.66999999995</v>
      </c>
      <c r="AA1889" s="57"/>
      <c r="AB1889" s="60"/>
      <c r="AC1889" s="60" t="s">
        <v>121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163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6"/>
        <v>0</v>
      </c>
      <c r="AP1889" s="57"/>
      <c r="AR1889" s="58"/>
      <c r="AS1889" s="59"/>
      <c r="AT1889" s="44"/>
      <c r="AU1889" s="59">
        <f t="shared" si="627"/>
        <v>0</v>
      </c>
      <c r="AV1889" s="57"/>
      <c r="AX1889" s="58"/>
      <c r="AY1889" s="59"/>
      <c r="AZ1889" s="44"/>
      <c r="BA1889" s="59">
        <f t="shared" si="628"/>
        <v>0</v>
      </c>
      <c r="BB1889" s="57"/>
      <c r="BD1889" s="58"/>
      <c r="BE1889" s="59"/>
      <c r="BF1889" s="44"/>
      <c r="BG1889" s="59">
        <f t="shared" si="629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191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440</v>
      </c>
    </row>
    <row r="1892" spans="1:69" ht="16.8" customHeight="1" x14ac:dyDescent="0.35">
      <c r="A1892" s="2" t="s">
        <v>0</v>
      </c>
      <c r="B1892" s="2"/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122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164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165</v>
      </c>
      <c r="BP1892" s="8" t="s">
        <v>0</v>
      </c>
      <c r="BQ1892" s="9" t="s">
        <v>166</v>
      </c>
    </row>
    <row r="1893" spans="1:69" ht="16.8" customHeight="1" x14ac:dyDescent="0.35">
      <c r="A1893" s="14">
        <v>45334</v>
      </c>
      <c r="B1893" s="15" t="s">
        <v>167</v>
      </c>
      <c r="C1893" s="15" t="s">
        <v>168</v>
      </c>
      <c r="D1893" s="16">
        <v>0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>
        <f>D1896+D1899+D1897-E1897-E1896+O1832</f>
        <v>89141.27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189129.66999999995</v>
      </c>
      <c r="AA1893" s="15"/>
      <c r="AB1893" s="19">
        <f>A1893</f>
        <v>45334</v>
      </c>
      <c r="AC1893" s="12" t="s">
        <v>25</v>
      </c>
      <c r="AD1893" s="11">
        <f>N1893</f>
        <v>1626.8600000000001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169</v>
      </c>
      <c r="BM1893" s="88">
        <f>BK1893</f>
        <v>45334</v>
      </c>
      <c r="BN1893" s="24" t="s">
        <v>169</v>
      </c>
      <c r="BO1893" s="24"/>
      <c r="BP1893" s="88">
        <f>BK1893</f>
        <v>45334</v>
      </c>
      <c r="BQ1893" s="124"/>
    </row>
    <row r="1894" spans="1:69" ht="16.8" customHeight="1" x14ac:dyDescent="0.35">
      <c r="A1894" s="15"/>
      <c r="B1894" s="15"/>
      <c r="C1894" s="15" t="s">
        <v>170</v>
      </c>
      <c r="D1894" s="16">
        <v>0</v>
      </c>
      <c r="E1894" s="16"/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0">(R1894-S1894)+T1893</f>
        <v>66454.28</v>
      </c>
      <c r="U1894" s="15"/>
      <c r="W1894" s="14"/>
      <c r="X1894" s="18"/>
      <c r="Y1894" s="16"/>
      <c r="Z1894" s="18">
        <f t="shared" ref="Z1894:Z1925" si="631">(X1894-Y1894)+Z1893</f>
        <v>189129.66999999995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2">(AM1894-AN1894)+AO1893</f>
        <v>0</v>
      </c>
      <c r="AP1894" s="15"/>
      <c r="AR1894" s="14"/>
      <c r="AS1894" s="18"/>
      <c r="AT1894" s="16"/>
      <c r="AU1894" s="18">
        <f t="shared" ref="AU1894:AU1925" si="633">(AS1894-AT1894)+AU1893</f>
        <v>0</v>
      </c>
      <c r="AV1894" s="15"/>
      <c r="AX1894" s="14"/>
      <c r="AY1894" s="18"/>
      <c r="AZ1894" s="16"/>
      <c r="BA1894" s="18">
        <f t="shared" ref="BA1894:BA1925" si="634">(AY1894-AZ1894)+BA1893</f>
        <v>0</v>
      </c>
      <c r="BB1894" s="15"/>
      <c r="BD1894" s="14"/>
      <c r="BE1894" s="18"/>
      <c r="BF1894" s="16"/>
      <c r="BG1894" s="18">
        <f t="shared" ref="BG1894:BG1925" si="635">(BE1894-BF1894)+BG1893</f>
        <v>0</v>
      </c>
      <c r="BH1894" s="15"/>
      <c r="BJ1894" s="86">
        <v>0</v>
      </c>
      <c r="BK1894" s="90"/>
      <c r="BL1894" s="24">
        <v>0</v>
      </c>
      <c r="BM1894" s="91"/>
      <c r="BN1894" s="24">
        <v>0</v>
      </c>
      <c r="BO1894" s="24">
        <v>0</v>
      </c>
      <c r="BP1894" s="91"/>
      <c r="BQ1894" s="124"/>
    </row>
    <row r="1895" spans="1:69" ht="16.8" customHeight="1" x14ac:dyDescent="0.35">
      <c r="A1895" s="15"/>
      <c r="B1895" s="15"/>
      <c r="C1895" s="15" t="s">
        <v>171</v>
      </c>
      <c r="D1895" s="16">
        <v>48970.61</v>
      </c>
      <c r="E1895" s="16">
        <v>493.5</v>
      </c>
      <c r="F1895" s="16"/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0"/>
        <v>66454.28</v>
      </c>
      <c r="U1895" s="15"/>
      <c r="W1895" s="14"/>
      <c r="X1895" s="18"/>
      <c r="Y1895" s="16"/>
      <c r="Z1895" s="18">
        <f t="shared" si="631"/>
        <v>189129.66999999995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2"/>
        <v>0</v>
      </c>
      <c r="AP1895" s="15"/>
      <c r="AR1895" s="14"/>
      <c r="AS1895" s="18"/>
      <c r="AT1895" s="16"/>
      <c r="AU1895" s="18">
        <f t="shared" si="633"/>
        <v>0</v>
      </c>
      <c r="AV1895" s="15"/>
      <c r="AX1895" s="14"/>
      <c r="AY1895" s="18"/>
      <c r="AZ1895" s="16"/>
      <c r="BA1895" s="18">
        <f t="shared" si="634"/>
        <v>0</v>
      </c>
      <c r="BB1895" s="15"/>
      <c r="BD1895" s="14"/>
      <c r="BE1895" s="18"/>
      <c r="BF1895" s="16"/>
      <c r="BG1895" s="18">
        <f t="shared" si="635"/>
        <v>0</v>
      </c>
      <c r="BH1895" s="15"/>
      <c r="BJ1895" s="86">
        <v>0</v>
      </c>
      <c r="BK1895" s="90"/>
      <c r="BL1895" s="24">
        <v>0</v>
      </c>
      <c r="BM1895" s="91"/>
      <c r="BN1895" s="24">
        <v>0</v>
      </c>
      <c r="BO1895" s="24">
        <v>0</v>
      </c>
      <c r="BP1895" s="91"/>
      <c r="BQ1895" s="124"/>
    </row>
    <row r="1896" spans="1:69" ht="16.8" customHeight="1" x14ac:dyDescent="0.35">
      <c r="A1896" s="15"/>
      <c r="B1896" s="15">
        <v>1007.07</v>
      </c>
      <c r="C1896" s="15" t="s">
        <v>172</v>
      </c>
      <c r="D1896" s="16">
        <v>0</v>
      </c>
      <c r="E1896" s="16"/>
      <c r="F1896" s="16"/>
      <c r="G1896" s="16"/>
      <c r="H1896" s="103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 t="shared" ref="O1896:O1915" si="636">O1835+M1896-N1896</f>
        <v>28240.021000000015</v>
      </c>
      <c r="P1896" s="18">
        <f t="shared" ref="P1896:P1915" si="637">P1835+M1896</f>
        <v>9371.1209999999992</v>
      </c>
      <c r="Q1896" s="14"/>
      <c r="R1896" s="18"/>
      <c r="S1896" s="16"/>
      <c r="T1896" s="18">
        <f t="shared" si="630"/>
        <v>66454.28</v>
      </c>
      <c r="U1896" s="15"/>
      <c r="W1896" s="14"/>
      <c r="X1896" s="18"/>
      <c r="Y1896" s="16"/>
      <c r="Z1896" s="18">
        <f t="shared" si="631"/>
        <v>189129.66999999995</v>
      </c>
      <c r="AA1896" s="15"/>
      <c r="AB1896" s="24"/>
      <c r="AC1896" s="24"/>
      <c r="AD1896" s="25"/>
      <c r="AE1896" s="25"/>
      <c r="AF1896" s="25"/>
      <c r="AG1896" s="25"/>
      <c r="AH1896" s="17"/>
      <c r="AI1896" s="16">
        <v>0</v>
      </c>
      <c r="AJ1896" s="25"/>
      <c r="AL1896" s="14"/>
      <c r="AM1896" s="18"/>
      <c r="AN1896" s="16"/>
      <c r="AO1896" s="18">
        <f t="shared" si="632"/>
        <v>0</v>
      </c>
      <c r="AP1896" s="15"/>
      <c r="AR1896" s="14"/>
      <c r="AS1896" s="18"/>
      <c r="AT1896" s="16"/>
      <c r="AU1896" s="18">
        <f t="shared" si="633"/>
        <v>0</v>
      </c>
      <c r="AV1896" s="15"/>
      <c r="AX1896" s="14"/>
      <c r="AY1896" s="18"/>
      <c r="AZ1896" s="16"/>
      <c r="BA1896" s="18">
        <f t="shared" si="634"/>
        <v>0</v>
      </c>
      <c r="BB1896" s="15"/>
      <c r="BD1896" s="14"/>
      <c r="BE1896" s="18"/>
      <c r="BF1896" s="16"/>
      <c r="BG1896" s="18">
        <f t="shared" si="635"/>
        <v>0</v>
      </c>
      <c r="BH1896" s="15"/>
      <c r="BJ1896" s="86">
        <v>0</v>
      </c>
      <c r="BK1896" s="90"/>
      <c r="BL1896" s="24">
        <v>0</v>
      </c>
      <c r="BM1896" s="91"/>
      <c r="BN1896" s="24">
        <v>0</v>
      </c>
      <c r="BO1896" s="24">
        <v>0</v>
      </c>
      <c r="BP1896" s="91"/>
      <c r="BQ1896" s="124"/>
    </row>
    <row r="1897" spans="1:69" ht="16.8" customHeight="1" x14ac:dyDescent="0.35">
      <c r="A1897" s="15"/>
      <c r="B1897" s="16">
        <f>B1896+B1836</f>
        <v>1464.17</v>
      </c>
      <c r="C1897" s="15" t="s">
        <v>173</v>
      </c>
      <c r="D1897" s="16">
        <v>1600.2</v>
      </c>
      <c r="E1897" s="16">
        <v>0</v>
      </c>
      <c r="F1897" s="16"/>
      <c r="G1897" s="16"/>
      <c r="H1897" s="103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si="636"/>
        <v>-35062.071722999994</v>
      </c>
      <c r="P1897" s="18">
        <f t="shared" si="637"/>
        <v>7843.6282769999998</v>
      </c>
      <c r="Q1897" s="14"/>
      <c r="R1897" s="18"/>
      <c r="S1897" s="16"/>
      <c r="T1897" s="18">
        <f t="shared" si="630"/>
        <v>66454.28</v>
      </c>
      <c r="U1897" s="15"/>
      <c r="W1897" s="14"/>
      <c r="X1897" s="18"/>
      <c r="Y1897" s="16"/>
      <c r="Z1897" s="18">
        <f t="shared" si="631"/>
        <v>189129.66999999995</v>
      </c>
      <c r="AA1897" s="15"/>
      <c r="AB1897" s="24"/>
      <c r="AC1897" s="17"/>
      <c r="AD1897" s="25"/>
      <c r="AE1897" s="25"/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2"/>
        <v>0</v>
      </c>
      <c r="AP1897" s="15"/>
      <c r="AR1897" s="14"/>
      <c r="AS1897" s="18"/>
      <c r="AT1897" s="16"/>
      <c r="AU1897" s="18">
        <f t="shared" si="633"/>
        <v>0</v>
      </c>
      <c r="AV1897" s="15"/>
      <c r="AX1897" s="14"/>
      <c r="AY1897" s="18"/>
      <c r="AZ1897" s="16"/>
      <c r="BA1897" s="18">
        <f t="shared" si="634"/>
        <v>0</v>
      </c>
      <c r="BB1897" s="15"/>
      <c r="BD1897" s="14"/>
      <c r="BE1897" s="18"/>
      <c r="BF1897" s="16"/>
      <c r="BG1897" s="18">
        <f t="shared" si="635"/>
        <v>0</v>
      </c>
      <c r="BH1897" s="15"/>
      <c r="BJ1897" s="86">
        <v>0</v>
      </c>
      <c r="BK1897" s="90"/>
      <c r="BL1897" s="24">
        <v>0</v>
      </c>
      <c r="BM1897" s="91"/>
      <c r="BN1897" s="24">
        <v>0</v>
      </c>
      <c r="BO1897" s="24"/>
      <c r="BP1897" s="24"/>
      <c r="BQ1897" s="124"/>
    </row>
    <row r="1898" spans="1:69" ht="16.8" customHeight="1" x14ac:dyDescent="0.35">
      <c r="A1898" s="15"/>
      <c r="B1898" s="15"/>
      <c r="C1898" s="15" t="s">
        <v>174</v>
      </c>
      <c r="D1898" s="16">
        <v>100</v>
      </c>
      <c r="E1898" s="16">
        <v>0</v>
      </c>
      <c r="F1898" s="16"/>
      <c r="G1898" s="16"/>
      <c r="H1898" s="103" t="s">
        <v>44</v>
      </c>
      <c r="I1898" s="77" t="s">
        <v>175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636"/>
        <v>-11218.029265000005</v>
      </c>
      <c r="P1898" s="18">
        <f t="shared" si="637"/>
        <v>14384.670734999998</v>
      </c>
      <c r="Q1898" s="14"/>
      <c r="R1898" s="18"/>
      <c r="S1898" s="16"/>
      <c r="T1898" s="18">
        <f t="shared" si="630"/>
        <v>66454.28</v>
      </c>
      <c r="U1898" s="15"/>
      <c r="W1898" s="14"/>
      <c r="X1898" s="18"/>
      <c r="Y1898" s="16"/>
      <c r="Z1898" s="18">
        <f t="shared" si="631"/>
        <v>189129.66999999995</v>
      </c>
      <c r="AA1898" s="15"/>
      <c r="AB1898" s="24"/>
      <c r="AC1898" s="17"/>
      <c r="AD1898" s="25"/>
      <c r="AE1898" s="25"/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2"/>
        <v>0</v>
      </c>
      <c r="AP1898" s="15"/>
      <c r="AR1898" s="14"/>
      <c r="AS1898" s="18"/>
      <c r="AT1898" s="16"/>
      <c r="AU1898" s="18">
        <f t="shared" si="633"/>
        <v>0</v>
      </c>
      <c r="AV1898" s="15"/>
      <c r="AX1898" s="14"/>
      <c r="AY1898" s="18"/>
      <c r="AZ1898" s="16"/>
      <c r="BA1898" s="18">
        <f t="shared" si="634"/>
        <v>0</v>
      </c>
      <c r="BB1898" s="15"/>
      <c r="BD1898" s="14"/>
      <c r="BE1898" s="18"/>
      <c r="BF1898" s="16"/>
      <c r="BG1898" s="18">
        <f t="shared" si="635"/>
        <v>0</v>
      </c>
      <c r="BH1898" s="15"/>
      <c r="BJ1898" s="86">
        <v>0</v>
      </c>
      <c r="BK1898" s="90"/>
      <c r="BL1898" s="24">
        <v>0</v>
      </c>
      <c r="BM1898" s="91"/>
      <c r="BN1898" s="24">
        <v>0</v>
      </c>
      <c r="BO1898" s="24"/>
      <c r="BP1898" s="24"/>
      <c r="BQ1898" s="124"/>
    </row>
    <row r="1899" spans="1:69" ht="16.8" customHeight="1" x14ac:dyDescent="0.35">
      <c r="A1899" s="15"/>
      <c r="B1899" s="15" t="s">
        <v>42</v>
      </c>
      <c r="C1899" s="15" t="s">
        <v>176</v>
      </c>
      <c r="D1899" s="16">
        <v>0</v>
      </c>
      <c r="E1899" s="16"/>
      <c r="F1899" s="16"/>
      <c r="G1899" s="16"/>
      <c r="H1899" s="103">
        <f>D1899+H1838</f>
        <v>0</v>
      </c>
      <c r="I1899" s="78">
        <f>D1896+D1897-E1897+D1899</f>
        <v>1600.2</v>
      </c>
      <c r="J1899" s="14"/>
      <c r="K1899" s="15" t="s">
        <v>45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636"/>
        <v>7427.6914599999982</v>
      </c>
      <c r="P1899" s="18">
        <f t="shared" si="637"/>
        <v>2436.4914600000002</v>
      </c>
      <c r="Q1899" s="14"/>
      <c r="R1899" s="18"/>
      <c r="S1899" s="16"/>
      <c r="T1899" s="18">
        <f t="shared" si="630"/>
        <v>66454.28</v>
      </c>
      <c r="U1899" s="15"/>
      <c r="W1899" s="14"/>
      <c r="X1899" s="18"/>
      <c r="Y1899" s="16"/>
      <c r="Z1899" s="18">
        <f t="shared" si="631"/>
        <v>189129.66999999995</v>
      </c>
      <c r="AA1899" s="15"/>
      <c r="AB1899" s="24"/>
      <c r="AC1899" s="17"/>
      <c r="AD1899" s="25"/>
      <c r="AE1899" s="25"/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2"/>
        <v>0</v>
      </c>
      <c r="AP1899" s="15"/>
      <c r="AR1899" s="14"/>
      <c r="AS1899" s="18"/>
      <c r="AT1899" s="16"/>
      <c r="AU1899" s="18">
        <f t="shared" si="633"/>
        <v>0</v>
      </c>
      <c r="AV1899" s="15"/>
      <c r="AX1899" s="14"/>
      <c r="AY1899" s="18"/>
      <c r="AZ1899" s="16"/>
      <c r="BA1899" s="18">
        <f t="shared" si="634"/>
        <v>0</v>
      </c>
      <c r="BB1899" s="15"/>
      <c r="BD1899" s="14"/>
      <c r="BE1899" s="18"/>
      <c r="BF1899" s="16"/>
      <c r="BG1899" s="18">
        <f t="shared" si="635"/>
        <v>0</v>
      </c>
      <c r="BH1899" s="15"/>
      <c r="BJ1899" s="86">
        <v>0</v>
      </c>
      <c r="BK1899" s="90"/>
      <c r="BL1899" s="24">
        <v>0</v>
      </c>
      <c r="BM1899" s="91"/>
      <c r="BN1899" s="24">
        <v>0</v>
      </c>
      <c r="BO1899" s="24"/>
      <c r="BP1899" s="24"/>
      <c r="BQ1899" s="124"/>
    </row>
    <row r="1900" spans="1:69" ht="16.8" customHeight="1" x14ac:dyDescent="0.35">
      <c r="A1900" s="15"/>
      <c r="B1900" s="15"/>
      <c r="C1900" s="15" t="s">
        <v>177</v>
      </c>
      <c r="D1900" s="16">
        <v>26.66</v>
      </c>
      <c r="E1900" s="16"/>
      <c r="F1900" s="16"/>
      <c r="G1900" s="16">
        <v>0</v>
      </c>
      <c r="H1900" s="103" t="s">
        <v>49</v>
      </c>
      <c r="I1900" s="4"/>
      <c r="J1900" s="14"/>
      <c r="K1900" s="15" t="s">
        <v>47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636"/>
        <v>7128.9314599999989</v>
      </c>
      <c r="P1900" s="18">
        <f t="shared" si="637"/>
        <v>2436.4914600000002</v>
      </c>
      <c r="Q1900" s="14"/>
      <c r="R1900" s="18"/>
      <c r="S1900" s="16">
        <f>G1900</f>
        <v>0</v>
      </c>
      <c r="T1900" s="18">
        <f t="shared" si="630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631"/>
        <v>189129.66999999995</v>
      </c>
      <c r="AA1900" s="15"/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/>
      <c r="AI1900" s="16">
        <v>0</v>
      </c>
      <c r="AJ1900" s="25"/>
      <c r="AL1900" s="14"/>
      <c r="AM1900" s="18"/>
      <c r="AN1900" s="16">
        <v>0</v>
      </c>
      <c r="AO1900" s="18">
        <f t="shared" si="632"/>
        <v>0</v>
      </c>
      <c r="AP1900" s="15"/>
      <c r="AR1900" s="14"/>
      <c r="AS1900" s="18"/>
      <c r="AT1900" s="16">
        <v>0</v>
      </c>
      <c r="AU1900" s="18">
        <f t="shared" si="633"/>
        <v>0</v>
      </c>
      <c r="AV1900" s="15"/>
      <c r="AX1900" s="14"/>
      <c r="AY1900" s="18"/>
      <c r="AZ1900" s="16">
        <v>0</v>
      </c>
      <c r="BA1900" s="18">
        <f t="shared" si="634"/>
        <v>0</v>
      </c>
      <c r="BB1900" s="15"/>
      <c r="BD1900" s="14"/>
      <c r="BE1900" s="18"/>
      <c r="BF1900" s="16">
        <v>0</v>
      </c>
      <c r="BG1900" s="18">
        <f t="shared" si="635"/>
        <v>0</v>
      </c>
      <c r="BH1900" s="15"/>
      <c r="BJ1900" s="86">
        <v>0</v>
      </c>
      <c r="BK1900" s="90"/>
      <c r="BL1900" s="24">
        <v>0</v>
      </c>
      <c r="BM1900" s="91"/>
      <c r="BN1900" s="24">
        <v>0</v>
      </c>
      <c r="BO1900" s="24"/>
      <c r="BP1900" s="24"/>
      <c r="BQ1900" s="124"/>
    </row>
    <row r="1901" spans="1:69" ht="16.8" customHeight="1" x14ac:dyDescent="0.35">
      <c r="A1901" s="15"/>
      <c r="B1901" s="15"/>
      <c r="C1901" s="15" t="s">
        <v>178</v>
      </c>
      <c r="D1901" s="16"/>
      <c r="E1901" s="16"/>
      <c r="F1901" s="16"/>
      <c r="G1901" s="16">
        <v>0</v>
      </c>
      <c r="H1901" s="103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636"/>
        <v>1314.131566</v>
      </c>
      <c r="P1901" s="18">
        <f t="shared" si="637"/>
        <v>431.07156600000002</v>
      </c>
      <c r="Q1901" s="14"/>
      <c r="R1901" s="18"/>
      <c r="S1901" s="16">
        <f>G1901</f>
        <v>0</v>
      </c>
      <c r="T1901" s="18">
        <f t="shared" si="630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1"/>
        <v>189129.66999999995</v>
      </c>
      <c r="AA1901" s="15"/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/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2"/>
        <v>0</v>
      </c>
      <c r="AP1901" s="15"/>
      <c r="AR1901" s="14"/>
      <c r="AS1901" s="18">
        <v>0</v>
      </c>
      <c r="AT1901" s="16">
        <v>0</v>
      </c>
      <c r="AU1901" s="18">
        <f t="shared" si="633"/>
        <v>0</v>
      </c>
      <c r="AV1901" s="15"/>
      <c r="AX1901" s="14"/>
      <c r="AY1901" s="18">
        <v>0</v>
      </c>
      <c r="AZ1901" s="16">
        <v>0</v>
      </c>
      <c r="BA1901" s="18">
        <f t="shared" si="634"/>
        <v>0</v>
      </c>
      <c r="BB1901" s="15"/>
      <c r="BD1901" s="14"/>
      <c r="BE1901" s="18">
        <v>0</v>
      </c>
      <c r="BF1901" s="16">
        <v>0</v>
      </c>
      <c r="BG1901" s="18">
        <f t="shared" si="635"/>
        <v>0</v>
      </c>
      <c r="BH1901" s="15"/>
      <c r="BJ1901" s="86">
        <v>0</v>
      </c>
      <c r="BK1901" s="90"/>
      <c r="BL1901" s="24">
        <v>0</v>
      </c>
      <c r="BM1901" s="91"/>
      <c r="BN1901" s="24">
        <v>0</v>
      </c>
      <c r="BO1901" s="24"/>
      <c r="BP1901" s="24"/>
      <c r="BQ1901" s="124"/>
    </row>
    <row r="1902" spans="1:69" ht="16.8" customHeight="1" x14ac:dyDescent="0.35">
      <c r="A1902" s="15"/>
      <c r="B1902" s="15"/>
      <c r="C1902" s="15" t="s">
        <v>179</v>
      </c>
      <c r="D1902" s="16"/>
      <c r="E1902" s="16"/>
      <c r="F1902" s="16"/>
      <c r="G1902" s="16">
        <v>0</v>
      </c>
      <c r="H1902" s="103"/>
      <c r="I1902" s="4"/>
      <c r="J1902" s="14"/>
      <c r="K1902" s="15" t="s">
        <v>52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636"/>
        <v>799.90138800000022</v>
      </c>
      <c r="P1902" s="18">
        <f t="shared" si="637"/>
        <v>262.39138800000001</v>
      </c>
      <c r="Q1902" s="14"/>
      <c r="R1902" s="18"/>
      <c r="S1902" s="16">
        <f>G1902</f>
        <v>0</v>
      </c>
      <c r="T1902" s="18">
        <f t="shared" si="630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1"/>
        <v>189129.66999999995</v>
      </c>
      <c r="AA1902" s="15"/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2"/>
        <v>0</v>
      </c>
      <c r="AP1902" s="15"/>
      <c r="AR1902" s="14"/>
      <c r="AS1902" s="18"/>
      <c r="AT1902" s="16">
        <v>0</v>
      </c>
      <c r="AU1902" s="18">
        <f t="shared" si="633"/>
        <v>0</v>
      </c>
      <c r="AV1902" s="15"/>
      <c r="AX1902" s="14"/>
      <c r="AY1902" s="18"/>
      <c r="AZ1902" s="16">
        <v>0</v>
      </c>
      <c r="BA1902" s="18">
        <f t="shared" si="634"/>
        <v>0</v>
      </c>
      <c r="BB1902" s="15"/>
      <c r="BD1902" s="14"/>
      <c r="BE1902" s="18"/>
      <c r="BF1902" s="16">
        <v>0</v>
      </c>
      <c r="BG1902" s="18">
        <f t="shared" si="635"/>
        <v>0</v>
      </c>
      <c r="BH1902" s="15"/>
      <c r="BJ1902" s="86">
        <v>0</v>
      </c>
      <c r="BK1902" s="90"/>
      <c r="BL1902" s="24">
        <v>0</v>
      </c>
      <c r="BM1902" s="24"/>
      <c r="BN1902" s="24"/>
      <c r="BO1902" s="24"/>
      <c r="BP1902" s="24"/>
      <c r="BQ1902" s="124"/>
    </row>
    <row r="1903" spans="1:69" ht="16.8" customHeight="1" x14ac:dyDescent="0.35">
      <c r="A1903" s="15"/>
      <c r="B1903" s="15"/>
      <c r="C1903" s="15" t="s">
        <v>180</v>
      </c>
      <c r="D1903" s="16"/>
      <c r="E1903" s="16"/>
      <c r="F1903" s="16"/>
      <c r="G1903" s="16">
        <v>0</v>
      </c>
      <c r="H1903" s="103"/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636"/>
        <v>799.90138800000022</v>
      </c>
      <c r="P1903" s="18">
        <f t="shared" si="637"/>
        <v>262.39138800000001</v>
      </c>
      <c r="Q1903" s="14"/>
      <c r="R1903" s="18"/>
      <c r="S1903" s="16">
        <f>G1903</f>
        <v>0</v>
      </c>
      <c r="T1903" s="18">
        <f t="shared" si="630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1"/>
        <v>189129.66999999995</v>
      </c>
      <c r="AA1903" s="15"/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2"/>
        <v>0</v>
      </c>
      <c r="AP1903" s="15"/>
      <c r="AR1903" s="14"/>
      <c r="AS1903" s="18"/>
      <c r="AT1903" s="16">
        <v>0</v>
      </c>
      <c r="AU1903" s="18">
        <f t="shared" si="633"/>
        <v>0</v>
      </c>
      <c r="AV1903" s="15"/>
      <c r="AX1903" s="14"/>
      <c r="AY1903" s="18"/>
      <c r="AZ1903" s="16">
        <v>0</v>
      </c>
      <c r="BA1903" s="18">
        <f t="shared" si="634"/>
        <v>0</v>
      </c>
      <c r="BB1903" s="15"/>
      <c r="BD1903" s="14"/>
      <c r="BE1903" s="18"/>
      <c r="BF1903" s="16">
        <v>0</v>
      </c>
      <c r="BG1903" s="18">
        <f t="shared" si="635"/>
        <v>0</v>
      </c>
      <c r="BH1903" s="15"/>
      <c r="BJ1903" s="86">
        <v>0</v>
      </c>
      <c r="BK1903" s="90"/>
      <c r="BL1903" s="24"/>
      <c r="BM1903" s="24"/>
      <c r="BN1903" s="24"/>
      <c r="BO1903" s="24"/>
      <c r="BP1903" s="24"/>
      <c r="BQ1903" s="124"/>
    </row>
    <row r="1904" spans="1:69" ht="16.8" customHeight="1" x14ac:dyDescent="0.35">
      <c r="A1904" s="15"/>
      <c r="B1904" s="15"/>
      <c r="C1904" s="15" t="s">
        <v>181</v>
      </c>
      <c r="D1904" s="16"/>
      <c r="E1904" s="16"/>
      <c r="F1904" s="16"/>
      <c r="G1904" s="16">
        <v>0</v>
      </c>
      <c r="H1904" s="16"/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636"/>
        <v>799.90138800000022</v>
      </c>
      <c r="P1904" s="18">
        <f t="shared" si="637"/>
        <v>262.39138800000001</v>
      </c>
      <c r="Q1904" s="14"/>
      <c r="R1904" s="18"/>
      <c r="S1904" s="16">
        <f>G1904</f>
        <v>0</v>
      </c>
      <c r="T1904" s="18">
        <f t="shared" si="630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1"/>
        <v>189129.66999999995</v>
      </c>
      <c r="AA1904" s="15"/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2"/>
        <v>0</v>
      </c>
      <c r="AP1904" s="15"/>
      <c r="AR1904" s="14"/>
      <c r="AS1904" s="18"/>
      <c r="AT1904" s="16">
        <v>0</v>
      </c>
      <c r="AU1904" s="18">
        <f t="shared" si="633"/>
        <v>0</v>
      </c>
      <c r="AV1904" s="15"/>
      <c r="AX1904" s="14"/>
      <c r="AY1904" s="18"/>
      <c r="AZ1904" s="16">
        <v>0</v>
      </c>
      <c r="BA1904" s="18">
        <f t="shared" si="634"/>
        <v>0</v>
      </c>
      <c r="BB1904" s="15"/>
      <c r="BD1904" s="14"/>
      <c r="BE1904" s="18"/>
      <c r="BF1904" s="16">
        <v>0</v>
      </c>
      <c r="BG1904" s="18">
        <f t="shared" si="635"/>
        <v>0</v>
      </c>
      <c r="BH1904" s="15"/>
      <c r="BJ1904" s="86">
        <v>0</v>
      </c>
      <c r="BK1904" s="90"/>
      <c r="BL1904" s="24"/>
      <c r="BM1904" s="24"/>
      <c r="BN1904" s="24"/>
      <c r="BO1904" s="24"/>
      <c r="BP1904" s="24"/>
      <c r="BQ1904" s="124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/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636"/>
        <v>1314.131566</v>
      </c>
      <c r="P1905" s="18">
        <f t="shared" si="637"/>
        <v>431.07156600000002</v>
      </c>
      <c r="Q1905" s="14"/>
      <c r="R1905" s="18"/>
      <c r="S1905" s="16">
        <v>0</v>
      </c>
      <c r="T1905" s="18">
        <f t="shared" si="630"/>
        <v>66454.28</v>
      </c>
      <c r="U1905" s="15"/>
      <c r="W1905" s="14"/>
      <c r="X1905" s="18"/>
      <c r="Y1905" s="16">
        <v>0</v>
      </c>
      <c r="Z1905" s="18">
        <f t="shared" si="631"/>
        <v>189129.66999999995</v>
      </c>
      <c r="AA1905" s="15"/>
      <c r="AB1905" s="24"/>
      <c r="AC1905" s="15"/>
      <c r="AD1905" s="25"/>
      <c r="AE1905" s="62"/>
      <c r="AF1905" s="63"/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2"/>
        <v>0</v>
      </c>
      <c r="AP1905" s="15"/>
      <c r="AR1905" s="14"/>
      <c r="AS1905" s="18"/>
      <c r="AT1905" s="16">
        <v>0</v>
      </c>
      <c r="AU1905" s="18">
        <f t="shared" si="633"/>
        <v>0</v>
      </c>
      <c r="AV1905" s="15"/>
      <c r="AX1905" s="14"/>
      <c r="AY1905" s="18"/>
      <c r="AZ1905" s="16">
        <v>0</v>
      </c>
      <c r="BA1905" s="18">
        <f t="shared" si="634"/>
        <v>0</v>
      </c>
      <c r="BB1905" s="15"/>
      <c r="BD1905" s="14"/>
      <c r="BE1905" s="18"/>
      <c r="BF1905" s="16">
        <v>0</v>
      </c>
      <c r="BG1905" s="18">
        <f t="shared" si="635"/>
        <v>0</v>
      </c>
      <c r="BH1905" s="15"/>
      <c r="BJ1905" s="86">
        <v>0</v>
      </c>
      <c r="BK1905" s="90"/>
      <c r="BL1905" s="24"/>
      <c r="BM1905" s="24"/>
      <c r="BN1905" s="24"/>
      <c r="BO1905" s="24"/>
      <c r="BP1905" s="24"/>
      <c r="BQ1905" s="124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182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636"/>
        <v>12658.564240000002</v>
      </c>
      <c r="P1906" s="18">
        <f t="shared" si="637"/>
        <v>13494.41424</v>
      </c>
      <c r="Q1906" s="14"/>
      <c r="R1906" s="18"/>
      <c r="S1906" s="16">
        <v>0</v>
      </c>
      <c r="T1906" s="18">
        <f t="shared" si="630"/>
        <v>66454.28</v>
      </c>
      <c r="U1906" s="15"/>
      <c r="W1906" s="14"/>
      <c r="X1906" s="18"/>
      <c r="Y1906" s="16">
        <v>0</v>
      </c>
      <c r="Z1906" s="18">
        <f t="shared" si="631"/>
        <v>189129.66999999995</v>
      </c>
      <c r="AA1906" s="15" t="str">
        <f>C1906</f>
        <v>Sinistro</v>
      </c>
      <c r="AB1906" s="24"/>
      <c r="AC1906" s="15"/>
      <c r="AD1906" s="25"/>
      <c r="AE1906" s="62"/>
      <c r="AF1906" s="63"/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2"/>
        <v>0</v>
      </c>
      <c r="AP1906" s="15"/>
      <c r="AR1906" s="14"/>
      <c r="AS1906" s="18"/>
      <c r="AT1906" s="16">
        <v>0</v>
      </c>
      <c r="AU1906" s="18">
        <f t="shared" si="633"/>
        <v>0</v>
      </c>
      <c r="AV1906" s="15"/>
      <c r="AX1906" s="14"/>
      <c r="AY1906" s="18"/>
      <c r="AZ1906" s="16">
        <v>0</v>
      </c>
      <c r="BA1906" s="18">
        <f t="shared" si="634"/>
        <v>0</v>
      </c>
      <c r="BB1906" s="15"/>
      <c r="BD1906" s="14"/>
      <c r="BE1906" s="18"/>
      <c r="BF1906" s="16">
        <v>0</v>
      </c>
      <c r="BG1906" s="18">
        <f t="shared" si="635"/>
        <v>0</v>
      </c>
      <c r="BH1906" s="15"/>
      <c r="BJ1906" s="86">
        <v>0</v>
      </c>
      <c r="BK1906" s="90"/>
      <c r="BL1906" s="24"/>
      <c r="BM1906" s="24"/>
      <c r="BN1906" s="24"/>
      <c r="BO1906" s="24"/>
      <c r="BP1906" s="24"/>
      <c r="BQ1906" s="124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/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636"/>
        <v>3427.3469400000004</v>
      </c>
      <c r="P1907" s="18">
        <f t="shared" si="637"/>
        <v>1311.9569399999996</v>
      </c>
      <c r="Q1907" s="14"/>
      <c r="R1907" s="18"/>
      <c r="S1907" s="16">
        <v>0</v>
      </c>
      <c r="T1907" s="18">
        <f t="shared" si="630"/>
        <v>66454.28</v>
      </c>
      <c r="U1907" s="15"/>
      <c r="W1907" s="14"/>
      <c r="X1907" s="18"/>
      <c r="Y1907" s="16">
        <v>0</v>
      </c>
      <c r="Z1907" s="18">
        <f t="shared" si="631"/>
        <v>189129.66999999995</v>
      </c>
      <c r="AA1907" s="15"/>
      <c r="AB1907" s="24"/>
      <c r="AC1907" s="64" t="s">
        <v>134</v>
      </c>
      <c r="AD1907" s="65"/>
      <c r="AE1907" s="65">
        <f>H1911</f>
        <v>0</v>
      </c>
      <c r="AF1907" s="63">
        <f t="shared" ref="AF1907:AF1937" si="638">AE1907+AF1846</f>
        <v>0</v>
      </c>
      <c r="AG1907" s="25"/>
      <c r="AH1907" s="24"/>
      <c r="AI1907" s="26"/>
      <c r="AJ1907" s="25">
        <v>0</v>
      </c>
      <c r="AL1907" s="14"/>
      <c r="AM1907" s="18"/>
      <c r="AN1907" s="16">
        <v>0</v>
      </c>
      <c r="AO1907" s="18">
        <f t="shared" si="632"/>
        <v>0</v>
      </c>
      <c r="AP1907" s="15"/>
      <c r="AR1907" s="14"/>
      <c r="AS1907" s="18"/>
      <c r="AT1907" s="16">
        <v>0</v>
      </c>
      <c r="AU1907" s="18">
        <f t="shared" si="633"/>
        <v>0</v>
      </c>
      <c r="AV1907" s="15"/>
      <c r="AX1907" s="14"/>
      <c r="AY1907" s="18"/>
      <c r="AZ1907" s="16">
        <v>0</v>
      </c>
      <c r="BA1907" s="18">
        <f t="shared" si="634"/>
        <v>0</v>
      </c>
      <c r="BB1907" s="15"/>
      <c r="BD1907" s="14"/>
      <c r="BE1907" s="18"/>
      <c r="BF1907" s="16">
        <v>0</v>
      </c>
      <c r="BG1907" s="18">
        <f t="shared" si="635"/>
        <v>0</v>
      </c>
      <c r="BH1907" s="15"/>
      <c r="BJ1907" s="86"/>
      <c r="BK1907" s="86"/>
      <c r="BL1907" s="24"/>
      <c r="BM1907" s="24"/>
      <c r="BN1907" s="24"/>
      <c r="BO1907" s="24"/>
      <c r="BP1907" s="24"/>
      <c r="BQ1907" s="124"/>
    </row>
    <row r="1908" spans="1:69" ht="16.8" customHeight="1" x14ac:dyDescent="0.35">
      <c r="A1908" s="15"/>
      <c r="B1908" s="15"/>
      <c r="C1908" s="15" t="s">
        <v>58</v>
      </c>
      <c r="D1908" s="16"/>
      <c r="E1908" s="16"/>
      <c r="F1908" s="16"/>
      <c r="G1908" s="16">
        <v>0</v>
      </c>
      <c r="H1908" s="16"/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6"/>
        <v>0</v>
      </c>
      <c r="P1908" s="18">
        <f t="shared" si="637"/>
        <v>0</v>
      </c>
      <c r="Q1908" s="14"/>
      <c r="R1908" s="18"/>
      <c r="S1908" s="16">
        <f t="shared" ref="S1908:S1915" si="639">G1908</f>
        <v>0</v>
      </c>
      <c r="T1908" s="18">
        <f t="shared" si="630"/>
        <v>66454.28</v>
      </c>
      <c r="U1908" s="15" t="str">
        <f t="shared" ref="U1908:U1918" si="640">C1908</f>
        <v xml:space="preserve">Francobolli    </v>
      </c>
      <c r="W1908" s="14"/>
      <c r="X1908" s="18"/>
      <c r="Y1908" s="16"/>
      <c r="Z1908" s="18">
        <f t="shared" si="631"/>
        <v>189129.66999999995</v>
      </c>
      <c r="AA1908" s="15"/>
      <c r="AB1908" s="24"/>
      <c r="AC1908" s="15" t="str">
        <f t="shared" ref="AC1908:AC1921" si="641">C1908</f>
        <v xml:space="preserve">Francobolli    </v>
      </c>
      <c r="AD1908" s="25"/>
      <c r="AE1908" s="62">
        <f>G1908</f>
        <v>0</v>
      </c>
      <c r="AF1908" s="63">
        <f t="shared" si="638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2"/>
        <v>0</v>
      </c>
      <c r="AP1908" s="15"/>
      <c r="AR1908" s="14"/>
      <c r="AS1908" s="18"/>
      <c r="AT1908" s="16"/>
      <c r="AU1908" s="18">
        <f t="shared" si="633"/>
        <v>0</v>
      </c>
      <c r="AV1908" s="15"/>
      <c r="AX1908" s="14"/>
      <c r="AY1908" s="18"/>
      <c r="AZ1908" s="16"/>
      <c r="BA1908" s="18">
        <f t="shared" si="634"/>
        <v>0</v>
      </c>
      <c r="BB1908" s="15"/>
      <c r="BD1908" s="14"/>
      <c r="BE1908" s="18"/>
      <c r="BF1908" s="16"/>
      <c r="BG1908" s="18">
        <f t="shared" si="635"/>
        <v>0</v>
      </c>
      <c r="BH1908" s="15"/>
      <c r="BJ1908" s="86"/>
      <c r="BK1908" s="86"/>
      <c r="BL1908" s="24"/>
      <c r="BM1908" s="24"/>
      <c r="BN1908" s="24"/>
      <c r="BO1908" s="24"/>
      <c r="BP1908" s="24"/>
      <c r="BQ1908" s="124"/>
    </row>
    <row r="1909" spans="1:69" ht="16.8" customHeight="1" x14ac:dyDescent="0.35">
      <c r="A1909" s="15"/>
      <c r="B1909" s="15"/>
      <c r="C1909" s="15" t="s">
        <v>135</v>
      </c>
      <c r="D1909" s="16"/>
      <c r="E1909" s="16"/>
      <c r="F1909" s="16"/>
      <c r="G1909" s="16">
        <v>0</v>
      </c>
      <c r="H1909" s="16"/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636"/>
        <v>1784.2885060000001</v>
      </c>
      <c r="P1909" s="18">
        <f t="shared" si="637"/>
        <v>1743.0285060000003</v>
      </c>
      <c r="Q1909" s="14"/>
      <c r="R1909" s="18"/>
      <c r="S1909" s="16">
        <f t="shared" si="639"/>
        <v>0</v>
      </c>
      <c r="T1909" s="18">
        <f t="shared" si="630"/>
        <v>66454.28</v>
      </c>
      <c r="U1909" s="15" t="str">
        <f t="shared" si="640"/>
        <v xml:space="preserve">PAG. FATT. SOMMESE PETROLI </v>
      </c>
      <c r="W1909" s="14"/>
      <c r="X1909" s="18"/>
      <c r="Y1909" s="16">
        <v>0</v>
      </c>
      <c r="Z1909" s="18">
        <f t="shared" si="631"/>
        <v>189129.66999999995</v>
      </c>
      <c r="AA1909" s="15"/>
      <c r="AB1909" s="24"/>
      <c r="AC1909" s="15" t="str">
        <f t="shared" si="641"/>
        <v xml:space="preserve">PAG. FATT. SOMMESE PETROLI </v>
      </c>
      <c r="AD1909" s="25"/>
      <c r="AE1909" s="62">
        <f>G1909</f>
        <v>0</v>
      </c>
      <c r="AF1909" s="63">
        <f t="shared" si="638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2"/>
        <v>0</v>
      </c>
      <c r="AP1909" s="15"/>
      <c r="AR1909" s="14"/>
      <c r="AS1909" s="18"/>
      <c r="AT1909" s="16">
        <v>0</v>
      </c>
      <c r="AU1909" s="18">
        <f t="shared" si="633"/>
        <v>0</v>
      </c>
      <c r="AV1909" s="15"/>
      <c r="AX1909" s="14"/>
      <c r="AY1909" s="18"/>
      <c r="AZ1909" s="16">
        <v>0</v>
      </c>
      <c r="BA1909" s="18">
        <f t="shared" si="634"/>
        <v>0</v>
      </c>
      <c r="BB1909" s="15"/>
      <c r="BD1909" s="14"/>
      <c r="BE1909" s="18"/>
      <c r="BF1909" s="16">
        <v>0</v>
      </c>
      <c r="BG1909" s="18">
        <f t="shared" si="635"/>
        <v>0</v>
      </c>
      <c r="BH1909" s="15"/>
      <c r="BJ1909" s="86"/>
      <c r="BK1909" s="86"/>
      <c r="BL1909" s="24"/>
      <c r="BM1909" s="24"/>
      <c r="BN1909" s="24"/>
      <c r="BO1909" s="24"/>
      <c r="BP1909" s="24"/>
      <c r="BQ1909" s="124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/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636"/>
        <v>1999.7584700000002</v>
      </c>
      <c r="P1910" s="18">
        <f t="shared" si="637"/>
        <v>655.97846999999979</v>
      </c>
      <c r="Q1910" s="14"/>
      <c r="R1910" s="18"/>
      <c r="S1910" s="16">
        <f t="shared" si="639"/>
        <v>0</v>
      </c>
      <c r="T1910" s="18">
        <f t="shared" si="630"/>
        <v>66454.28</v>
      </c>
      <c r="U1910" s="15" t="str">
        <f t="shared" si="640"/>
        <v>Benzina auto papa'</v>
      </c>
      <c r="W1910" s="14"/>
      <c r="X1910" s="18"/>
      <c r="Y1910" s="16">
        <v>0</v>
      </c>
      <c r="Z1910" s="18">
        <f t="shared" si="631"/>
        <v>189129.66999999995</v>
      </c>
      <c r="AA1910" s="15"/>
      <c r="AB1910" s="24"/>
      <c r="AC1910" s="15" t="str">
        <f t="shared" si="641"/>
        <v>Benzina auto papa'</v>
      </c>
      <c r="AD1910" s="25"/>
      <c r="AE1910" s="62">
        <f>G1910</f>
        <v>0</v>
      </c>
      <c r="AF1910" s="63">
        <f t="shared" si="638"/>
        <v>0</v>
      </c>
      <c r="AG1910" s="25"/>
      <c r="AH1910" s="24"/>
      <c r="AI1910" s="26">
        <v>0</v>
      </c>
      <c r="AJ1910" s="25"/>
      <c r="AL1910" s="14"/>
      <c r="AM1910" s="18"/>
      <c r="AN1910" s="16">
        <v>0</v>
      </c>
      <c r="AO1910" s="18">
        <f t="shared" si="632"/>
        <v>0</v>
      </c>
      <c r="AP1910" s="15"/>
      <c r="AR1910" s="14"/>
      <c r="AS1910" s="18"/>
      <c r="AT1910" s="16">
        <v>0</v>
      </c>
      <c r="AU1910" s="18">
        <f t="shared" si="633"/>
        <v>0</v>
      </c>
      <c r="AV1910" s="15"/>
      <c r="AX1910" s="14"/>
      <c r="AY1910" s="18"/>
      <c r="AZ1910" s="16">
        <v>0</v>
      </c>
      <c r="BA1910" s="18">
        <f t="shared" si="634"/>
        <v>0</v>
      </c>
      <c r="BB1910" s="15"/>
      <c r="BD1910" s="14"/>
      <c r="BE1910" s="18"/>
      <c r="BF1910" s="16">
        <v>0</v>
      </c>
      <c r="BG1910" s="18">
        <f t="shared" si="635"/>
        <v>0</v>
      </c>
      <c r="BH1910" s="15"/>
      <c r="BJ1910" s="86"/>
      <c r="BK1910" s="86"/>
      <c r="BL1910" s="24"/>
      <c r="BM1910" s="24"/>
      <c r="BN1910" s="24"/>
      <c r="BO1910" s="24"/>
      <c r="BP1910" s="24"/>
      <c r="BQ1910" s="124"/>
    </row>
    <row r="1911" spans="1:69" ht="16.8" customHeight="1" x14ac:dyDescent="0.35">
      <c r="A1911" s="15"/>
      <c r="B1911" s="15"/>
      <c r="C1911" s="28" t="s">
        <v>136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636"/>
        <v>24598.999722000004</v>
      </c>
      <c r="P1911" s="18">
        <f t="shared" si="637"/>
        <v>17636.449721999998</v>
      </c>
      <c r="Q1911" s="14"/>
      <c r="R1911" s="18"/>
      <c r="S1911" s="16">
        <f t="shared" si="639"/>
        <v>0</v>
      </c>
      <c r="T1911" s="18">
        <f t="shared" si="630"/>
        <v>66454.28</v>
      </c>
      <c r="U1911" s="15" t="str">
        <f t="shared" si="640"/>
        <v>Spese bancarie</v>
      </c>
      <c r="W1911" s="14"/>
      <c r="X1911" s="18"/>
      <c r="Y1911" s="16">
        <v>0</v>
      </c>
      <c r="Z1911" s="18">
        <f t="shared" si="631"/>
        <v>189129.66999999995</v>
      </c>
      <c r="AA1911" s="15" t="str">
        <f>C1911</f>
        <v>Spese bancarie</v>
      </c>
      <c r="AB1911" s="24"/>
      <c r="AC1911" s="15" t="str">
        <f t="shared" si="641"/>
        <v>Spese bancarie</v>
      </c>
      <c r="AD1911" s="25"/>
      <c r="AE1911" s="62">
        <v>0</v>
      </c>
      <c r="AF1911" s="63">
        <f t="shared" si="638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2"/>
        <v>0</v>
      </c>
      <c r="AP1911" s="15"/>
      <c r="AR1911" s="14"/>
      <c r="AS1911" s="18"/>
      <c r="AT1911" s="16">
        <v>0</v>
      </c>
      <c r="AU1911" s="18">
        <f t="shared" si="633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4"/>
        <v>0</v>
      </c>
      <c r="BB1911" s="15"/>
      <c r="BD1911" s="14"/>
      <c r="BE1911" s="18"/>
      <c r="BF1911" s="16">
        <v>0</v>
      </c>
      <c r="BG1911" s="18">
        <f t="shared" si="635"/>
        <v>0</v>
      </c>
      <c r="BH1911" s="15"/>
      <c r="BJ1911" s="86"/>
      <c r="BK1911" s="86"/>
      <c r="BL1911" s="24"/>
      <c r="BM1911" s="24"/>
      <c r="BN1911" s="24"/>
      <c r="BO1911" s="24"/>
      <c r="BP1911" s="24"/>
      <c r="BQ1911" s="124"/>
    </row>
    <row r="1912" spans="1:69" ht="16.8" customHeight="1" x14ac:dyDescent="0.35">
      <c r="A1912" s="15"/>
      <c r="B1912" s="15"/>
      <c r="C1912" s="15"/>
      <c r="D1912" s="16"/>
      <c r="E1912" s="16"/>
      <c r="F1912" s="16"/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636"/>
        <v>38304.969721999987</v>
      </c>
      <c r="P1912" s="18">
        <f t="shared" si="637"/>
        <v>17636.449721999998</v>
      </c>
      <c r="Q1912" s="14"/>
      <c r="R1912" s="18"/>
      <c r="S1912" s="16">
        <f t="shared" si="639"/>
        <v>0</v>
      </c>
      <c r="T1912" s="18">
        <f t="shared" si="630"/>
        <v>66454.28</v>
      </c>
      <c r="U1912" s="15">
        <f t="shared" si="640"/>
        <v>0</v>
      </c>
      <c r="W1912" s="14"/>
      <c r="X1912" s="18"/>
      <c r="Y1912" s="16">
        <v>0</v>
      </c>
      <c r="Z1912" s="18">
        <f t="shared" si="631"/>
        <v>189129.66999999995</v>
      </c>
      <c r="AA1912" s="15"/>
      <c r="AB1912" s="24"/>
      <c r="AC1912" s="15">
        <f t="shared" si="641"/>
        <v>0</v>
      </c>
      <c r="AD1912" s="25"/>
      <c r="AE1912" s="62">
        <f t="shared" ref="AE1912:AE1937" si="642">G1912</f>
        <v>0</v>
      </c>
      <c r="AF1912" s="63">
        <f t="shared" si="638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2"/>
        <v>0</v>
      </c>
      <c r="AP1912" s="15"/>
      <c r="AR1912" s="14"/>
      <c r="AS1912" s="18"/>
      <c r="AT1912" s="16">
        <v>0</v>
      </c>
      <c r="AU1912" s="18">
        <f t="shared" si="633"/>
        <v>0</v>
      </c>
      <c r="AV1912" s="15"/>
      <c r="AX1912" s="14"/>
      <c r="AY1912" s="18"/>
      <c r="AZ1912" s="16">
        <v>0</v>
      </c>
      <c r="BA1912" s="18">
        <f t="shared" si="634"/>
        <v>0</v>
      </c>
      <c r="BB1912" s="15"/>
      <c r="BD1912" s="14"/>
      <c r="BE1912" s="18"/>
      <c r="BF1912" s="16">
        <v>0</v>
      </c>
      <c r="BG1912" s="18">
        <f t="shared" si="635"/>
        <v>0</v>
      </c>
      <c r="BH1912" s="15"/>
      <c r="BJ1912" s="86"/>
      <c r="BK1912" s="86"/>
      <c r="BL1912" s="24"/>
      <c r="BM1912" s="24"/>
      <c r="BN1912" s="24"/>
      <c r="BO1912" s="24"/>
      <c r="BP1912" s="24"/>
      <c r="BQ1912" s="124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636"/>
        <v>1428.4060500000003</v>
      </c>
      <c r="P1913" s="18">
        <f t="shared" si="637"/>
        <v>468.55605000000003</v>
      </c>
      <c r="Q1913" s="14"/>
      <c r="R1913" s="18"/>
      <c r="S1913" s="16">
        <f t="shared" si="639"/>
        <v>0</v>
      </c>
      <c r="T1913" s="18">
        <f t="shared" si="630"/>
        <v>66454.28</v>
      </c>
      <c r="U1913" s="15" t="str">
        <f t="shared" si="640"/>
        <v>Materiale pulizia</v>
      </c>
      <c r="W1913" s="14"/>
      <c r="X1913" s="18"/>
      <c r="Y1913" s="16">
        <v>0</v>
      </c>
      <c r="Z1913" s="18">
        <f t="shared" si="631"/>
        <v>189129.66999999995</v>
      </c>
      <c r="AA1913" s="15"/>
      <c r="AB1913" s="24"/>
      <c r="AC1913" s="15" t="str">
        <f t="shared" si="641"/>
        <v>Materiale pulizia</v>
      </c>
      <c r="AD1913" s="25"/>
      <c r="AE1913" s="62">
        <f t="shared" si="642"/>
        <v>0</v>
      </c>
      <c r="AF1913" s="63">
        <f t="shared" si="638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2"/>
        <v>0</v>
      </c>
      <c r="AP1913" s="15"/>
      <c r="AR1913" s="14"/>
      <c r="AS1913" s="18"/>
      <c r="AT1913" s="16">
        <v>0</v>
      </c>
      <c r="AU1913" s="18">
        <f t="shared" si="633"/>
        <v>0</v>
      </c>
      <c r="AV1913" s="15"/>
      <c r="AX1913" s="14"/>
      <c r="AY1913" s="18"/>
      <c r="AZ1913" s="16">
        <v>0</v>
      </c>
      <c r="BA1913" s="18">
        <f t="shared" si="634"/>
        <v>0</v>
      </c>
      <c r="BB1913" s="15"/>
      <c r="BD1913" s="14"/>
      <c r="BE1913" s="18"/>
      <c r="BF1913" s="16">
        <v>0</v>
      </c>
      <c r="BG1913" s="18">
        <f t="shared" si="635"/>
        <v>0</v>
      </c>
      <c r="BH1913" s="15"/>
      <c r="BJ1913" s="86"/>
      <c r="BK1913" s="86"/>
      <c r="BL1913" s="24"/>
      <c r="BM1913" s="24"/>
      <c r="BN1913" s="24"/>
      <c r="BO1913" s="24"/>
      <c r="BP1913" s="24"/>
      <c r="BQ1913" s="124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636"/>
        <v>-413.87394999999992</v>
      </c>
      <c r="P1914" s="18">
        <f t="shared" si="637"/>
        <v>468.55605000000003</v>
      </c>
      <c r="Q1914" s="14"/>
      <c r="R1914" s="18"/>
      <c r="S1914" s="16">
        <f t="shared" si="639"/>
        <v>0</v>
      </c>
      <c r="T1914" s="18">
        <f t="shared" si="630"/>
        <v>66454.28</v>
      </c>
      <c r="U1914" s="15" t="str">
        <f t="shared" si="640"/>
        <v xml:space="preserve">Assicurazioni </v>
      </c>
      <c r="W1914" s="14"/>
      <c r="X1914" s="18"/>
      <c r="Y1914" s="16">
        <v>0</v>
      </c>
      <c r="Z1914" s="18">
        <f t="shared" si="631"/>
        <v>189129.66999999995</v>
      </c>
      <c r="AA1914" s="15"/>
      <c r="AB1914" s="24"/>
      <c r="AC1914" s="15" t="str">
        <f t="shared" si="641"/>
        <v xml:space="preserve">Assicurazioni </v>
      </c>
      <c r="AD1914" s="25"/>
      <c r="AE1914" s="62">
        <f t="shared" si="642"/>
        <v>0</v>
      </c>
      <c r="AF1914" s="63">
        <f t="shared" si="638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2"/>
        <v>0</v>
      </c>
      <c r="AP1914" s="15"/>
      <c r="AR1914" s="14"/>
      <c r="AS1914" s="18"/>
      <c r="AT1914" s="16">
        <v>0</v>
      </c>
      <c r="AU1914" s="18">
        <f t="shared" si="633"/>
        <v>0</v>
      </c>
      <c r="AV1914" s="15"/>
      <c r="AX1914" s="14"/>
      <c r="AY1914" s="18"/>
      <c r="AZ1914" s="16">
        <v>0</v>
      </c>
      <c r="BA1914" s="18">
        <f t="shared" si="634"/>
        <v>0</v>
      </c>
      <c r="BB1914" s="15"/>
      <c r="BD1914" s="14"/>
      <c r="BE1914" s="18"/>
      <c r="BF1914" s="16">
        <v>0</v>
      </c>
      <c r="BG1914" s="18">
        <f t="shared" si="635"/>
        <v>0</v>
      </c>
      <c r="BH1914" s="15"/>
      <c r="BJ1914" s="86"/>
      <c r="BK1914" s="86"/>
      <c r="BL1914" s="24"/>
      <c r="BM1914" s="24"/>
      <c r="BN1914" s="24"/>
      <c r="BO1914" s="24"/>
      <c r="BP1914" s="24"/>
      <c r="BQ1914" s="124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636"/>
        <v>1211.1100719999999</v>
      </c>
      <c r="P1915" s="18">
        <f t="shared" si="637"/>
        <v>2174.1000719999993</v>
      </c>
      <c r="Q1915" s="14"/>
      <c r="R1915" s="18"/>
      <c r="S1915" s="16">
        <f t="shared" si="639"/>
        <v>0</v>
      </c>
      <c r="T1915" s="18">
        <f t="shared" si="630"/>
        <v>66454.28</v>
      </c>
      <c r="U1915" s="15" t="str">
        <f t="shared" si="640"/>
        <v>Telepass</v>
      </c>
      <c r="W1915" s="14"/>
      <c r="X1915" s="18"/>
      <c r="Y1915" s="16">
        <v>0</v>
      </c>
      <c r="Z1915" s="18">
        <f t="shared" si="631"/>
        <v>189129.66999999995</v>
      </c>
      <c r="AA1915" s="15"/>
      <c r="AB1915" s="24"/>
      <c r="AC1915" s="15" t="str">
        <f t="shared" si="641"/>
        <v>Telepass</v>
      </c>
      <c r="AD1915" s="25"/>
      <c r="AE1915" s="62">
        <f t="shared" si="642"/>
        <v>0</v>
      </c>
      <c r="AF1915" s="63">
        <f t="shared" si="638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2"/>
        <v>0</v>
      </c>
      <c r="AP1915" s="15"/>
      <c r="AR1915" s="14"/>
      <c r="AS1915" s="18"/>
      <c r="AT1915" s="16">
        <v>0</v>
      </c>
      <c r="AU1915" s="18">
        <f t="shared" si="633"/>
        <v>0</v>
      </c>
      <c r="AV1915" s="15"/>
      <c r="AX1915" s="14"/>
      <c r="AY1915" s="18"/>
      <c r="AZ1915" s="16">
        <v>0</v>
      </c>
      <c r="BA1915" s="18">
        <f t="shared" si="634"/>
        <v>0</v>
      </c>
      <c r="BB1915" s="15"/>
      <c r="BD1915" s="14"/>
      <c r="BE1915" s="18"/>
      <c r="BF1915" s="16">
        <v>0</v>
      </c>
      <c r="BG1915" s="18">
        <f t="shared" si="635"/>
        <v>0</v>
      </c>
      <c r="BH1915" s="15"/>
      <c r="BJ1915" s="86"/>
      <c r="BK1915" s="86"/>
      <c r="BL1915" s="24"/>
      <c r="BM1915" s="24"/>
      <c r="BN1915" s="24"/>
      <c r="BO1915" s="24"/>
      <c r="BP1915" s="24"/>
      <c r="BQ1915" s="124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/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630"/>
        <v>66454.28</v>
      </c>
      <c r="U1916" s="15" t="str">
        <f t="shared" si="640"/>
        <v>Pubblicità</v>
      </c>
      <c r="W1916" s="14"/>
      <c r="X1916" s="18"/>
      <c r="Y1916" s="16">
        <v>0</v>
      </c>
      <c r="Z1916" s="18">
        <f t="shared" si="631"/>
        <v>189129.66999999995</v>
      </c>
      <c r="AA1916" s="15"/>
      <c r="AB1916" s="24"/>
      <c r="AC1916" s="15" t="str">
        <f t="shared" si="641"/>
        <v>Pubblicità</v>
      </c>
      <c r="AD1916" s="25"/>
      <c r="AE1916" s="62">
        <f t="shared" si="642"/>
        <v>0</v>
      </c>
      <c r="AF1916" s="63">
        <f t="shared" si="638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2"/>
        <v>0</v>
      </c>
      <c r="AP1916" s="15"/>
      <c r="AR1916" s="14"/>
      <c r="AS1916" s="18"/>
      <c r="AT1916" s="16"/>
      <c r="AU1916" s="18">
        <f t="shared" si="633"/>
        <v>0</v>
      </c>
      <c r="AV1916" s="15"/>
      <c r="AX1916" s="14"/>
      <c r="AY1916" s="18"/>
      <c r="AZ1916" s="16"/>
      <c r="BA1916" s="18">
        <f t="shared" si="634"/>
        <v>0</v>
      </c>
      <c r="BB1916" s="15"/>
      <c r="BD1916" s="14"/>
      <c r="BE1916" s="18"/>
      <c r="BF1916" s="16"/>
      <c r="BG1916" s="18">
        <f t="shared" si="635"/>
        <v>0</v>
      </c>
      <c r="BH1916" s="15"/>
      <c r="BJ1916" s="86"/>
      <c r="BK1916" s="86"/>
      <c r="BL1916" s="24"/>
      <c r="BM1916" s="24"/>
      <c r="BN1916" s="24"/>
      <c r="BO1916" s="24"/>
      <c r="BP1916" s="24"/>
      <c r="BQ1916" s="124"/>
    </row>
    <row r="1917" spans="1:69" ht="16.8" customHeight="1" x14ac:dyDescent="0.35">
      <c r="A1917" s="15"/>
      <c r="B1917" s="66"/>
      <c r="C1917" s="15" t="s">
        <v>137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138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630"/>
        <v>66454.28</v>
      </c>
      <c r="U1917" s="15" t="str">
        <f t="shared" si="640"/>
        <v xml:space="preserve">PAG. STIP.           MARZIA </v>
      </c>
      <c r="W1917" s="14"/>
      <c r="X1917" s="18"/>
      <c r="Y1917" s="16">
        <v>0</v>
      </c>
      <c r="Z1917" s="18">
        <f t="shared" si="631"/>
        <v>189129.66999999995</v>
      </c>
      <c r="AA1917" s="15"/>
      <c r="AB1917" s="24"/>
      <c r="AC1917" s="15" t="str">
        <f t="shared" si="641"/>
        <v xml:space="preserve">PAG. STIP.           MARZIA </v>
      </c>
      <c r="AD1917" s="25"/>
      <c r="AE1917" s="62">
        <f t="shared" si="642"/>
        <v>0</v>
      </c>
      <c r="AF1917" s="63">
        <f t="shared" si="638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2"/>
        <v>0</v>
      </c>
      <c r="AP1917" s="15"/>
      <c r="AR1917" s="14"/>
      <c r="AS1917" s="18"/>
      <c r="AT1917" s="16">
        <v>0</v>
      </c>
      <c r="AU1917" s="18">
        <f t="shared" si="633"/>
        <v>0</v>
      </c>
      <c r="AV1917" s="15"/>
      <c r="AX1917" s="14"/>
      <c r="AY1917" s="18"/>
      <c r="AZ1917" s="16">
        <v>0</v>
      </c>
      <c r="BA1917" s="18">
        <f t="shared" si="634"/>
        <v>0</v>
      </c>
      <c r="BB1917" s="15"/>
      <c r="BD1917" s="14"/>
      <c r="BE1917" s="18"/>
      <c r="BF1917" s="16">
        <v>0</v>
      </c>
      <c r="BG1917" s="18">
        <f t="shared" si="635"/>
        <v>0</v>
      </c>
      <c r="BH1917" s="15"/>
      <c r="BJ1917" s="86"/>
      <c r="BK1917" s="86"/>
      <c r="BL1917" s="24"/>
      <c r="BM1917" s="24"/>
      <c r="BN1917" s="24"/>
      <c r="BO1917" s="24"/>
      <c r="BP1917" s="24"/>
      <c r="BQ1917" s="124"/>
    </row>
    <row r="1918" spans="1:69" ht="16.8" customHeight="1" x14ac:dyDescent="0.35">
      <c r="A1918" s="15"/>
      <c r="B1918" s="15"/>
      <c r="C1918" s="15" t="s">
        <v>139</v>
      </c>
      <c r="D1918" s="16"/>
      <c r="E1918" s="16">
        <v>0</v>
      </c>
      <c r="F1918" s="16"/>
      <c r="G1918" s="16">
        <v>0</v>
      </c>
      <c r="H1918" s="16"/>
      <c r="I1918" s="4"/>
      <c r="J1918" s="14"/>
      <c r="K1918" s="17" t="s">
        <v>140</v>
      </c>
      <c r="L1918" s="16"/>
      <c r="M1918" s="16">
        <v>60911.74</v>
      </c>
      <c r="N1918" s="16" t="s">
        <v>70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630"/>
        <v>66454.28</v>
      </c>
      <c r="U1918" s="15" t="str">
        <f t="shared" si="640"/>
        <v xml:space="preserve">PAG. STIP.           DEBORAH </v>
      </c>
      <c r="W1918" s="14"/>
      <c r="X1918" s="18"/>
      <c r="Y1918" s="16">
        <v>0</v>
      </c>
      <c r="Z1918" s="18">
        <f t="shared" si="631"/>
        <v>189129.66999999995</v>
      </c>
      <c r="AA1918" s="15"/>
      <c r="AB1918" s="24"/>
      <c r="AC1918" s="15" t="str">
        <f t="shared" si="641"/>
        <v xml:space="preserve">PAG. STIP.           DEBORAH </v>
      </c>
      <c r="AD1918" s="25"/>
      <c r="AE1918" s="62">
        <f t="shared" si="642"/>
        <v>0</v>
      </c>
      <c r="AF1918" s="63">
        <f t="shared" si="638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2"/>
        <v>0</v>
      </c>
      <c r="AP1918" s="15"/>
      <c r="AR1918" s="14"/>
      <c r="AS1918" s="18"/>
      <c r="AT1918" s="16">
        <v>0</v>
      </c>
      <c r="AU1918" s="18">
        <f t="shared" si="633"/>
        <v>0</v>
      </c>
      <c r="AV1918" s="15"/>
      <c r="AX1918" s="14"/>
      <c r="AY1918" s="18"/>
      <c r="AZ1918" s="16">
        <v>0</v>
      </c>
      <c r="BA1918" s="18">
        <f t="shared" si="634"/>
        <v>0</v>
      </c>
      <c r="BB1918" s="15"/>
      <c r="BD1918" s="14"/>
      <c r="BE1918" s="18"/>
      <c r="BF1918" s="16">
        <v>0</v>
      </c>
      <c r="BG1918" s="18">
        <f t="shared" si="635"/>
        <v>0</v>
      </c>
      <c r="BH1918" s="15"/>
      <c r="BJ1918" s="86"/>
      <c r="BK1918" s="86"/>
      <c r="BL1918" s="24"/>
      <c r="BM1918" s="24"/>
      <c r="BN1918" s="24"/>
      <c r="BO1918" s="24"/>
      <c r="BP1918" s="24"/>
      <c r="BQ1918" s="124"/>
    </row>
    <row r="1919" spans="1:69" ht="16.8" customHeight="1" x14ac:dyDescent="0.35">
      <c r="A1919" s="15"/>
      <c r="B1919" s="15"/>
      <c r="C1919" s="15" t="s">
        <v>141</v>
      </c>
      <c r="D1919" s="16"/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630"/>
        <v>66454.28</v>
      </c>
      <c r="U1919" s="15"/>
      <c r="W1919" s="14"/>
      <c r="X1919" s="18"/>
      <c r="Y1919" s="16"/>
      <c r="Z1919" s="18">
        <f t="shared" si="631"/>
        <v>189129.66999999995</v>
      </c>
      <c r="AA1919" s="15"/>
      <c r="AB1919" s="24"/>
      <c r="AC1919" s="15" t="str">
        <f t="shared" si="641"/>
        <v xml:space="preserve">PAG. STIP.           DORIANA BONIFICO </v>
      </c>
      <c r="AD1919" s="25"/>
      <c r="AE1919" s="62">
        <f t="shared" si="642"/>
        <v>0</v>
      </c>
      <c r="AF1919" s="63">
        <f t="shared" si="638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2"/>
        <v>0</v>
      </c>
      <c r="AP1919" s="15"/>
      <c r="AR1919" s="14"/>
      <c r="AS1919" s="18"/>
      <c r="AT1919" s="16"/>
      <c r="AU1919" s="18">
        <f t="shared" si="633"/>
        <v>0</v>
      </c>
      <c r="AV1919" s="15"/>
      <c r="AX1919" s="14"/>
      <c r="AY1919" s="18"/>
      <c r="AZ1919" s="16"/>
      <c r="BA1919" s="18">
        <f t="shared" si="634"/>
        <v>0</v>
      </c>
      <c r="BB1919" s="15"/>
      <c r="BD1919" s="14"/>
      <c r="BE1919" s="18"/>
      <c r="BF1919" s="16"/>
      <c r="BG1919" s="18">
        <f t="shared" si="635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4"/>
    </row>
    <row r="1920" spans="1:69" ht="16.8" customHeight="1" x14ac:dyDescent="0.35">
      <c r="A1920" s="15"/>
      <c r="B1920" s="15"/>
      <c r="C1920" s="15" t="s">
        <v>142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49584.18</v>
      </c>
      <c r="M1920" s="3">
        <f>SUM(M1893:M1919)</f>
        <v>172336.54</v>
      </c>
      <c r="N1920" s="16" t="s">
        <v>75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630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1"/>
        <v>189129.66999999995</v>
      </c>
      <c r="AA1920" s="15"/>
      <c r="AB1920" s="24"/>
      <c r="AC1920" s="15" t="str">
        <f t="shared" si="641"/>
        <v xml:space="preserve">PAG. STIP.           STEFANIA  BONIFICO </v>
      </c>
      <c r="AD1920" s="25"/>
      <c r="AE1920" s="62">
        <f t="shared" si="642"/>
        <v>0</v>
      </c>
      <c r="AF1920" s="63">
        <f t="shared" si="638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2"/>
        <v>0</v>
      </c>
      <c r="AP1920" s="15"/>
      <c r="AR1920" s="14"/>
      <c r="AS1920" s="18"/>
      <c r="AT1920" s="16">
        <v>0</v>
      </c>
      <c r="AU1920" s="18">
        <f t="shared" si="633"/>
        <v>0</v>
      </c>
      <c r="AV1920" s="15"/>
      <c r="AX1920" s="14"/>
      <c r="AY1920" s="18"/>
      <c r="AZ1920" s="16">
        <v>0</v>
      </c>
      <c r="BA1920" s="18">
        <f t="shared" si="634"/>
        <v>0</v>
      </c>
      <c r="BB1920" s="15"/>
      <c r="BD1920" s="14"/>
      <c r="BE1920" s="18"/>
      <c r="BF1920" s="16">
        <v>0</v>
      </c>
      <c r="BG1920" s="18">
        <f t="shared" si="635"/>
        <v>0</v>
      </c>
      <c r="BH1920" s="15"/>
      <c r="BJ1920" s="86"/>
      <c r="BK1920" s="86"/>
      <c r="BL1920" s="24"/>
      <c r="BM1920" s="24"/>
      <c r="BN1920" s="24"/>
      <c r="BO1920" s="24"/>
      <c r="BP1920" s="24"/>
      <c r="BQ1920" s="124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968906.2699999999</v>
      </c>
      <c r="M1921" s="3">
        <f>M1861</f>
        <v>794140.58000000007</v>
      </c>
      <c r="N1921" s="16" t="s">
        <v>77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630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1"/>
        <v>189129.66999999995</v>
      </c>
      <c r="AA1921" s="15"/>
      <c r="AB1921" s="24"/>
      <c r="AC1921" s="15" t="str">
        <f t="shared" si="641"/>
        <v>Pagamento contributi impiegate</v>
      </c>
      <c r="AD1921" s="25"/>
      <c r="AE1921" s="62">
        <f t="shared" si="642"/>
        <v>0</v>
      </c>
      <c r="AF1921" s="63">
        <f t="shared" si="638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2"/>
        <v>0</v>
      </c>
      <c r="AP1921" s="15"/>
      <c r="AR1921" s="14"/>
      <c r="AS1921" s="18"/>
      <c r="AT1921" s="16">
        <v>0</v>
      </c>
      <c r="AU1921" s="18">
        <f t="shared" si="633"/>
        <v>0</v>
      </c>
      <c r="AV1921" s="15"/>
      <c r="AX1921" s="14"/>
      <c r="AY1921" s="18"/>
      <c r="AZ1921" s="16">
        <v>0</v>
      </c>
      <c r="BA1921" s="18">
        <f t="shared" si="634"/>
        <v>0</v>
      </c>
      <c r="BB1921" s="15"/>
      <c r="BD1921" s="14"/>
      <c r="BE1921" s="18"/>
      <c r="BF1921" s="16">
        <v>0</v>
      </c>
      <c r="BG1921" s="18">
        <f t="shared" si="635"/>
        <v>0</v>
      </c>
      <c r="BH1921" s="15"/>
      <c r="BJ1921" s="86"/>
      <c r="BK1921" s="86"/>
      <c r="BL1921" s="24"/>
      <c r="BM1921" s="24"/>
      <c r="BN1921" s="24"/>
      <c r="BO1921" s="24"/>
      <c r="BP1921" s="24"/>
      <c r="BQ1921" s="124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1018490.45</v>
      </c>
      <c r="M1922" s="3">
        <f>M1920+M1921</f>
        <v>966477.12000000011</v>
      </c>
      <c r="N1922" s="16" t="s">
        <v>80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630"/>
        <v>66454.28</v>
      </c>
      <c r="U1922" s="15"/>
      <c r="W1922" s="14"/>
      <c r="X1922" s="18"/>
      <c r="Y1922" s="16"/>
      <c r="Z1922" s="18">
        <f t="shared" si="631"/>
        <v>189129.66999999995</v>
      </c>
      <c r="AA1922" s="15"/>
      <c r="AB1922" s="24"/>
      <c r="AC1922" s="15"/>
      <c r="AD1922" s="25"/>
      <c r="AE1922" s="62">
        <f t="shared" si="642"/>
        <v>0</v>
      </c>
      <c r="AF1922" s="63">
        <f t="shared" si="638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2"/>
        <v>0</v>
      </c>
      <c r="AP1922" s="15"/>
      <c r="AR1922" s="14"/>
      <c r="AS1922" s="18"/>
      <c r="AT1922" s="16"/>
      <c r="AU1922" s="18">
        <f t="shared" si="633"/>
        <v>0</v>
      </c>
      <c r="AV1922" s="15"/>
      <c r="AX1922" s="14"/>
      <c r="AY1922" s="18"/>
      <c r="AZ1922" s="16"/>
      <c r="BA1922" s="18">
        <f t="shared" si="634"/>
        <v>0</v>
      </c>
      <c r="BB1922" s="15"/>
      <c r="BD1922" s="14"/>
      <c r="BE1922" s="18"/>
      <c r="BF1922" s="16"/>
      <c r="BG1922" s="18">
        <f t="shared" si="635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4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82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630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631"/>
        <v>189129.66999999995</v>
      </c>
      <c r="AA1923" s="15"/>
      <c r="AB1923" s="24"/>
      <c r="AC1923" s="15" t="str">
        <f t="shared" ref="AC1923:AC1933" si="643">C1923</f>
        <v>Pag. Bolletta Telecom  780820</v>
      </c>
      <c r="AD1923" s="25"/>
      <c r="AE1923" s="62">
        <f t="shared" si="642"/>
        <v>0</v>
      </c>
      <c r="AF1923" s="63">
        <f t="shared" si="638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2"/>
        <v>0</v>
      </c>
      <c r="AP1923" s="15"/>
      <c r="AR1923" s="14"/>
      <c r="AS1923" s="18"/>
      <c r="AT1923" s="16">
        <v>0</v>
      </c>
      <c r="AU1923" s="18">
        <f t="shared" si="633"/>
        <v>0</v>
      </c>
      <c r="AV1923" s="15"/>
      <c r="AX1923" s="14"/>
      <c r="AY1923" s="18"/>
      <c r="AZ1923" s="16">
        <v>0</v>
      </c>
      <c r="BA1923" s="18">
        <f t="shared" si="634"/>
        <v>0</v>
      </c>
      <c r="BB1923" s="15"/>
      <c r="BD1923" s="14"/>
      <c r="BE1923" s="18"/>
      <c r="BF1923" s="16">
        <v>0</v>
      </c>
      <c r="BG1923" s="18">
        <f t="shared" si="635"/>
        <v>0</v>
      </c>
      <c r="BH1923" s="15"/>
      <c r="BJ1923" s="86"/>
      <c r="BK1923" s="86"/>
      <c r="BL1923" s="24"/>
      <c r="BM1923" s="24"/>
      <c r="BN1923" s="24"/>
      <c r="BO1923" s="24"/>
      <c r="BP1923" s="24"/>
      <c r="BQ1923" s="124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630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631"/>
        <v>189129.66999999995</v>
      </c>
      <c r="AA1924" s="15"/>
      <c r="AB1924" s="24"/>
      <c r="AC1924" s="15" t="str">
        <f t="shared" si="643"/>
        <v>Pag. Bolletta Telecom 780344</v>
      </c>
      <c r="AD1924" s="25"/>
      <c r="AE1924" s="62">
        <f t="shared" si="642"/>
        <v>0</v>
      </c>
      <c r="AF1924" s="63">
        <f t="shared" si="638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2"/>
        <v>0</v>
      </c>
      <c r="AP1924" s="15"/>
      <c r="AR1924" s="14"/>
      <c r="AS1924" s="18"/>
      <c r="AT1924" s="16">
        <v>0</v>
      </c>
      <c r="AU1924" s="18">
        <f t="shared" si="633"/>
        <v>0</v>
      </c>
      <c r="AV1924" s="15"/>
      <c r="AX1924" s="14"/>
      <c r="AY1924" s="18"/>
      <c r="AZ1924" s="16">
        <v>0</v>
      </c>
      <c r="BA1924" s="18">
        <f t="shared" si="634"/>
        <v>0</v>
      </c>
      <c r="BB1924" s="15"/>
      <c r="BD1924" s="14"/>
      <c r="BE1924" s="18"/>
      <c r="BF1924" s="16">
        <v>0</v>
      </c>
      <c r="BG1924" s="18">
        <f t="shared" si="635"/>
        <v>0</v>
      </c>
      <c r="BH1924" s="15"/>
      <c r="BJ1924" s="86"/>
      <c r="BK1924" s="86"/>
      <c r="BL1924" s="24"/>
      <c r="BM1924" s="24"/>
      <c r="BN1924" s="24"/>
      <c r="BO1924" s="24"/>
      <c r="BP1924" s="24"/>
      <c r="BQ1924" s="124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>G1925</f>
        <v>0</v>
      </c>
      <c r="T1925" s="18">
        <f t="shared" si="630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631"/>
        <v>189129.66999999995</v>
      </c>
      <c r="AA1925" s="15"/>
      <c r="AB1925" s="24"/>
      <c r="AC1925" s="15" t="str">
        <f t="shared" si="643"/>
        <v>Pag. Bolletta Telecom</v>
      </c>
      <c r="AD1925" s="25"/>
      <c r="AE1925" s="62">
        <f t="shared" si="642"/>
        <v>0</v>
      </c>
      <c r="AF1925" s="63">
        <f t="shared" si="638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2"/>
        <v>0</v>
      </c>
      <c r="AP1925" s="15"/>
      <c r="AR1925" s="14"/>
      <c r="AS1925" s="18"/>
      <c r="AT1925" s="16">
        <v>0</v>
      </c>
      <c r="AU1925" s="18">
        <f t="shared" si="633"/>
        <v>0</v>
      </c>
      <c r="AV1925" s="15"/>
      <c r="AX1925" s="14"/>
      <c r="AY1925" s="18"/>
      <c r="AZ1925" s="16">
        <v>0</v>
      </c>
      <c r="BA1925" s="18">
        <f t="shared" si="634"/>
        <v>0</v>
      </c>
      <c r="BB1925" s="15"/>
      <c r="BD1925" s="14"/>
      <c r="BE1925" s="18"/>
      <c r="BF1925" s="16">
        <v>0</v>
      </c>
      <c r="BG1925" s="18">
        <f t="shared" si="635"/>
        <v>0</v>
      </c>
      <c r="BH1925" s="15"/>
      <c r="BJ1925" s="86"/>
      <c r="BK1925" s="86"/>
      <c r="BL1925" s="24"/>
      <c r="BM1925" s="24"/>
      <c r="BN1925" s="24"/>
      <c r="BO1925" s="24"/>
      <c r="BP1925" s="24"/>
      <c r="BQ1925" s="124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ref="T1926:T1957" si="644">(R1926-S1926)+T1925</f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ref="Z1926:Z1957" si="645">(X1926-Y1926)+Z1925</f>
        <v>189129.66999999995</v>
      </c>
      <c r="AA1926" s="15"/>
      <c r="AB1926" s="24"/>
      <c r="AC1926" s="15" t="str">
        <f t="shared" si="643"/>
        <v xml:space="preserve">PAG. BOLLETTA ENEL  </v>
      </c>
      <c r="AD1926" s="25"/>
      <c r="AE1926" s="62">
        <f t="shared" si="642"/>
        <v>0</v>
      </c>
      <c r="AF1926" s="63">
        <f t="shared" si="638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7" si="646">(AM1926-AN1926)+AO1925</f>
        <v>0</v>
      </c>
      <c r="AP1926" s="15"/>
      <c r="AR1926" s="14"/>
      <c r="AS1926" s="18"/>
      <c r="AT1926" s="16">
        <v>0</v>
      </c>
      <c r="AU1926" s="18">
        <f t="shared" ref="AU1926:AU1957" si="647">(AS1926-AT1926)+AU1925</f>
        <v>0</v>
      </c>
      <c r="AV1926" s="15"/>
      <c r="AX1926" s="14"/>
      <c r="AY1926" s="18"/>
      <c r="AZ1926" s="16">
        <v>0</v>
      </c>
      <c r="BA1926" s="18">
        <f t="shared" ref="BA1926:BA1957" si="648">(AY1926-AZ1926)+BA1925</f>
        <v>0</v>
      </c>
      <c r="BB1926" s="15"/>
      <c r="BD1926" s="14"/>
      <c r="BE1926" s="18"/>
      <c r="BF1926" s="16">
        <v>0</v>
      </c>
      <c r="BG1926" s="18">
        <f t="shared" ref="BG1926:BG1957" si="649">(BE1926-BF1926)+BG1925</f>
        <v>0</v>
      </c>
      <c r="BH1926" s="15"/>
      <c r="BJ1926" s="86"/>
      <c r="BK1926" s="86"/>
      <c r="BL1926" s="24"/>
      <c r="BM1926" s="24"/>
      <c r="BN1926" s="24"/>
      <c r="BO1926" s="24"/>
      <c r="BP1926" s="24"/>
      <c r="BQ1926" s="124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>
        <f>T1950+Z1950+AO1950+AU1950</f>
        <v>88874.76999999996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644"/>
        <v>66454.28</v>
      </c>
      <c r="U1927" s="15"/>
      <c r="W1927" s="14"/>
      <c r="X1927" s="18"/>
      <c r="Y1927" s="16">
        <v>0</v>
      </c>
      <c r="Z1927" s="18">
        <f t="shared" si="645"/>
        <v>189129.66999999995</v>
      </c>
      <c r="AA1927" s="15"/>
      <c r="AB1927" s="24"/>
      <c r="AC1927" s="15" t="str">
        <f t="shared" si="643"/>
        <v>Locazione immobili</v>
      </c>
      <c r="AD1927" s="25"/>
      <c r="AE1927" s="62">
        <f t="shared" si="642"/>
        <v>0</v>
      </c>
      <c r="AF1927" s="63">
        <f t="shared" si="638"/>
        <v>9547.4</v>
      </c>
      <c r="AG1927" s="25"/>
      <c r="AH1927" s="24"/>
      <c r="AI1927" s="26">
        <v>0</v>
      </c>
      <c r="AJ1927" s="25"/>
      <c r="AL1927" s="14"/>
      <c r="AM1927" s="18"/>
      <c r="AN1927" s="16">
        <v>0</v>
      </c>
      <c r="AO1927" s="18">
        <f t="shared" si="646"/>
        <v>0</v>
      </c>
      <c r="AP1927" s="15"/>
      <c r="AR1927" s="14"/>
      <c r="AS1927" s="18"/>
      <c r="AT1927" s="16">
        <v>0</v>
      </c>
      <c r="AU1927" s="18">
        <f t="shared" si="647"/>
        <v>0</v>
      </c>
      <c r="AV1927" s="15"/>
      <c r="AX1927" s="14"/>
      <c r="AY1927" s="18"/>
      <c r="AZ1927" s="16">
        <v>0</v>
      </c>
      <c r="BA1927" s="18">
        <f t="shared" si="648"/>
        <v>0</v>
      </c>
      <c r="BB1927" s="15"/>
      <c r="BD1927" s="14"/>
      <c r="BE1927" s="18"/>
      <c r="BF1927" s="16">
        <v>0</v>
      </c>
      <c r="BG1927" s="18">
        <f t="shared" si="649"/>
        <v>0</v>
      </c>
      <c r="BH1927" s="15"/>
      <c r="BJ1927" s="86"/>
      <c r="BK1927" s="86"/>
      <c r="BL1927" s="24"/>
      <c r="BM1927" s="24"/>
      <c r="BN1927" s="24"/>
      <c r="BO1927" s="24"/>
      <c r="BP1927" s="24"/>
      <c r="BQ1927" s="124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644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645"/>
        <v>189129.66999999995</v>
      </c>
      <c r="AA1928" s="15"/>
      <c r="AB1928" s="24"/>
      <c r="AC1928" s="15" t="str">
        <f t="shared" si="643"/>
        <v>Spese condominiali</v>
      </c>
      <c r="AD1928" s="25"/>
      <c r="AE1928" s="62">
        <f t="shared" si="642"/>
        <v>0</v>
      </c>
      <c r="AF1928" s="63">
        <f t="shared" si="638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6"/>
        <v>0</v>
      </c>
      <c r="AP1928" s="15"/>
      <c r="AR1928" s="14"/>
      <c r="AS1928" s="18"/>
      <c r="AT1928" s="16">
        <v>0</v>
      </c>
      <c r="AU1928" s="18">
        <f t="shared" si="647"/>
        <v>0</v>
      </c>
      <c r="AV1928" s="15"/>
      <c r="AX1928" s="14"/>
      <c r="AY1928" s="18"/>
      <c r="AZ1928" s="16">
        <v>0</v>
      </c>
      <c r="BA1928" s="18">
        <f t="shared" si="648"/>
        <v>0</v>
      </c>
      <c r="BB1928" s="15"/>
      <c r="BD1928" s="14"/>
      <c r="BE1928" s="18"/>
      <c r="BF1928" s="16">
        <v>0</v>
      </c>
      <c r="BG1928" s="18">
        <f t="shared" si="649"/>
        <v>0</v>
      </c>
      <c r="BH1928" s="15"/>
      <c r="BJ1928" s="86"/>
      <c r="BK1928" s="86"/>
      <c r="BL1928" s="24"/>
      <c r="BM1928" s="24"/>
      <c r="BN1928" s="24"/>
      <c r="BO1928" s="24"/>
      <c r="BP1928" s="24"/>
      <c r="BQ1928" s="124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144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4"/>
        <v>66454.28</v>
      </c>
      <c r="U1929" s="15"/>
      <c r="W1929" s="14"/>
      <c r="X1929" s="18"/>
      <c r="Y1929" s="16"/>
      <c r="Z1929" s="18">
        <f t="shared" si="645"/>
        <v>189129.66999999995</v>
      </c>
      <c r="AA1929" s="15"/>
      <c r="AB1929" s="24"/>
      <c r="AC1929" s="15" t="str">
        <f t="shared" si="643"/>
        <v>TOT. SPESE AFFITTO  TEL. LUCE</v>
      </c>
      <c r="AD1929" s="25"/>
      <c r="AE1929" s="62">
        <f t="shared" si="642"/>
        <v>0</v>
      </c>
      <c r="AF1929" s="63">
        <f t="shared" si="638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6"/>
        <v>0</v>
      </c>
      <c r="AP1929" s="15"/>
      <c r="AR1929" s="14"/>
      <c r="AS1929" s="18"/>
      <c r="AT1929" s="16"/>
      <c r="AU1929" s="18">
        <f t="shared" si="647"/>
        <v>0</v>
      </c>
      <c r="AV1929" s="15"/>
      <c r="AX1929" s="14"/>
      <c r="AY1929" s="18"/>
      <c r="AZ1929" s="16"/>
      <c r="BA1929" s="18">
        <f t="shared" si="648"/>
        <v>0</v>
      </c>
      <c r="BB1929" s="15"/>
      <c r="BD1929" s="14"/>
      <c r="BE1929" s="18"/>
      <c r="BF1929" s="16"/>
      <c r="BG1929" s="18">
        <f t="shared" si="649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4"/>
    </row>
    <row r="1930" spans="1:69" ht="16.8" customHeight="1" x14ac:dyDescent="0.35">
      <c r="A1930" s="15"/>
      <c r="B1930" s="15"/>
      <c r="C1930" s="15" t="s">
        <v>95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367</v>
      </c>
      <c r="L1930" s="30">
        <v>294.5</v>
      </c>
      <c r="M1930" s="16" t="s">
        <v>442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644"/>
        <v>66454.28</v>
      </c>
      <c r="U1930" s="15"/>
      <c r="W1930" s="14"/>
      <c r="X1930" s="18">
        <v>0</v>
      </c>
      <c r="Y1930" s="16">
        <v>0</v>
      </c>
      <c r="Z1930" s="18">
        <f t="shared" si="645"/>
        <v>189129.66999999995</v>
      </c>
      <c r="AA1930" s="15"/>
      <c r="AB1930" s="24"/>
      <c r="AC1930" s="15" t="str">
        <f t="shared" si="643"/>
        <v xml:space="preserve">RIVALSA </v>
      </c>
      <c r="AD1930" s="25"/>
      <c r="AE1930" s="62">
        <f t="shared" si="642"/>
        <v>0</v>
      </c>
      <c r="AF1930" s="63">
        <f t="shared" si="638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6"/>
        <v>0</v>
      </c>
      <c r="AP1930" s="15"/>
      <c r="AR1930" s="14"/>
      <c r="AS1930" s="18"/>
      <c r="AT1930" s="16"/>
      <c r="AU1930" s="18">
        <f t="shared" si="647"/>
        <v>0</v>
      </c>
      <c r="AV1930" s="15"/>
      <c r="AX1930" s="14"/>
      <c r="AY1930" s="18"/>
      <c r="AZ1930" s="16"/>
      <c r="BA1930" s="18">
        <f t="shared" si="648"/>
        <v>0</v>
      </c>
      <c r="BB1930" s="15"/>
      <c r="BD1930" s="14"/>
      <c r="BE1930" s="18"/>
      <c r="BF1930" s="16"/>
      <c r="BG1930" s="18">
        <f t="shared" si="649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4"/>
    </row>
    <row r="1931" spans="1:69" ht="16.8" customHeight="1" x14ac:dyDescent="0.35">
      <c r="A1931" s="15"/>
      <c r="B1931" s="15"/>
      <c r="C1931" s="15" t="s">
        <v>96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410</v>
      </c>
      <c r="L1931" s="16">
        <v>236.02</v>
      </c>
      <c r="M1931" s="44" t="s">
        <v>443</v>
      </c>
      <c r="N1931" s="16">
        <v>1105</v>
      </c>
      <c r="O1931" s="16"/>
      <c r="P1931" s="18"/>
      <c r="Q1931" s="14"/>
      <c r="R1931" s="18"/>
      <c r="S1931" s="16">
        <f>G1931</f>
        <v>0</v>
      </c>
      <c r="T1931" s="18">
        <f t="shared" si="644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5"/>
        <v>189129.66999999995</v>
      </c>
      <c r="AA1931" s="15"/>
      <c r="AB1931" s="24"/>
      <c r="AC1931" s="15" t="str">
        <f t="shared" si="643"/>
        <v>COMMERCIALISTA</v>
      </c>
      <c r="AD1931" s="25"/>
      <c r="AE1931" s="62">
        <f t="shared" si="642"/>
        <v>0</v>
      </c>
      <c r="AF1931" s="63">
        <f t="shared" si="638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6"/>
        <v>0</v>
      </c>
      <c r="AP1931" s="15"/>
      <c r="AR1931" s="14"/>
      <c r="AS1931" s="18"/>
      <c r="AT1931" s="16">
        <v>0</v>
      </c>
      <c r="AU1931" s="18">
        <f t="shared" si="647"/>
        <v>0</v>
      </c>
      <c r="AV1931" s="15"/>
      <c r="AX1931" s="14"/>
      <c r="AY1931" s="18"/>
      <c r="AZ1931" s="16">
        <v>0</v>
      </c>
      <c r="BA1931" s="18">
        <f t="shared" si="648"/>
        <v>0</v>
      </c>
      <c r="BB1931" s="15"/>
      <c r="BD1931" s="14"/>
      <c r="BE1931" s="18"/>
      <c r="BF1931" s="16">
        <v>0</v>
      </c>
      <c r="BG1931" s="18">
        <f t="shared" si="649"/>
        <v>0</v>
      </c>
      <c r="BH1931" s="15"/>
      <c r="BJ1931" s="86"/>
      <c r="BK1931" s="86"/>
      <c r="BL1931" s="24"/>
      <c r="BM1931" s="24"/>
      <c r="BN1931" s="24"/>
      <c r="BO1931" s="24"/>
      <c r="BP1931" s="24"/>
      <c r="BQ1931" s="124"/>
    </row>
    <row r="1932" spans="1:69" ht="16.8" customHeight="1" x14ac:dyDescent="0.35">
      <c r="A1932" s="15"/>
      <c r="B1932" s="15"/>
      <c r="C1932" s="64" t="s">
        <v>147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439</v>
      </c>
      <c r="L1932" s="16">
        <v>307.5</v>
      </c>
      <c r="M1932" s="16"/>
      <c r="N1932" s="16">
        <v>0</v>
      </c>
      <c r="O1932" s="16"/>
      <c r="P1932" s="18"/>
      <c r="Q1932" s="14"/>
      <c r="R1932" s="18"/>
      <c r="S1932" s="16">
        <f>G1932</f>
        <v>0</v>
      </c>
      <c r="T1932" s="18">
        <f t="shared" si="644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5"/>
        <v>189129.66999999995</v>
      </c>
      <c r="AA1932" s="15"/>
      <c r="AB1932" s="24"/>
      <c r="AC1932" s="15" t="str">
        <f t="shared" si="643"/>
        <v>CASSA PREVIDENZA  AGENTI  + QUOTA GAA</v>
      </c>
      <c r="AD1932" s="25"/>
      <c r="AE1932" s="62">
        <f t="shared" si="642"/>
        <v>0</v>
      </c>
      <c r="AF1932" s="63">
        <f t="shared" si="638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6"/>
        <v>0</v>
      </c>
      <c r="AP1932" s="15"/>
      <c r="AR1932" s="14"/>
      <c r="AS1932" s="18"/>
      <c r="AT1932" s="16">
        <v>0</v>
      </c>
      <c r="AU1932" s="18">
        <f t="shared" si="647"/>
        <v>0</v>
      </c>
      <c r="AV1932" s="15"/>
      <c r="AX1932" s="14"/>
      <c r="AY1932" s="18"/>
      <c r="AZ1932" s="16">
        <v>0</v>
      </c>
      <c r="BA1932" s="18">
        <f t="shared" si="648"/>
        <v>0</v>
      </c>
      <c r="BB1932" s="15"/>
      <c r="BD1932" s="14"/>
      <c r="BE1932" s="18"/>
      <c r="BF1932" s="16">
        <v>0</v>
      </c>
      <c r="BG1932" s="18">
        <f t="shared" si="649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4"/>
    </row>
    <row r="1933" spans="1:69" ht="16.8" customHeight="1" x14ac:dyDescent="0.35">
      <c r="A1933" s="15"/>
      <c r="B1933" s="15"/>
      <c r="C1933" s="15" t="s">
        <v>98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445</v>
      </c>
      <c r="L1933" s="16">
        <v>100</v>
      </c>
      <c r="M1933" s="16" t="s">
        <v>446</v>
      </c>
      <c r="N1933" s="16">
        <v>387.96</v>
      </c>
      <c r="O1933" s="16"/>
      <c r="P1933" s="18"/>
      <c r="Q1933" s="14"/>
      <c r="R1933" s="18">
        <f>F1933</f>
        <v>13863.53</v>
      </c>
      <c r="S1933" s="16">
        <v>0</v>
      </c>
      <c r="T1933" s="18">
        <f t="shared" si="644"/>
        <v>80317.81</v>
      </c>
      <c r="U1933" s="15"/>
      <c r="W1933" s="14" t="s">
        <v>186</v>
      </c>
      <c r="X1933" s="18">
        <v>0</v>
      </c>
      <c r="Y1933" s="16"/>
      <c r="Z1933" s="18">
        <f t="shared" si="645"/>
        <v>189129.66999999995</v>
      </c>
      <c r="AA1933" s="15"/>
      <c r="AB1933" s="24"/>
      <c r="AC1933" s="15" t="str">
        <f t="shared" si="643"/>
        <v>GIROCONTO PROVV. GENERALI</v>
      </c>
      <c r="AD1933" s="25"/>
      <c r="AE1933" s="62">
        <f t="shared" si="642"/>
        <v>0</v>
      </c>
      <c r="AF1933" s="63">
        <f t="shared" si="638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6"/>
        <v>0</v>
      </c>
      <c r="AP1933" s="15"/>
      <c r="AR1933" s="14"/>
      <c r="AS1933" s="18"/>
      <c r="AT1933" s="16"/>
      <c r="AU1933" s="18">
        <f t="shared" si="647"/>
        <v>0</v>
      </c>
      <c r="AV1933" s="15"/>
      <c r="AX1933" s="14"/>
      <c r="AY1933" s="18"/>
      <c r="AZ1933" s="16"/>
      <c r="BA1933" s="18">
        <f t="shared" si="648"/>
        <v>0</v>
      </c>
      <c r="BB1933" s="15"/>
      <c r="BD1933" s="14"/>
      <c r="BE1933" s="18">
        <f>H1933</f>
        <v>0</v>
      </c>
      <c r="BF1933" s="16"/>
      <c r="BG1933" s="18">
        <f t="shared" si="649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4"/>
    </row>
    <row r="1934" spans="1:69" ht="16.8" customHeight="1" x14ac:dyDescent="0.35">
      <c r="A1934" s="15"/>
      <c r="B1934" s="15"/>
      <c r="C1934" s="47" t="s">
        <v>149</v>
      </c>
      <c r="D1934" s="16"/>
      <c r="E1934" s="16"/>
      <c r="F1934" s="1">
        <v>2802.43</v>
      </c>
      <c r="G1934" s="16">
        <v>0</v>
      </c>
      <c r="H1934" s="16"/>
      <c r="I1934" s="4"/>
      <c r="J1934" s="14"/>
      <c r="K1934" s="44" t="s">
        <v>447</v>
      </c>
      <c r="L1934" s="16">
        <v>0.99</v>
      </c>
      <c r="M1934" s="44" t="s">
        <v>448</v>
      </c>
      <c r="N1934" s="16">
        <v>0.18</v>
      </c>
      <c r="O1934" s="16"/>
      <c r="P1934" s="18"/>
      <c r="Q1934" s="14"/>
      <c r="R1934" s="49">
        <f>F1934</f>
        <v>2802.43</v>
      </c>
      <c r="S1934" s="16">
        <v>0</v>
      </c>
      <c r="T1934" s="18">
        <f t="shared" si="644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5"/>
        <v>189129.66999999995</v>
      </c>
      <c r="AA1934" s="15"/>
      <c r="AB1934" s="24"/>
      <c r="AC1934" s="64" t="s">
        <v>150</v>
      </c>
      <c r="AD1934" s="65"/>
      <c r="AE1934" s="65">
        <f t="shared" si="642"/>
        <v>0</v>
      </c>
      <c r="AF1934" s="63">
        <f t="shared" si="638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6"/>
        <v>0</v>
      </c>
      <c r="AP1934" s="15"/>
      <c r="AR1934" s="14"/>
      <c r="AS1934" s="18"/>
      <c r="AT1934" s="16">
        <v>0</v>
      </c>
      <c r="AU1934" s="18">
        <f t="shared" si="647"/>
        <v>0</v>
      </c>
      <c r="AV1934" s="15"/>
      <c r="AX1934" s="14"/>
      <c r="AY1934" s="18"/>
      <c r="AZ1934" s="16">
        <v>0</v>
      </c>
      <c r="BA1934" s="18">
        <f t="shared" si="648"/>
        <v>0</v>
      </c>
      <c r="BB1934" s="15"/>
      <c r="BD1934" s="14"/>
      <c r="BE1934" s="18"/>
      <c r="BF1934" s="16">
        <v>0</v>
      </c>
      <c r="BG1934" s="18">
        <f t="shared" si="649"/>
        <v>0</v>
      </c>
      <c r="BH1934" s="15"/>
      <c r="BJ1934" s="86"/>
      <c r="BK1934" s="86"/>
      <c r="BL1934" s="24"/>
      <c r="BM1934" s="24"/>
      <c r="BN1934" s="24"/>
      <c r="BO1934" s="24"/>
      <c r="BP1934" s="24"/>
      <c r="BQ1934" s="124"/>
    </row>
    <row r="1935" spans="1:69" ht="16.8" customHeight="1" x14ac:dyDescent="0.35">
      <c r="A1935" s="15"/>
      <c r="B1935" s="15"/>
      <c r="C1935" s="15" t="s">
        <v>100</v>
      </c>
      <c r="D1935" s="16"/>
      <c r="E1935" s="16"/>
      <c r="F1935" s="16"/>
      <c r="G1935" s="16">
        <v>0</v>
      </c>
      <c r="H1935" s="16"/>
      <c r="I1935" s="4"/>
      <c r="J1935" s="14"/>
      <c r="K1935" s="25" t="s">
        <v>449</v>
      </c>
      <c r="L1935" s="83">
        <v>700</v>
      </c>
      <c r="M1935" s="16"/>
      <c r="N1935" s="83">
        <v>0</v>
      </c>
      <c r="O1935" s="16"/>
      <c r="P1935" s="18"/>
      <c r="Q1935" s="14"/>
      <c r="R1935" s="18"/>
      <c r="S1935" s="16">
        <f>G1935</f>
        <v>0</v>
      </c>
      <c r="T1935" s="18">
        <f t="shared" si="644"/>
        <v>83120.239999999991</v>
      </c>
      <c r="U1935" s="15" t="s">
        <v>102</v>
      </c>
      <c r="W1935" s="14"/>
      <c r="X1935" s="18"/>
      <c r="Y1935" s="16">
        <v>0</v>
      </c>
      <c r="Z1935" s="18">
        <f t="shared" si="645"/>
        <v>189129.66999999995</v>
      </c>
      <c r="AA1935" s="15"/>
      <c r="AB1935" s="24"/>
      <c r="AC1935" s="15" t="str">
        <f>C1935</f>
        <v>TASSE</v>
      </c>
      <c r="AD1935" s="25"/>
      <c r="AE1935" s="62">
        <f t="shared" si="642"/>
        <v>0</v>
      </c>
      <c r="AF1935" s="63">
        <f t="shared" si="638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6"/>
        <v>0</v>
      </c>
      <c r="AP1935" s="15"/>
      <c r="AR1935" s="14"/>
      <c r="AS1935" s="18">
        <v>0</v>
      </c>
      <c r="AT1935" s="16">
        <v>0</v>
      </c>
      <c r="AU1935" s="18">
        <f t="shared" si="647"/>
        <v>0</v>
      </c>
      <c r="AV1935" s="15"/>
      <c r="AX1935" s="14"/>
      <c r="AY1935" s="18">
        <v>0</v>
      </c>
      <c r="AZ1935" s="16">
        <v>0</v>
      </c>
      <c r="BA1935" s="18">
        <f t="shared" si="648"/>
        <v>0</v>
      </c>
      <c r="BB1935" s="15"/>
      <c r="BD1935" s="14"/>
      <c r="BE1935" s="18">
        <v>0</v>
      </c>
      <c r="BF1935" s="16">
        <v>0</v>
      </c>
      <c r="BG1935" s="18">
        <f t="shared" si="649"/>
        <v>0</v>
      </c>
      <c r="BH1935" s="15"/>
      <c r="BJ1935" s="86"/>
      <c r="BK1935" s="86"/>
      <c r="BL1935" s="24"/>
      <c r="BM1935" s="24"/>
      <c r="BN1935" s="24"/>
      <c r="BO1935" s="24"/>
      <c r="BP1935" s="24"/>
      <c r="BQ1935" s="124"/>
    </row>
    <row r="1936" spans="1:69" ht="16.8" customHeight="1" x14ac:dyDescent="0.35">
      <c r="A1936" s="15"/>
      <c r="B1936" s="15"/>
      <c r="C1936" s="15" t="s">
        <v>103</v>
      </c>
      <c r="D1936" s="16"/>
      <c r="E1936" s="16"/>
      <c r="F1936" s="16">
        <v>0</v>
      </c>
      <c r="G1936" s="16">
        <v>0</v>
      </c>
      <c r="H1936" s="16"/>
      <c r="I1936" s="4"/>
      <c r="J1936" s="14"/>
      <c r="K1936" s="16" t="s">
        <v>450</v>
      </c>
      <c r="L1936" s="16">
        <v>9</v>
      </c>
      <c r="M1936" s="16"/>
      <c r="N1936" s="67">
        <v>0</v>
      </c>
      <c r="O1936" s="16"/>
      <c r="P1936" s="18"/>
      <c r="Q1936" s="14"/>
      <c r="R1936" s="18"/>
      <c r="S1936" s="16">
        <f>G1936</f>
        <v>0</v>
      </c>
      <c r="T1936" s="18">
        <f t="shared" si="644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645"/>
        <v>189129.66999999995</v>
      </c>
      <c r="AA1936" s="15"/>
      <c r="AB1936" s="24"/>
      <c r="AC1936" s="15" t="str">
        <f>C1936</f>
        <v>PREL.  ACC. PER AMM-  GIGI</v>
      </c>
      <c r="AD1936" s="25"/>
      <c r="AE1936" s="62">
        <f t="shared" si="642"/>
        <v>0</v>
      </c>
      <c r="AF1936" s="63">
        <f t="shared" si="638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6"/>
        <v>0</v>
      </c>
      <c r="AP1936" s="15"/>
      <c r="AR1936" s="14"/>
      <c r="AS1936" s="18">
        <v>0</v>
      </c>
      <c r="AT1936" s="16">
        <v>0</v>
      </c>
      <c r="AU1936" s="18">
        <f t="shared" si="647"/>
        <v>0</v>
      </c>
      <c r="AV1936" s="15"/>
      <c r="AX1936" s="14"/>
      <c r="AY1936" s="18">
        <v>0</v>
      </c>
      <c r="AZ1936" s="16">
        <v>0</v>
      </c>
      <c r="BA1936" s="18">
        <f t="shared" si="648"/>
        <v>0</v>
      </c>
      <c r="BB1936" s="15"/>
      <c r="BD1936" s="14"/>
      <c r="BE1936" s="18">
        <v>0</v>
      </c>
      <c r="BF1936" s="16">
        <v>0</v>
      </c>
      <c r="BG1936" s="18">
        <f t="shared" si="649"/>
        <v>0</v>
      </c>
      <c r="BH1936" s="15"/>
      <c r="BJ1936" s="86"/>
      <c r="BK1936" s="86"/>
      <c r="BL1936" s="24"/>
      <c r="BM1936" s="24"/>
      <c r="BN1936" s="24"/>
      <c r="BO1936" s="24"/>
      <c r="BP1936" s="24"/>
      <c r="BQ1936" s="124"/>
    </row>
    <row r="1937" spans="1:69" ht="16.8" customHeight="1" x14ac:dyDescent="0.35">
      <c r="A1937" s="15"/>
      <c r="B1937" s="15"/>
      <c r="C1937" s="15" t="s">
        <v>105</v>
      </c>
      <c r="D1937" s="16"/>
      <c r="E1937" s="16"/>
      <c r="F1937" s="16">
        <v>0</v>
      </c>
      <c r="G1937" s="16">
        <v>0</v>
      </c>
      <c r="H1937" s="16"/>
      <c r="I1937" s="4"/>
      <c r="J1937" s="14"/>
      <c r="K1937" s="44" t="s">
        <v>451</v>
      </c>
      <c r="L1937" s="16">
        <v>600</v>
      </c>
      <c r="M1937" s="16"/>
      <c r="N1937" s="16">
        <v>0</v>
      </c>
      <c r="O1937" s="16"/>
      <c r="P1937" s="18"/>
      <c r="Q1937" s="14"/>
      <c r="R1937" s="18">
        <v>0</v>
      </c>
      <c r="S1937" s="16">
        <f>G1937</f>
        <v>0</v>
      </c>
      <c r="T1937" s="18">
        <f t="shared" si="644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645"/>
        <v>189129.66999999995</v>
      </c>
      <c r="AA1937" s="15"/>
      <c r="AB1937" s="24"/>
      <c r="AC1937" s="15" t="str">
        <f>C1937</f>
        <v>PREL.  ACC. PER AMM-. RENZO</v>
      </c>
      <c r="AD1937" s="25"/>
      <c r="AE1937" s="62">
        <f t="shared" si="642"/>
        <v>0</v>
      </c>
      <c r="AF1937" s="63">
        <f t="shared" si="638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6"/>
        <v>0</v>
      </c>
      <c r="AP1937" s="15"/>
      <c r="AR1937" s="14"/>
      <c r="AS1937" s="18">
        <v>0</v>
      </c>
      <c r="AT1937" s="16"/>
      <c r="AU1937" s="18">
        <f t="shared" si="647"/>
        <v>0</v>
      </c>
      <c r="AV1937" s="15"/>
      <c r="AX1937" s="14"/>
      <c r="AY1937" s="18">
        <v>0</v>
      </c>
      <c r="AZ1937" s="16"/>
      <c r="BA1937" s="18">
        <f t="shared" si="648"/>
        <v>0</v>
      </c>
      <c r="BB1937" s="15"/>
      <c r="BD1937" s="14"/>
      <c r="BE1937" s="18">
        <v>0</v>
      </c>
      <c r="BF1937" s="16"/>
      <c r="BG1937" s="18">
        <f t="shared" si="649"/>
        <v>0</v>
      </c>
      <c r="BH1937" s="15"/>
      <c r="BJ1937" s="86"/>
      <c r="BK1937" s="86"/>
      <c r="BL1937" s="24"/>
      <c r="BM1937" s="24"/>
      <c r="BN1937" s="24"/>
      <c r="BO1937" s="24"/>
      <c r="BP1937" s="24"/>
      <c r="BQ1937" s="124"/>
    </row>
    <row r="1938" spans="1:69" ht="16.8" customHeight="1" x14ac:dyDescent="0.35">
      <c r="A1938" s="15"/>
      <c r="B1938" s="15"/>
      <c r="C1938" s="15" t="s">
        <v>458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453</v>
      </c>
      <c r="L1938" s="16">
        <v>0.5</v>
      </c>
      <c r="M1938" s="44"/>
      <c r="N1938" s="16">
        <v>0</v>
      </c>
      <c r="O1938" s="16"/>
      <c r="P1938" s="18"/>
      <c r="Q1938" s="14"/>
      <c r="R1938" s="18">
        <v>0</v>
      </c>
      <c r="S1938" s="16">
        <v>0</v>
      </c>
      <c r="T1938" s="18">
        <f t="shared" si="644"/>
        <v>83120.239999999991</v>
      </c>
      <c r="U1938" s="15"/>
      <c r="W1938" s="14"/>
      <c r="X1938" s="18">
        <f>F1938</f>
        <v>1222.5</v>
      </c>
      <c r="Y1938" s="16">
        <v>0</v>
      </c>
      <c r="Z1938" s="18">
        <f t="shared" si="645"/>
        <v>190352.16999999995</v>
      </c>
      <c r="AA1938" s="15" t="str">
        <f>C1938</f>
        <v xml:space="preserve">VERS. AGOS  9/2  </v>
      </c>
      <c r="AB1938" s="24"/>
      <c r="AC1938" s="15"/>
      <c r="AD1938" s="25"/>
      <c r="AE1938" s="62"/>
      <c r="AF1938" s="63"/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6"/>
        <v>0</v>
      </c>
      <c r="AP1938" s="15"/>
      <c r="AR1938" s="14"/>
      <c r="AS1938" s="18">
        <v>0</v>
      </c>
      <c r="AT1938" s="16"/>
      <c r="AU1938" s="18">
        <f t="shared" si="647"/>
        <v>0</v>
      </c>
      <c r="AV1938" s="15"/>
      <c r="AX1938" s="14"/>
      <c r="AY1938" s="18">
        <v>0</v>
      </c>
      <c r="AZ1938" s="16"/>
      <c r="BA1938" s="18">
        <f t="shared" si="648"/>
        <v>0</v>
      </c>
      <c r="BB1938" s="15"/>
      <c r="BD1938" s="14"/>
      <c r="BE1938" s="18">
        <v>0</v>
      </c>
      <c r="BF1938" s="16"/>
      <c r="BG1938" s="18">
        <f t="shared" si="649"/>
        <v>0</v>
      </c>
      <c r="BH1938" s="15"/>
      <c r="BJ1938" s="86"/>
      <c r="BK1938" s="86"/>
      <c r="BL1938" s="24"/>
      <c r="BM1938" s="24"/>
      <c r="BN1938" s="24"/>
      <c r="BO1938" s="24"/>
      <c r="BP1938" s="24"/>
      <c r="BQ1938" s="124"/>
    </row>
    <row r="1939" spans="1:69" ht="16.8" customHeight="1" x14ac:dyDescent="0.35">
      <c r="A1939" s="15"/>
      <c r="B1939" s="15"/>
      <c r="C1939" s="15" t="s">
        <v>459</v>
      </c>
      <c r="D1939" s="16"/>
      <c r="E1939" s="16"/>
      <c r="F1939" s="16">
        <v>638.5</v>
      </c>
      <c r="G1939" s="16"/>
      <c r="H1939" s="16">
        <v>0</v>
      </c>
      <c r="I1939" s="4"/>
      <c r="J1939" s="14"/>
      <c r="K1939" s="44" t="s">
        <v>455</v>
      </c>
      <c r="L1939" s="16">
        <v>364.5</v>
      </c>
      <c r="M1939" s="16"/>
      <c r="N1939" s="16">
        <v>0</v>
      </c>
      <c r="O1939" s="16"/>
      <c r="P1939" s="18"/>
      <c r="Q1939" s="14"/>
      <c r="R1939" s="18">
        <v>0</v>
      </c>
      <c r="S1939" s="16">
        <v>0</v>
      </c>
      <c r="T1939" s="18">
        <f t="shared" si="644"/>
        <v>83120.239999999991</v>
      </c>
      <c r="U1939" s="15"/>
      <c r="W1939" s="14"/>
      <c r="X1939" s="18">
        <f>F1939</f>
        <v>638.5</v>
      </c>
      <c r="Y1939" s="16"/>
      <c r="Z1939" s="18">
        <f t="shared" si="645"/>
        <v>190990.66999999995</v>
      </c>
      <c r="AA1939" s="15"/>
      <c r="AB1939" s="24"/>
      <c r="AC1939" s="15"/>
      <c r="AD1939" s="25"/>
      <c r="AE1939" s="62"/>
      <c r="AF1939" s="63"/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6"/>
        <v>0</v>
      </c>
      <c r="AP1939" s="15"/>
      <c r="AR1939" s="14"/>
      <c r="AS1939" s="18">
        <v>0</v>
      </c>
      <c r="AT1939" s="16"/>
      <c r="AU1939" s="18">
        <f t="shared" si="647"/>
        <v>0</v>
      </c>
      <c r="AV1939" s="15"/>
      <c r="AX1939" s="14"/>
      <c r="AY1939" s="18">
        <v>0</v>
      </c>
      <c r="AZ1939" s="16"/>
      <c r="BA1939" s="18">
        <f t="shared" si="648"/>
        <v>0</v>
      </c>
      <c r="BB1939" s="15"/>
      <c r="BD1939" s="14"/>
      <c r="BE1939" s="18">
        <v>0</v>
      </c>
      <c r="BF1939" s="16"/>
      <c r="BG1939" s="18">
        <f t="shared" si="649"/>
        <v>0</v>
      </c>
      <c r="BH1939" s="15"/>
      <c r="BJ1939" s="86"/>
      <c r="BK1939" s="86"/>
      <c r="BL1939" s="24"/>
      <c r="BM1939" s="24"/>
      <c r="BN1939" s="24"/>
      <c r="BO1939" s="24"/>
      <c r="BP1939" s="24"/>
      <c r="BQ1939" s="124"/>
    </row>
    <row r="1940" spans="1:69" ht="16.8" customHeight="1" x14ac:dyDescent="0.35">
      <c r="A1940" s="15"/>
      <c r="B1940" s="15"/>
      <c r="C1940" s="15" t="s">
        <v>107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456</v>
      </c>
      <c r="L1940" s="16">
        <v>0.01</v>
      </c>
      <c r="M1940" s="44"/>
      <c r="N1940" s="16">
        <v>0</v>
      </c>
      <c r="O1940" s="16"/>
      <c r="P1940" s="18"/>
      <c r="Q1940" s="14"/>
      <c r="R1940" s="18">
        <v>0</v>
      </c>
      <c r="S1940" s="16">
        <v>0</v>
      </c>
      <c r="T1940" s="18">
        <f t="shared" si="644"/>
        <v>83120.239999999991</v>
      </c>
      <c r="U1940" s="15"/>
      <c r="W1940" s="14"/>
      <c r="X1940" s="18">
        <f>F1940</f>
        <v>0</v>
      </c>
      <c r="Y1940" s="16"/>
      <c r="Z1940" s="18">
        <f t="shared" si="645"/>
        <v>190990.66999999995</v>
      </c>
      <c r="AA1940" s="15"/>
      <c r="AB1940" s="24"/>
      <c r="AC1940" s="15"/>
      <c r="AD1940" s="25"/>
      <c r="AE1940" s="62"/>
      <c r="AF1940" s="63"/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6"/>
        <v>0</v>
      </c>
      <c r="AP1940" s="15"/>
      <c r="AR1940" s="14"/>
      <c r="AS1940" s="18">
        <v>0</v>
      </c>
      <c r="AT1940" s="16"/>
      <c r="AU1940" s="18">
        <f t="shared" si="647"/>
        <v>0</v>
      </c>
      <c r="AV1940" s="15"/>
      <c r="AX1940" s="14"/>
      <c r="AY1940" s="18">
        <v>0</v>
      </c>
      <c r="AZ1940" s="16"/>
      <c r="BA1940" s="18">
        <f t="shared" si="648"/>
        <v>0</v>
      </c>
      <c r="BB1940" s="15"/>
      <c r="BD1940" s="14"/>
      <c r="BE1940" s="18">
        <v>0</v>
      </c>
      <c r="BF1940" s="16"/>
      <c r="BG1940" s="18">
        <f t="shared" si="649"/>
        <v>0</v>
      </c>
      <c r="BH1940" s="15"/>
      <c r="BJ1940" s="86"/>
      <c r="BK1940" s="86"/>
      <c r="BL1940" s="24"/>
      <c r="BM1940" s="24"/>
      <c r="BN1940" s="24"/>
      <c r="BO1940" s="24"/>
      <c r="BP1940" s="24"/>
      <c r="BQ1940" s="124"/>
    </row>
    <row r="1941" spans="1:69" ht="16.8" customHeight="1" x14ac:dyDescent="0.35">
      <c r="A1941" s="15"/>
      <c r="B1941" s="15"/>
      <c r="C1941" s="15" t="s">
        <v>107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/>
      <c r="N1941" s="16">
        <v>0</v>
      </c>
      <c r="O1941" s="16"/>
      <c r="P1941" s="18"/>
      <c r="Q1941" s="14"/>
      <c r="R1941" s="18">
        <v>0</v>
      </c>
      <c r="S1941" s="16">
        <v>0</v>
      </c>
      <c r="T1941" s="18">
        <f t="shared" si="644"/>
        <v>83120.239999999991</v>
      </c>
      <c r="U1941" s="15"/>
      <c r="W1941" s="14"/>
      <c r="X1941" s="18">
        <f>F1941</f>
        <v>0</v>
      </c>
      <c r="Y1941" s="16">
        <v>0</v>
      </c>
      <c r="Z1941" s="18">
        <f t="shared" si="645"/>
        <v>190990.66999999995</v>
      </c>
      <c r="AA1941" s="15" t="str">
        <f>C1941</f>
        <v>VERSAMENTO</v>
      </c>
      <c r="AB1941" s="24"/>
      <c r="AC1941" s="15"/>
      <c r="AD1941" s="25"/>
      <c r="AE1941" s="62"/>
      <c r="AF1941" s="63"/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6"/>
        <v>0</v>
      </c>
      <c r="AP1941" s="15"/>
      <c r="AR1941" s="14"/>
      <c r="AS1941" s="18">
        <v>0</v>
      </c>
      <c r="AT1941" s="16"/>
      <c r="AU1941" s="18">
        <f t="shared" si="647"/>
        <v>0</v>
      </c>
      <c r="AV1941" s="15"/>
      <c r="AX1941" s="14"/>
      <c r="AY1941" s="18">
        <v>0</v>
      </c>
      <c r="AZ1941" s="16"/>
      <c r="BA1941" s="18">
        <f t="shared" si="648"/>
        <v>0</v>
      </c>
      <c r="BB1941" s="15"/>
      <c r="BD1941" s="14"/>
      <c r="BE1941" s="18">
        <v>0</v>
      </c>
      <c r="BF1941" s="16"/>
      <c r="BG1941" s="18">
        <f t="shared" si="649"/>
        <v>0</v>
      </c>
      <c r="BH1941" s="15"/>
      <c r="BJ1941" s="86"/>
      <c r="BK1941" s="86"/>
      <c r="BL1941" s="24"/>
      <c r="BM1941" s="24"/>
      <c r="BN1941" s="24"/>
      <c r="BO1941" s="24"/>
      <c r="BP1941" s="24"/>
      <c r="BQ1941" s="124"/>
    </row>
    <row r="1942" spans="1:69" ht="16.8" customHeight="1" x14ac:dyDescent="0.35">
      <c r="A1942" s="15"/>
      <c r="B1942" s="15"/>
      <c r="C1942" s="68" t="s">
        <v>107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111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4"/>
        <v>83120.239999999991</v>
      </c>
      <c r="U1942" s="15"/>
      <c r="W1942" s="14"/>
      <c r="X1942" s="18">
        <v>0</v>
      </c>
      <c r="Y1942" s="16"/>
      <c r="Z1942" s="18">
        <f t="shared" si="645"/>
        <v>190990.66999999995</v>
      </c>
      <c r="AA1942" s="15" t="str">
        <f>C1942</f>
        <v>VERSAMENTO</v>
      </c>
      <c r="AB1942" s="24"/>
      <c r="AC1942" s="15"/>
      <c r="AD1942" s="25"/>
      <c r="AE1942" s="62"/>
      <c r="AF1942" s="63"/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6"/>
        <v>0</v>
      </c>
      <c r="AP1942" s="15"/>
      <c r="AR1942" s="14"/>
      <c r="AS1942" s="18">
        <v>0</v>
      </c>
      <c r="AT1942" s="16"/>
      <c r="AU1942" s="18">
        <f t="shared" si="647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648"/>
        <v>0</v>
      </c>
      <c r="BB1942" s="15"/>
      <c r="BD1942" s="14"/>
      <c r="BE1942" s="18">
        <v>0</v>
      </c>
      <c r="BF1942" s="16"/>
      <c r="BG1942" s="18">
        <f t="shared" si="649"/>
        <v>0</v>
      </c>
      <c r="BH1942" s="15"/>
      <c r="BJ1942" s="86"/>
      <c r="BK1942" s="86"/>
      <c r="BL1942" s="24"/>
      <c r="BM1942" s="24"/>
      <c r="BN1942" s="24"/>
      <c r="BO1942" s="24"/>
      <c r="BP1942" s="24"/>
      <c r="BQ1942" s="124"/>
    </row>
    <row r="1943" spans="1:69" ht="16.8" customHeight="1" x14ac:dyDescent="0.35">
      <c r="A1943" s="15"/>
      <c r="B1943" s="15"/>
      <c r="C1943" s="15" t="s">
        <v>169</v>
      </c>
      <c r="D1943" s="16"/>
      <c r="E1943" s="16"/>
      <c r="F1943" s="16">
        <v>2139.5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4"/>
        <v>83120.239999999991</v>
      </c>
      <c r="U1943" s="15"/>
      <c r="W1943" s="14"/>
      <c r="X1943" s="18">
        <f>F1943</f>
        <v>2139.5</v>
      </c>
      <c r="Y1943" s="16">
        <f>G1943</f>
        <v>13863.53</v>
      </c>
      <c r="Z1943" s="18">
        <f t="shared" si="645"/>
        <v>179266.63999999996</v>
      </c>
      <c r="AA1943" s="15" t="str">
        <f>C1943</f>
        <v>BONIFICI</v>
      </c>
      <c r="AB1943" s="24"/>
      <c r="AC1943" s="15"/>
      <c r="AD1943" s="25"/>
      <c r="AE1943" s="62"/>
      <c r="AF1943" s="63"/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6"/>
        <v>0</v>
      </c>
      <c r="AP1943" s="15"/>
      <c r="AR1943" s="14"/>
      <c r="AS1943" s="18">
        <v>0</v>
      </c>
      <c r="AT1943" s="16"/>
      <c r="AU1943" s="18">
        <f t="shared" si="647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48"/>
        <v>0</v>
      </c>
      <c r="BB1943" s="15"/>
      <c r="BD1943" s="14"/>
      <c r="BE1943" s="18">
        <v>0</v>
      </c>
      <c r="BF1943" s="16"/>
      <c r="BG1943" s="18">
        <f t="shared" si="649"/>
        <v>0</v>
      </c>
      <c r="BH1943" s="15"/>
      <c r="BJ1943" s="86"/>
      <c r="BK1943" s="86"/>
      <c r="BL1943" s="24"/>
      <c r="BM1943" s="24"/>
      <c r="BN1943" s="24"/>
      <c r="BO1943" s="24"/>
      <c r="BP1943" s="24"/>
      <c r="BQ1943" s="124"/>
    </row>
    <row r="1944" spans="1:69" ht="16.8" customHeight="1" x14ac:dyDescent="0.35">
      <c r="A1944" s="15"/>
      <c r="B1944" s="15"/>
      <c r="C1944" s="47" t="s">
        <v>112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/>
      <c r="N1944" s="3"/>
      <c r="O1944" s="16"/>
      <c r="P1944" s="18"/>
      <c r="Q1944" s="14"/>
      <c r="R1944" s="18"/>
      <c r="S1944" s="16"/>
      <c r="T1944" s="18">
        <f t="shared" si="644"/>
        <v>83120.239999999991</v>
      </c>
      <c r="U1944" s="15"/>
      <c r="W1944" s="14"/>
      <c r="X1944" s="18"/>
      <c r="Y1944" s="1">
        <f>G1944</f>
        <v>2802.43</v>
      </c>
      <c r="Z1944" s="18">
        <f t="shared" si="645"/>
        <v>176464.20999999996</v>
      </c>
      <c r="AA1944" s="15" t="str">
        <f>C1944</f>
        <v>PREL .PROVVIGIONI MATURATE</v>
      </c>
      <c r="AB1944" s="24"/>
      <c r="AC1944" s="15" t="s">
        <v>157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6"/>
        <v>0</v>
      </c>
      <c r="AP1944" s="15"/>
      <c r="AR1944" s="14"/>
      <c r="AS1944" s="18"/>
      <c r="AT1944" s="25">
        <v>0</v>
      </c>
      <c r="AU1944" s="18">
        <f t="shared" si="647"/>
        <v>0</v>
      </c>
      <c r="AV1944" s="15"/>
      <c r="AX1944" s="14"/>
      <c r="AY1944" s="18"/>
      <c r="AZ1944" s="25">
        <v>0</v>
      </c>
      <c r="BA1944" s="18">
        <f t="shared" si="648"/>
        <v>0</v>
      </c>
      <c r="BB1944" s="15"/>
      <c r="BD1944" s="14"/>
      <c r="BE1944" s="18"/>
      <c r="BF1944" s="25">
        <v>0</v>
      </c>
      <c r="BG1944" s="18">
        <f t="shared" si="649"/>
        <v>0</v>
      </c>
      <c r="BH1944" s="15"/>
      <c r="BJ1944" s="86"/>
      <c r="BK1944" s="86"/>
      <c r="BL1944" s="24"/>
      <c r="BM1944" s="24"/>
      <c r="BN1944" s="24"/>
      <c r="BO1944" s="24"/>
      <c r="BP1944" s="24"/>
      <c r="BQ1944" s="124"/>
    </row>
    <row r="1945" spans="1:69" ht="16.8" customHeight="1" x14ac:dyDescent="0.35">
      <c r="A1945" s="15"/>
      <c r="B1945" s="15"/>
      <c r="C1945" s="15" t="s">
        <v>113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/>
      <c r="N1945" s="16"/>
      <c r="O1945" s="16"/>
      <c r="P1945" s="18"/>
      <c r="Q1945" s="14"/>
      <c r="R1945" s="18"/>
      <c r="S1945" s="16">
        <f>G1945</f>
        <v>0</v>
      </c>
      <c r="T1945" s="18">
        <f t="shared" si="644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5"/>
        <v>176464.20999999996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6"/>
        <v>0</v>
      </c>
      <c r="AP1945" s="15"/>
      <c r="AR1945" s="14"/>
      <c r="AS1945" s="18"/>
      <c r="AT1945" s="16"/>
      <c r="AU1945" s="18">
        <f t="shared" si="647"/>
        <v>0</v>
      </c>
      <c r="AV1945" s="15"/>
      <c r="AX1945" s="14"/>
      <c r="AY1945" s="18"/>
      <c r="AZ1945" s="16"/>
      <c r="BA1945" s="18">
        <f t="shared" si="648"/>
        <v>0</v>
      </c>
      <c r="BB1945" s="15"/>
      <c r="BD1945" s="14"/>
      <c r="BE1945" s="18"/>
      <c r="BF1945" s="16"/>
      <c r="BG1945" s="18">
        <f t="shared" si="649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4"/>
    </row>
    <row r="1946" spans="1:69" ht="16.8" customHeight="1" x14ac:dyDescent="0.35">
      <c r="A1946" s="15"/>
      <c r="B1946" s="15"/>
      <c r="C1946" s="15" t="s">
        <v>114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4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5"/>
        <v>176464.20999999996</v>
      </c>
      <c r="AA1946" s="15"/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6"/>
        <v>0</v>
      </c>
      <c r="AP1946" s="15"/>
      <c r="AR1946" s="14"/>
      <c r="AS1946" s="18"/>
      <c r="AT1946" s="16">
        <v>0</v>
      </c>
      <c r="AU1946" s="18">
        <f t="shared" si="647"/>
        <v>0</v>
      </c>
      <c r="AV1946" s="15"/>
      <c r="AX1946" s="14"/>
      <c r="AY1946" s="18"/>
      <c r="AZ1946" s="16">
        <v>0</v>
      </c>
      <c r="BA1946" s="18">
        <f t="shared" si="648"/>
        <v>0</v>
      </c>
      <c r="BB1946" s="15"/>
      <c r="BD1946" s="14"/>
      <c r="BE1946" s="18"/>
      <c r="BF1946" s="16">
        <v>0</v>
      </c>
      <c r="BG1946" s="18">
        <f t="shared" si="649"/>
        <v>0</v>
      </c>
      <c r="BH1946" s="15"/>
      <c r="BJ1946" s="86"/>
      <c r="BK1946" s="86"/>
      <c r="BL1946" s="24"/>
      <c r="BM1946" s="24"/>
      <c r="BN1946" s="24"/>
      <c r="BO1946" s="24"/>
      <c r="BP1946" s="24"/>
      <c r="BQ1946" s="124"/>
    </row>
    <row r="1947" spans="1:69" ht="16.8" customHeight="1" x14ac:dyDescent="0.35">
      <c r="A1947" s="15"/>
      <c r="B1947" s="15"/>
      <c r="C1947" s="15"/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115</v>
      </c>
      <c r="L1947" s="3">
        <f>SUM(L1927:L1941)+N1926+L1943+L1944</f>
        <v>142999.60999999996</v>
      </c>
      <c r="M1947" s="3">
        <f>SUM(O1896:O1915)+N1925</f>
        <v>89235.98000000001</v>
      </c>
      <c r="N1947" s="16"/>
      <c r="O1947" s="16"/>
      <c r="P1947" s="18"/>
      <c r="Q1947" s="14"/>
      <c r="R1947" s="18"/>
      <c r="S1947" s="16">
        <v>0</v>
      </c>
      <c r="T1947" s="18">
        <f t="shared" si="644"/>
        <v>83120.239999999991</v>
      </c>
      <c r="U1947" s="15"/>
      <c r="W1947" s="14"/>
      <c r="X1947" s="18">
        <v>0</v>
      </c>
      <c r="Y1947" s="16">
        <v>0</v>
      </c>
      <c r="Z1947" s="18">
        <f t="shared" si="645"/>
        <v>176464.20999999996</v>
      </c>
      <c r="AA1947" s="15"/>
      <c r="AB1947" s="24"/>
      <c r="AC1947" s="15">
        <f>C1947</f>
        <v>0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111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6"/>
        <v>0</v>
      </c>
      <c r="AP1947" s="15"/>
      <c r="AR1947" s="14"/>
      <c r="AS1947" s="18"/>
      <c r="AT1947" s="16">
        <v>0</v>
      </c>
      <c r="AU1947" s="18">
        <f t="shared" si="647"/>
        <v>0</v>
      </c>
      <c r="AV1947" s="16"/>
      <c r="AX1947" s="14"/>
      <c r="AY1947" s="18"/>
      <c r="AZ1947" s="16">
        <v>0</v>
      </c>
      <c r="BA1947" s="18">
        <f t="shared" si="648"/>
        <v>0</v>
      </c>
      <c r="BB1947" s="15"/>
      <c r="BD1947" s="14"/>
      <c r="BE1947" s="18"/>
      <c r="BF1947" s="16">
        <v>0</v>
      </c>
      <c r="BG1947" s="18">
        <f t="shared" si="649"/>
        <v>0</v>
      </c>
      <c r="BH1947" s="15"/>
      <c r="BJ1947" s="86"/>
      <c r="BK1947" s="86"/>
      <c r="BL1947" s="24"/>
      <c r="BM1947" s="24"/>
      <c r="BN1947" s="24"/>
      <c r="BO1947" s="24"/>
      <c r="BP1947" s="24"/>
      <c r="BQ1947" s="124"/>
    </row>
    <row r="1948" spans="1:69" ht="16.8" customHeight="1" x14ac:dyDescent="0.35">
      <c r="A1948" s="15"/>
      <c r="B1948" s="15"/>
      <c r="C1948" s="64" t="s">
        <v>138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/>
      <c r="K1948" s="6" t="s">
        <v>116</v>
      </c>
      <c r="L1948" s="3">
        <f>L1947-M1947</f>
        <v>53763.629999999946</v>
      </c>
      <c r="M1948" s="16"/>
      <c r="N1948" s="16"/>
      <c r="O1948" s="16"/>
      <c r="P1948" s="18"/>
      <c r="Q1948" s="14"/>
      <c r="R1948" s="18"/>
      <c r="S1948" s="16">
        <v>0</v>
      </c>
      <c r="T1948" s="18">
        <f t="shared" si="644"/>
        <v>83120.239999999991</v>
      </c>
      <c r="U1948" s="15"/>
      <c r="W1948" s="14"/>
      <c r="X1948" s="18"/>
      <c r="Y1948" s="16">
        <f>G1948</f>
        <v>109797.94</v>
      </c>
      <c r="Z1948" s="18">
        <f t="shared" si="645"/>
        <v>66666.26999999996</v>
      </c>
      <c r="AA1948" s="15" t="str">
        <f>C1948</f>
        <v>BONIFICO CATTOLICA</v>
      </c>
      <c r="AB1948" s="24"/>
      <c r="AC1948" s="71" t="s">
        <v>190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117</v>
      </c>
      <c r="AI1948" s="26"/>
      <c r="AJ1948" s="25">
        <f>SUM(AJ1894:AJ1947)</f>
        <v>0</v>
      </c>
      <c r="AL1948" s="14"/>
      <c r="AM1948" s="18"/>
      <c r="AN1948" s="16"/>
      <c r="AO1948" s="18">
        <f t="shared" si="646"/>
        <v>0</v>
      </c>
      <c r="AP1948" s="15"/>
      <c r="AR1948" s="14"/>
      <c r="AS1948" s="18"/>
      <c r="AT1948" s="16">
        <v>0</v>
      </c>
      <c r="AU1948" s="18">
        <f t="shared" si="647"/>
        <v>0</v>
      </c>
      <c r="AV1948" s="15"/>
      <c r="AX1948" s="14"/>
      <c r="AY1948" s="18"/>
      <c r="AZ1948" s="16"/>
      <c r="BA1948" s="18">
        <f t="shared" si="648"/>
        <v>0</v>
      </c>
      <c r="BB1948" s="15"/>
      <c r="BD1948" s="14"/>
      <c r="BE1948" s="18"/>
      <c r="BF1948" s="16"/>
      <c r="BG1948" s="18">
        <f t="shared" si="649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4"/>
    </row>
    <row r="1949" spans="1:69" ht="16.8" customHeight="1" x14ac:dyDescent="0.35">
      <c r="A1949" s="15"/>
      <c r="B1949" s="15"/>
      <c r="C1949" s="64" t="s">
        <v>140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53763.630000000012</v>
      </c>
      <c r="M1949" s="16"/>
      <c r="N1949" s="16"/>
      <c r="O1949" s="56"/>
      <c r="P1949" s="18"/>
      <c r="Q1949" s="14"/>
      <c r="R1949" s="18"/>
      <c r="S1949" s="16">
        <v>0</v>
      </c>
      <c r="T1949" s="18">
        <f t="shared" si="644"/>
        <v>83120.239999999991</v>
      </c>
      <c r="U1949" s="15"/>
      <c r="W1949" s="14"/>
      <c r="X1949" s="18"/>
      <c r="Y1949" s="16">
        <f>G1949</f>
        <v>60911.74</v>
      </c>
      <c r="Z1949" s="18">
        <f t="shared" si="645"/>
        <v>5754.5299999999625</v>
      </c>
      <c r="AA1949" s="15" t="str">
        <f>C1949</f>
        <v>BONIFICO GENERALI</v>
      </c>
      <c r="AB1949" s="24"/>
      <c r="AC1949" s="71" t="s">
        <v>161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646"/>
        <v>0</v>
      </c>
      <c r="AP1949" s="15"/>
      <c r="AR1949" s="14"/>
      <c r="AS1949" s="18"/>
      <c r="AT1949" s="16"/>
      <c r="AU1949" s="18">
        <f t="shared" si="647"/>
        <v>0</v>
      </c>
      <c r="AV1949" s="15"/>
      <c r="AX1949" s="14"/>
      <c r="AY1949" s="18"/>
      <c r="AZ1949" s="16"/>
      <c r="BA1949" s="18">
        <f t="shared" si="648"/>
        <v>0</v>
      </c>
      <c r="BB1949" s="15"/>
      <c r="BD1949" s="14"/>
      <c r="BE1949" s="18"/>
      <c r="BF1949" s="16"/>
      <c r="BG1949" s="18">
        <f t="shared" si="649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4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119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120</v>
      </c>
      <c r="L1950" s="3">
        <f>L1948-L1949</f>
        <v>-6.5483618527650833E-11</v>
      </c>
      <c r="M1950" s="27" t="s">
        <v>162</v>
      </c>
      <c r="N1950" s="27">
        <f>O1950-L1949</f>
        <v>-42854.870000000046</v>
      </c>
      <c r="O1950" s="44">
        <f>Z1950+AU1950+N1926+SUM(L1929:L1940)+SUM(N1930:N1940)+L1944-D1896-D1899-D1895+E1897</f>
        <v>10908.759999999966</v>
      </c>
      <c r="P1950" s="18"/>
      <c r="Q1950" s="58"/>
      <c r="R1950" s="59"/>
      <c r="S1950" s="44"/>
      <c r="T1950" s="59">
        <f t="shared" si="644"/>
        <v>83120.239999999991</v>
      </c>
      <c r="U1950" s="57"/>
      <c r="W1950" s="58"/>
      <c r="X1950" s="59"/>
      <c r="Y1950" s="44"/>
      <c r="Z1950" s="59">
        <f t="shared" si="645"/>
        <v>5754.5299999999625</v>
      </c>
      <c r="AA1950" s="57"/>
      <c r="AB1950" s="60"/>
      <c r="AC1950" s="60" t="s">
        <v>121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163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6"/>
        <v>0</v>
      </c>
      <c r="AP1950" s="57"/>
      <c r="AR1950" s="58"/>
      <c r="AS1950" s="59"/>
      <c r="AT1950" s="44"/>
      <c r="AU1950" s="59">
        <f t="shared" si="647"/>
        <v>0</v>
      </c>
      <c r="AV1950" s="57"/>
      <c r="AX1950" s="58"/>
      <c r="AY1950" s="59"/>
      <c r="AZ1950" s="44"/>
      <c r="BA1950" s="59">
        <f t="shared" si="648"/>
        <v>0</v>
      </c>
      <c r="BB1950" s="57"/>
      <c r="BD1950" s="58"/>
      <c r="BE1950" s="59"/>
      <c r="BF1950" s="44"/>
      <c r="BG1950" s="59">
        <f t="shared" si="649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191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 t="s">
        <v>0</v>
      </c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122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164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165</v>
      </c>
      <c r="BP1953" s="8" t="s">
        <v>0</v>
      </c>
      <c r="BQ1953" s="9" t="s">
        <v>166</v>
      </c>
    </row>
    <row r="1954" spans="1:69" ht="16.8" customHeight="1" x14ac:dyDescent="0.35">
      <c r="A1954" s="14">
        <v>45335</v>
      </c>
      <c r="B1954" s="15" t="s">
        <v>167</v>
      </c>
      <c r="C1954" s="15" t="s">
        <v>168</v>
      </c>
      <c r="D1954" s="16">
        <v>0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>
        <f>D1957+D1960+D1958-E1958-E1957+O1893</f>
        <v>92478.33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5754.5299999999625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169</v>
      </c>
      <c r="BM1954" s="88">
        <f>BK1954</f>
        <v>45335</v>
      </c>
      <c r="BN1954" s="24" t="s">
        <v>169</v>
      </c>
      <c r="BO1954" s="24"/>
      <c r="BP1954" s="88">
        <f>BK1954</f>
        <v>45335</v>
      </c>
      <c r="BQ1954" s="124"/>
    </row>
    <row r="1955" spans="1:69" ht="16.8" customHeight="1" x14ac:dyDescent="0.35">
      <c r="A1955" s="15"/>
      <c r="B1955" s="15"/>
      <c r="C1955" s="15" t="s">
        <v>170</v>
      </c>
      <c r="D1955" s="16">
        <v>0</v>
      </c>
      <c r="E1955" s="16"/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0">(R1955-S1955)+T1954</f>
        <v>83120.239999999991</v>
      </c>
      <c r="U1955" s="15"/>
      <c r="W1955" s="14"/>
      <c r="X1955" s="18"/>
      <c r="Y1955" s="16"/>
      <c r="Z1955" s="18">
        <f t="shared" ref="Z1955:Z1986" si="651">(X1955-Y1955)+Z1954</f>
        <v>5754.5299999999625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2">(AM1955-AN1955)+AO1954</f>
        <v>0</v>
      </c>
      <c r="AP1955" s="15"/>
      <c r="AR1955" s="14"/>
      <c r="AS1955" s="18"/>
      <c r="AT1955" s="16"/>
      <c r="AU1955" s="18">
        <f t="shared" ref="AU1955:AU1986" si="653">(AS1955-AT1955)+AU1954</f>
        <v>0</v>
      </c>
      <c r="AV1955" s="15"/>
      <c r="AX1955" s="14"/>
      <c r="AY1955" s="18"/>
      <c r="AZ1955" s="16"/>
      <c r="BA1955" s="18">
        <f t="shared" ref="BA1955:BA1986" si="654">(AY1955-AZ1955)+BA1954</f>
        <v>0</v>
      </c>
      <c r="BB1955" s="15"/>
      <c r="BD1955" s="14"/>
      <c r="BE1955" s="18"/>
      <c r="BF1955" s="16"/>
      <c r="BG1955" s="18">
        <f t="shared" ref="BG1955:BG1986" si="655">(BE1955-BF1955)+BG1954</f>
        <v>0</v>
      </c>
      <c r="BH1955" s="15"/>
      <c r="BJ1955" s="86">
        <v>0</v>
      </c>
      <c r="BK1955" s="90"/>
      <c r="BL1955" s="24">
        <v>0</v>
      </c>
      <c r="BM1955" s="91"/>
      <c r="BN1955" s="24">
        <v>0</v>
      </c>
      <c r="BO1955" s="24">
        <v>0</v>
      </c>
      <c r="BP1955" s="91"/>
      <c r="BQ1955" s="124"/>
    </row>
    <row r="1956" spans="1:69" ht="16.8" customHeight="1" x14ac:dyDescent="0.35">
      <c r="A1956" s="15"/>
      <c r="B1956" s="15"/>
      <c r="C1956" s="15" t="s">
        <v>171</v>
      </c>
      <c r="D1956" s="16">
        <v>19569.2</v>
      </c>
      <c r="E1956" s="16">
        <v>1586.5</v>
      </c>
      <c r="F1956" s="16"/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0"/>
        <v>83120.239999999991</v>
      </c>
      <c r="U1956" s="15"/>
      <c r="W1956" s="14"/>
      <c r="X1956" s="18"/>
      <c r="Y1956" s="16"/>
      <c r="Z1956" s="18">
        <f t="shared" si="651"/>
        <v>5754.5299999999625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2"/>
        <v>0</v>
      </c>
      <c r="AP1956" s="15"/>
      <c r="AR1956" s="14"/>
      <c r="AS1956" s="18"/>
      <c r="AT1956" s="16"/>
      <c r="AU1956" s="18">
        <f t="shared" si="653"/>
        <v>0</v>
      </c>
      <c r="AV1956" s="15"/>
      <c r="AX1956" s="14"/>
      <c r="AY1956" s="18"/>
      <c r="AZ1956" s="16"/>
      <c r="BA1956" s="18">
        <f t="shared" si="654"/>
        <v>0</v>
      </c>
      <c r="BB1956" s="15"/>
      <c r="BD1956" s="14"/>
      <c r="BE1956" s="18"/>
      <c r="BF1956" s="16"/>
      <c r="BG1956" s="18">
        <f t="shared" si="655"/>
        <v>0</v>
      </c>
      <c r="BH1956" s="15"/>
      <c r="BJ1956" s="86">
        <v>0</v>
      </c>
      <c r="BK1956" s="90"/>
      <c r="BL1956" s="24">
        <v>0</v>
      </c>
      <c r="BM1956" s="91"/>
      <c r="BN1956" s="24">
        <v>0</v>
      </c>
      <c r="BO1956" s="24">
        <v>0</v>
      </c>
      <c r="BP1956" s="91"/>
      <c r="BQ1956" s="124"/>
    </row>
    <row r="1957" spans="1:69" ht="16.8" customHeight="1" x14ac:dyDescent="0.35">
      <c r="A1957" s="15"/>
      <c r="B1957" s="15">
        <v>0</v>
      </c>
      <c r="C1957" s="15" t="s">
        <v>172</v>
      </c>
      <c r="D1957" s="16">
        <v>0</v>
      </c>
      <c r="E1957" s="16"/>
      <c r="F1957" s="16"/>
      <c r="G1957" s="16"/>
      <c r="H1957" s="103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 t="shared" ref="O1957:O1976" si="656">O1896+M1957-N1957</f>
        <v>28573.727000000014</v>
      </c>
      <c r="P1957" s="18">
        <f t="shared" ref="P1957:P1976" si="657">P1896+M1957</f>
        <v>9704.8269999999993</v>
      </c>
      <c r="Q1957" s="14"/>
      <c r="R1957" s="18"/>
      <c r="S1957" s="16"/>
      <c r="T1957" s="18">
        <f t="shared" si="650"/>
        <v>83120.239999999991</v>
      </c>
      <c r="U1957" s="15"/>
      <c r="W1957" s="14"/>
      <c r="X1957" s="18"/>
      <c r="Y1957" s="16"/>
      <c r="Z1957" s="18">
        <f t="shared" si="651"/>
        <v>5754.5299999999625</v>
      </c>
      <c r="AA1957" s="15"/>
      <c r="AB1957" s="24"/>
      <c r="AC1957" s="24"/>
      <c r="AD1957" s="25"/>
      <c r="AE1957" s="25"/>
      <c r="AF1957" s="25"/>
      <c r="AG1957" s="25"/>
      <c r="AH1957" s="17"/>
      <c r="AI1957" s="16">
        <v>0</v>
      </c>
      <c r="AJ1957" s="25"/>
      <c r="AL1957" s="14"/>
      <c r="AM1957" s="18"/>
      <c r="AN1957" s="16"/>
      <c r="AO1957" s="18">
        <f t="shared" si="652"/>
        <v>0</v>
      </c>
      <c r="AP1957" s="15"/>
      <c r="AR1957" s="14"/>
      <c r="AS1957" s="18"/>
      <c r="AT1957" s="16"/>
      <c r="AU1957" s="18">
        <f t="shared" si="653"/>
        <v>0</v>
      </c>
      <c r="AV1957" s="15"/>
      <c r="AX1957" s="14"/>
      <c r="AY1957" s="18"/>
      <c r="AZ1957" s="16"/>
      <c r="BA1957" s="18">
        <f t="shared" si="654"/>
        <v>0</v>
      </c>
      <c r="BB1957" s="15"/>
      <c r="BD1957" s="14"/>
      <c r="BE1957" s="18"/>
      <c r="BF1957" s="16"/>
      <c r="BG1957" s="18">
        <f t="shared" si="655"/>
        <v>0</v>
      </c>
      <c r="BH1957" s="15"/>
      <c r="BJ1957" s="86">
        <v>0</v>
      </c>
      <c r="BK1957" s="90"/>
      <c r="BL1957" s="24">
        <v>0</v>
      </c>
      <c r="BM1957" s="91"/>
      <c r="BN1957" s="24">
        <v>0</v>
      </c>
      <c r="BO1957" s="24">
        <v>0</v>
      </c>
      <c r="BP1957" s="91"/>
      <c r="BQ1957" s="124"/>
    </row>
    <row r="1958" spans="1:69" ht="16.8" customHeight="1" x14ac:dyDescent="0.35">
      <c r="A1958" s="15"/>
      <c r="B1958" s="16">
        <f>B1957+B1897</f>
        <v>1464.17</v>
      </c>
      <c r="C1958" s="15" t="s">
        <v>173</v>
      </c>
      <c r="D1958" s="16">
        <v>3337.06</v>
      </c>
      <c r="E1958" s="16">
        <v>0</v>
      </c>
      <c r="F1958" s="16"/>
      <c r="G1958" s="16"/>
      <c r="H1958" s="103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si="656"/>
        <v>-34782.759800999993</v>
      </c>
      <c r="P1958" s="18">
        <f t="shared" si="657"/>
        <v>8122.9401989999997</v>
      </c>
      <c r="Q1958" s="14"/>
      <c r="R1958" s="18"/>
      <c r="S1958" s="16"/>
      <c r="T1958" s="18">
        <f t="shared" si="650"/>
        <v>83120.239999999991</v>
      </c>
      <c r="U1958" s="15"/>
      <c r="W1958" s="14"/>
      <c r="X1958" s="18"/>
      <c r="Y1958" s="16"/>
      <c r="Z1958" s="18">
        <f t="shared" si="651"/>
        <v>5754.5299999999625</v>
      </c>
      <c r="AA1958" s="15"/>
      <c r="AB1958" s="24"/>
      <c r="AC1958" s="17"/>
      <c r="AD1958" s="25"/>
      <c r="AE1958" s="25"/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2"/>
        <v>0</v>
      </c>
      <c r="AP1958" s="15"/>
      <c r="AR1958" s="14"/>
      <c r="AS1958" s="18"/>
      <c r="AT1958" s="16"/>
      <c r="AU1958" s="18">
        <f t="shared" si="653"/>
        <v>0</v>
      </c>
      <c r="AV1958" s="15"/>
      <c r="AX1958" s="14"/>
      <c r="AY1958" s="18"/>
      <c r="AZ1958" s="16"/>
      <c r="BA1958" s="18">
        <f t="shared" si="654"/>
        <v>0</v>
      </c>
      <c r="BB1958" s="15"/>
      <c r="BD1958" s="14"/>
      <c r="BE1958" s="18"/>
      <c r="BF1958" s="16"/>
      <c r="BG1958" s="18">
        <f t="shared" si="655"/>
        <v>0</v>
      </c>
      <c r="BH1958" s="15"/>
      <c r="BJ1958" s="86">
        <v>0</v>
      </c>
      <c r="BK1958" s="90"/>
      <c r="BL1958" s="24">
        <v>0</v>
      </c>
      <c r="BM1958" s="91"/>
      <c r="BN1958" s="24">
        <v>0</v>
      </c>
      <c r="BO1958" s="24"/>
      <c r="BP1958" s="24"/>
      <c r="BQ1958" s="124"/>
    </row>
    <row r="1959" spans="1:69" ht="16.8" customHeight="1" x14ac:dyDescent="0.35">
      <c r="A1959" s="15"/>
      <c r="B1959" s="15"/>
      <c r="C1959" s="15" t="s">
        <v>174</v>
      </c>
      <c r="D1959" s="16">
        <v>0</v>
      </c>
      <c r="E1959" s="16">
        <v>0</v>
      </c>
      <c r="F1959" s="16"/>
      <c r="G1959" s="16"/>
      <c r="H1959" s="103" t="s">
        <v>44</v>
      </c>
      <c r="I1959" s="77" t="s">
        <v>175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656"/>
        <v>-10705.790555000005</v>
      </c>
      <c r="P1959" s="18">
        <f t="shared" si="657"/>
        <v>14896.909444999998</v>
      </c>
      <c r="Q1959" s="14"/>
      <c r="R1959" s="18"/>
      <c r="S1959" s="16"/>
      <c r="T1959" s="18">
        <f t="shared" si="650"/>
        <v>83120.239999999991</v>
      </c>
      <c r="U1959" s="15"/>
      <c r="W1959" s="14"/>
      <c r="X1959" s="18"/>
      <c r="Y1959" s="16"/>
      <c r="Z1959" s="18">
        <f t="shared" si="651"/>
        <v>5754.5299999999625</v>
      </c>
      <c r="AA1959" s="15"/>
      <c r="AB1959" s="24"/>
      <c r="AC1959" s="17"/>
      <c r="AD1959" s="25"/>
      <c r="AE1959" s="25"/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2"/>
        <v>0</v>
      </c>
      <c r="AP1959" s="15"/>
      <c r="AR1959" s="14"/>
      <c r="AS1959" s="18"/>
      <c r="AT1959" s="16"/>
      <c r="AU1959" s="18">
        <f t="shared" si="653"/>
        <v>0</v>
      </c>
      <c r="AV1959" s="15"/>
      <c r="AX1959" s="14"/>
      <c r="AY1959" s="18"/>
      <c r="AZ1959" s="16"/>
      <c r="BA1959" s="18">
        <f t="shared" si="654"/>
        <v>0</v>
      </c>
      <c r="BB1959" s="15"/>
      <c r="BD1959" s="14"/>
      <c r="BE1959" s="18"/>
      <c r="BF1959" s="16"/>
      <c r="BG1959" s="18">
        <f t="shared" si="655"/>
        <v>0</v>
      </c>
      <c r="BH1959" s="15"/>
      <c r="BJ1959" s="86">
        <v>0</v>
      </c>
      <c r="BK1959" s="90"/>
      <c r="BL1959" s="24">
        <v>0</v>
      </c>
      <c r="BM1959" s="91"/>
      <c r="BN1959" s="24">
        <v>0</v>
      </c>
      <c r="BO1959" s="24"/>
      <c r="BP1959" s="24"/>
      <c r="BQ1959" s="124"/>
    </row>
    <row r="1960" spans="1:69" ht="16.8" customHeight="1" x14ac:dyDescent="0.35">
      <c r="A1960" s="15"/>
      <c r="B1960" s="15" t="s">
        <v>42</v>
      </c>
      <c r="C1960" s="15" t="s">
        <v>176</v>
      </c>
      <c r="D1960" s="16">
        <v>0</v>
      </c>
      <c r="E1960" s="16"/>
      <c r="F1960" s="16"/>
      <c r="G1960" s="16"/>
      <c r="H1960" s="103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656"/>
        <v>7514.4550199999985</v>
      </c>
      <c r="P1960" s="18">
        <f t="shared" si="657"/>
        <v>2523.2550200000001</v>
      </c>
      <c r="Q1960" s="14"/>
      <c r="R1960" s="18"/>
      <c r="S1960" s="16"/>
      <c r="T1960" s="18">
        <f t="shared" si="650"/>
        <v>83120.239999999991</v>
      </c>
      <c r="U1960" s="15"/>
      <c r="W1960" s="14"/>
      <c r="X1960" s="18"/>
      <c r="Y1960" s="16"/>
      <c r="Z1960" s="18">
        <f t="shared" si="651"/>
        <v>5754.5299999999625</v>
      </c>
      <c r="AA1960" s="15"/>
      <c r="AB1960" s="24"/>
      <c r="AC1960" s="17"/>
      <c r="AD1960" s="25"/>
      <c r="AE1960" s="25"/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2"/>
        <v>0</v>
      </c>
      <c r="AP1960" s="15"/>
      <c r="AR1960" s="14"/>
      <c r="AS1960" s="18"/>
      <c r="AT1960" s="16"/>
      <c r="AU1960" s="18">
        <f t="shared" si="653"/>
        <v>0</v>
      </c>
      <c r="AV1960" s="15"/>
      <c r="AX1960" s="14"/>
      <c r="AY1960" s="18"/>
      <c r="AZ1960" s="16"/>
      <c r="BA1960" s="18">
        <f t="shared" si="654"/>
        <v>0</v>
      </c>
      <c r="BB1960" s="15"/>
      <c r="BD1960" s="14"/>
      <c r="BE1960" s="18"/>
      <c r="BF1960" s="16"/>
      <c r="BG1960" s="18">
        <f t="shared" si="655"/>
        <v>0</v>
      </c>
      <c r="BH1960" s="15"/>
      <c r="BJ1960" s="86">
        <v>0</v>
      </c>
      <c r="BK1960" s="90"/>
      <c r="BL1960" s="24">
        <v>0</v>
      </c>
      <c r="BM1960" s="91"/>
      <c r="BN1960" s="24">
        <v>0</v>
      </c>
      <c r="BO1960" s="24"/>
      <c r="BP1960" s="24"/>
      <c r="BQ1960" s="124"/>
    </row>
    <row r="1961" spans="1:69" ht="16.8" customHeight="1" x14ac:dyDescent="0.35">
      <c r="A1961" s="15"/>
      <c r="B1961" s="15"/>
      <c r="C1961" s="15" t="s">
        <v>177</v>
      </c>
      <c r="D1961" s="16">
        <v>0</v>
      </c>
      <c r="E1961" s="16"/>
      <c r="F1961" s="16"/>
      <c r="G1961" s="16">
        <v>0</v>
      </c>
      <c r="H1961" s="103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656"/>
        <v>7215.6950199999992</v>
      </c>
      <c r="P1961" s="18">
        <f t="shared" si="657"/>
        <v>2523.2550200000001</v>
      </c>
      <c r="Q1961" s="14"/>
      <c r="R1961" s="18"/>
      <c r="S1961" s="16">
        <f>G1961</f>
        <v>0</v>
      </c>
      <c r="T1961" s="18">
        <f t="shared" si="650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651"/>
        <v>5754.5299999999625</v>
      </c>
      <c r="AA1961" s="15"/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/>
      <c r="AI1961" s="16">
        <v>0</v>
      </c>
      <c r="AJ1961" s="25"/>
      <c r="AL1961" s="14"/>
      <c r="AM1961" s="18"/>
      <c r="AN1961" s="16">
        <v>0</v>
      </c>
      <c r="AO1961" s="18">
        <f t="shared" si="652"/>
        <v>0</v>
      </c>
      <c r="AP1961" s="15"/>
      <c r="AR1961" s="14"/>
      <c r="AS1961" s="18"/>
      <c r="AT1961" s="16">
        <v>0</v>
      </c>
      <c r="AU1961" s="18">
        <f t="shared" si="653"/>
        <v>0</v>
      </c>
      <c r="AV1961" s="15"/>
      <c r="AX1961" s="14"/>
      <c r="AY1961" s="18"/>
      <c r="AZ1961" s="16">
        <v>0</v>
      </c>
      <c r="BA1961" s="18">
        <f t="shared" si="654"/>
        <v>0</v>
      </c>
      <c r="BB1961" s="15"/>
      <c r="BD1961" s="14"/>
      <c r="BE1961" s="18"/>
      <c r="BF1961" s="16">
        <v>0</v>
      </c>
      <c r="BG1961" s="18">
        <f t="shared" si="655"/>
        <v>0</v>
      </c>
      <c r="BH1961" s="15"/>
      <c r="BJ1961" s="86">
        <v>0</v>
      </c>
      <c r="BK1961" s="90"/>
      <c r="BL1961" s="24">
        <v>0</v>
      </c>
      <c r="BM1961" s="91"/>
      <c r="BN1961" s="24">
        <v>0</v>
      </c>
      <c r="BO1961" s="24"/>
      <c r="BP1961" s="24"/>
      <c r="BQ1961" s="124"/>
    </row>
    <row r="1962" spans="1:69" ht="16.8" customHeight="1" x14ac:dyDescent="0.35">
      <c r="A1962" s="15"/>
      <c r="B1962" s="15"/>
      <c r="C1962" s="15" t="s">
        <v>178</v>
      </c>
      <c r="D1962" s="16"/>
      <c r="E1962" s="16"/>
      <c r="F1962" s="16"/>
      <c r="G1962" s="16">
        <v>0</v>
      </c>
      <c r="H1962" s="103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656"/>
        <v>1329.4820420000001</v>
      </c>
      <c r="P1962" s="18">
        <f t="shared" si="657"/>
        <v>446.42204200000003</v>
      </c>
      <c r="Q1962" s="14"/>
      <c r="R1962" s="18"/>
      <c r="S1962" s="16">
        <f>G1962</f>
        <v>0</v>
      </c>
      <c r="T1962" s="18">
        <f t="shared" si="650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1"/>
        <v>5754.5299999999625</v>
      </c>
      <c r="AA1962" s="15"/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/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2"/>
        <v>0</v>
      </c>
      <c r="AP1962" s="15"/>
      <c r="AR1962" s="14"/>
      <c r="AS1962" s="18">
        <v>0</v>
      </c>
      <c r="AT1962" s="16">
        <v>0</v>
      </c>
      <c r="AU1962" s="18">
        <f t="shared" si="653"/>
        <v>0</v>
      </c>
      <c r="AV1962" s="15"/>
      <c r="AX1962" s="14"/>
      <c r="AY1962" s="18">
        <v>0</v>
      </c>
      <c r="AZ1962" s="16">
        <v>0</v>
      </c>
      <c r="BA1962" s="18">
        <f t="shared" si="654"/>
        <v>0</v>
      </c>
      <c r="BB1962" s="15"/>
      <c r="BD1962" s="14"/>
      <c r="BE1962" s="18">
        <v>0</v>
      </c>
      <c r="BF1962" s="16">
        <v>0</v>
      </c>
      <c r="BG1962" s="18">
        <f t="shared" si="655"/>
        <v>0</v>
      </c>
      <c r="BH1962" s="15"/>
      <c r="BJ1962" s="86">
        <v>0</v>
      </c>
      <c r="BK1962" s="90"/>
      <c r="BL1962" s="24">
        <v>0</v>
      </c>
      <c r="BM1962" s="91"/>
      <c r="BN1962" s="24">
        <v>0</v>
      </c>
      <c r="BO1962" s="24"/>
      <c r="BP1962" s="24"/>
      <c r="BQ1962" s="124"/>
    </row>
    <row r="1963" spans="1:69" ht="16.8" customHeight="1" x14ac:dyDescent="0.35">
      <c r="A1963" s="15"/>
      <c r="B1963" s="15"/>
      <c r="C1963" s="15" t="s">
        <v>179</v>
      </c>
      <c r="D1963" s="16"/>
      <c r="E1963" s="16"/>
      <c r="F1963" s="16"/>
      <c r="G1963" s="16">
        <v>0</v>
      </c>
      <c r="H1963" s="103"/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656"/>
        <v>809.24515600000018</v>
      </c>
      <c r="P1963" s="18">
        <f t="shared" si="657"/>
        <v>271.73515600000002</v>
      </c>
      <c r="Q1963" s="14"/>
      <c r="R1963" s="18"/>
      <c r="S1963" s="16">
        <f>G1963</f>
        <v>0</v>
      </c>
      <c r="T1963" s="18">
        <f t="shared" si="650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1"/>
        <v>5754.5299999999625</v>
      </c>
      <c r="AA1963" s="15"/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2"/>
        <v>0</v>
      </c>
      <c r="AP1963" s="15"/>
      <c r="AR1963" s="14"/>
      <c r="AS1963" s="18"/>
      <c r="AT1963" s="16">
        <v>0</v>
      </c>
      <c r="AU1963" s="18">
        <f t="shared" si="653"/>
        <v>0</v>
      </c>
      <c r="AV1963" s="15"/>
      <c r="AX1963" s="14"/>
      <c r="AY1963" s="18"/>
      <c r="AZ1963" s="16">
        <v>0</v>
      </c>
      <c r="BA1963" s="18">
        <f t="shared" si="654"/>
        <v>0</v>
      </c>
      <c r="BB1963" s="15"/>
      <c r="BD1963" s="14"/>
      <c r="BE1963" s="18"/>
      <c r="BF1963" s="16">
        <v>0</v>
      </c>
      <c r="BG1963" s="18">
        <f t="shared" si="655"/>
        <v>0</v>
      </c>
      <c r="BH1963" s="15"/>
      <c r="BJ1963" s="86">
        <v>0</v>
      </c>
      <c r="BK1963" s="90"/>
      <c r="BL1963" s="24">
        <v>0</v>
      </c>
      <c r="BM1963" s="24"/>
      <c r="BN1963" s="24"/>
      <c r="BO1963" s="24"/>
      <c r="BP1963" s="24"/>
      <c r="BQ1963" s="124"/>
    </row>
    <row r="1964" spans="1:69" ht="16.8" customHeight="1" x14ac:dyDescent="0.35">
      <c r="A1964" s="15"/>
      <c r="B1964" s="15"/>
      <c r="C1964" s="15" t="s">
        <v>180</v>
      </c>
      <c r="D1964" s="16"/>
      <c r="E1964" s="16"/>
      <c r="F1964" s="16"/>
      <c r="G1964" s="16">
        <v>0</v>
      </c>
      <c r="H1964" s="103"/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656"/>
        <v>809.24515600000018</v>
      </c>
      <c r="P1964" s="18">
        <f t="shared" si="657"/>
        <v>271.73515600000002</v>
      </c>
      <c r="Q1964" s="14"/>
      <c r="R1964" s="18"/>
      <c r="S1964" s="16">
        <f>G1964</f>
        <v>0</v>
      </c>
      <c r="T1964" s="18">
        <f t="shared" si="650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1"/>
        <v>5754.5299999999625</v>
      </c>
      <c r="AA1964" s="15"/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2"/>
        <v>0</v>
      </c>
      <c r="AP1964" s="15"/>
      <c r="AR1964" s="14"/>
      <c r="AS1964" s="18"/>
      <c r="AT1964" s="16">
        <v>0</v>
      </c>
      <c r="AU1964" s="18">
        <f t="shared" si="653"/>
        <v>0</v>
      </c>
      <c r="AV1964" s="15"/>
      <c r="AX1964" s="14"/>
      <c r="AY1964" s="18"/>
      <c r="AZ1964" s="16">
        <v>0</v>
      </c>
      <c r="BA1964" s="18">
        <f t="shared" si="654"/>
        <v>0</v>
      </c>
      <c r="BB1964" s="15"/>
      <c r="BD1964" s="14"/>
      <c r="BE1964" s="18"/>
      <c r="BF1964" s="16">
        <v>0</v>
      </c>
      <c r="BG1964" s="18">
        <f t="shared" si="655"/>
        <v>0</v>
      </c>
      <c r="BH1964" s="15"/>
      <c r="BJ1964" s="86">
        <v>0</v>
      </c>
      <c r="BK1964" s="90"/>
      <c r="BL1964" s="24"/>
      <c r="BM1964" s="24"/>
      <c r="BN1964" s="24"/>
      <c r="BO1964" s="24"/>
      <c r="BP1964" s="24"/>
      <c r="BQ1964" s="124"/>
    </row>
    <row r="1965" spans="1:69" ht="16.8" customHeight="1" x14ac:dyDescent="0.35">
      <c r="A1965" s="15"/>
      <c r="B1965" s="15"/>
      <c r="C1965" s="15" t="s">
        <v>181</v>
      </c>
      <c r="D1965" s="16"/>
      <c r="E1965" s="16"/>
      <c r="F1965" s="16"/>
      <c r="G1965" s="16">
        <v>0</v>
      </c>
      <c r="H1965" s="16"/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656"/>
        <v>809.24515600000018</v>
      </c>
      <c r="P1965" s="18">
        <f t="shared" si="657"/>
        <v>271.73515600000002</v>
      </c>
      <c r="Q1965" s="14"/>
      <c r="R1965" s="18"/>
      <c r="S1965" s="16">
        <f>G1965</f>
        <v>0</v>
      </c>
      <c r="T1965" s="18">
        <f t="shared" si="650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1"/>
        <v>5754.5299999999625</v>
      </c>
      <c r="AA1965" s="15"/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2"/>
        <v>0</v>
      </c>
      <c r="AP1965" s="15"/>
      <c r="AR1965" s="14"/>
      <c r="AS1965" s="18"/>
      <c r="AT1965" s="16">
        <v>0</v>
      </c>
      <c r="AU1965" s="18">
        <f t="shared" si="653"/>
        <v>0</v>
      </c>
      <c r="AV1965" s="15"/>
      <c r="AX1965" s="14"/>
      <c r="AY1965" s="18"/>
      <c r="AZ1965" s="16">
        <v>0</v>
      </c>
      <c r="BA1965" s="18">
        <f t="shared" si="654"/>
        <v>0</v>
      </c>
      <c r="BB1965" s="15"/>
      <c r="BD1965" s="14"/>
      <c r="BE1965" s="18"/>
      <c r="BF1965" s="16">
        <v>0</v>
      </c>
      <c r="BG1965" s="18">
        <f t="shared" si="655"/>
        <v>0</v>
      </c>
      <c r="BH1965" s="15"/>
      <c r="BJ1965" s="86">
        <v>0</v>
      </c>
      <c r="BK1965" s="90"/>
      <c r="BL1965" s="24"/>
      <c r="BM1965" s="24"/>
      <c r="BN1965" s="24"/>
      <c r="BO1965" s="24"/>
      <c r="BP1965" s="24"/>
      <c r="BQ1965" s="124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/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656"/>
        <v>1329.4820420000001</v>
      </c>
      <c r="P1966" s="18">
        <f t="shared" si="657"/>
        <v>446.42204200000003</v>
      </c>
      <c r="Q1966" s="14"/>
      <c r="R1966" s="18"/>
      <c r="S1966" s="16">
        <v>0</v>
      </c>
      <c r="T1966" s="18">
        <f t="shared" si="650"/>
        <v>83120.239999999991</v>
      </c>
      <c r="U1966" s="15"/>
      <c r="W1966" s="14"/>
      <c r="X1966" s="18"/>
      <c r="Y1966" s="16">
        <v>0</v>
      </c>
      <c r="Z1966" s="18">
        <f t="shared" si="651"/>
        <v>5754.5299999999625</v>
      </c>
      <c r="AA1966" s="15"/>
      <c r="AB1966" s="24"/>
      <c r="AC1966" s="15"/>
      <c r="AD1966" s="25"/>
      <c r="AE1966" s="62"/>
      <c r="AF1966" s="63"/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2"/>
        <v>0</v>
      </c>
      <c r="AP1966" s="15"/>
      <c r="AR1966" s="14"/>
      <c r="AS1966" s="18"/>
      <c r="AT1966" s="16">
        <v>0</v>
      </c>
      <c r="AU1966" s="18">
        <f t="shared" si="653"/>
        <v>0</v>
      </c>
      <c r="AV1966" s="15"/>
      <c r="AX1966" s="14"/>
      <c r="AY1966" s="18"/>
      <c r="AZ1966" s="16">
        <v>0</v>
      </c>
      <c r="BA1966" s="18">
        <f t="shared" si="654"/>
        <v>0</v>
      </c>
      <c r="BB1966" s="15"/>
      <c r="BD1966" s="14"/>
      <c r="BE1966" s="18"/>
      <c r="BF1966" s="16">
        <v>0</v>
      </c>
      <c r="BG1966" s="18">
        <f t="shared" si="655"/>
        <v>0</v>
      </c>
      <c r="BH1966" s="15"/>
      <c r="BJ1966" s="86">
        <v>0</v>
      </c>
      <c r="BK1966" s="90"/>
      <c r="BL1966" s="24"/>
      <c r="BM1966" s="24"/>
      <c r="BN1966" s="24"/>
      <c r="BO1966" s="24"/>
      <c r="BP1966" s="24"/>
      <c r="BQ1966" s="124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182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656"/>
        <v>13139.100880000002</v>
      </c>
      <c r="P1967" s="18">
        <f t="shared" si="657"/>
        <v>13974.95088</v>
      </c>
      <c r="Q1967" s="14"/>
      <c r="R1967" s="18"/>
      <c r="S1967" s="16">
        <v>0</v>
      </c>
      <c r="T1967" s="18">
        <f t="shared" si="650"/>
        <v>83120.239999999991</v>
      </c>
      <c r="U1967" s="15"/>
      <c r="W1967" s="14"/>
      <c r="X1967" s="18"/>
      <c r="Y1967" s="16">
        <v>0</v>
      </c>
      <c r="Z1967" s="18">
        <f t="shared" si="651"/>
        <v>5754.5299999999625</v>
      </c>
      <c r="AA1967" s="15" t="str">
        <f>C1967</f>
        <v>Sinistro</v>
      </c>
      <c r="AB1967" s="24"/>
      <c r="AC1967" s="15"/>
      <c r="AD1967" s="25"/>
      <c r="AE1967" s="62"/>
      <c r="AF1967" s="63"/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2"/>
        <v>0</v>
      </c>
      <c r="AP1967" s="15"/>
      <c r="AR1967" s="14"/>
      <c r="AS1967" s="18"/>
      <c r="AT1967" s="16">
        <v>0</v>
      </c>
      <c r="AU1967" s="18">
        <f t="shared" si="653"/>
        <v>0</v>
      </c>
      <c r="AV1967" s="15"/>
      <c r="AX1967" s="14"/>
      <c r="AY1967" s="18"/>
      <c r="AZ1967" s="16">
        <v>0</v>
      </c>
      <c r="BA1967" s="18">
        <f t="shared" si="654"/>
        <v>0</v>
      </c>
      <c r="BB1967" s="15"/>
      <c r="BD1967" s="14"/>
      <c r="BE1967" s="18"/>
      <c r="BF1967" s="16">
        <v>0</v>
      </c>
      <c r="BG1967" s="18">
        <f t="shared" si="655"/>
        <v>0</v>
      </c>
      <c r="BH1967" s="15"/>
      <c r="BJ1967" s="86">
        <v>0</v>
      </c>
      <c r="BK1967" s="90"/>
      <c r="BL1967" s="24"/>
      <c r="BM1967" s="24"/>
      <c r="BN1967" s="24"/>
      <c r="BO1967" s="24"/>
      <c r="BP1967" s="24"/>
      <c r="BQ1967" s="124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/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656"/>
        <v>3474.0657800000004</v>
      </c>
      <c r="P1968" s="18">
        <f t="shared" si="657"/>
        <v>1358.6757799999996</v>
      </c>
      <c r="Q1968" s="14"/>
      <c r="R1968" s="18"/>
      <c r="S1968" s="16">
        <v>0</v>
      </c>
      <c r="T1968" s="18">
        <f t="shared" si="650"/>
        <v>83120.239999999991</v>
      </c>
      <c r="U1968" s="15"/>
      <c r="W1968" s="14"/>
      <c r="X1968" s="18"/>
      <c r="Y1968" s="16">
        <v>0</v>
      </c>
      <c r="Z1968" s="18">
        <f t="shared" si="651"/>
        <v>5754.5299999999625</v>
      </c>
      <c r="AA1968" s="15"/>
      <c r="AB1968" s="24"/>
      <c r="AC1968" s="64" t="s">
        <v>134</v>
      </c>
      <c r="AD1968" s="65"/>
      <c r="AE1968" s="65">
        <f>H1972</f>
        <v>0</v>
      </c>
      <c r="AF1968" s="63">
        <f t="shared" ref="AF1968:AF1998" si="658">AE1968+AF1907</f>
        <v>0</v>
      </c>
      <c r="AG1968" s="25"/>
      <c r="AH1968" s="24"/>
      <c r="AI1968" s="26"/>
      <c r="AJ1968" s="25">
        <v>0</v>
      </c>
      <c r="AL1968" s="14"/>
      <c r="AM1968" s="18"/>
      <c r="AN1968" s="16">
        <v>0</v>
      </c>
      <c r="AO1968" s="18">
        <f t="shared" si="652"/>
        <v>0</v>
      </c>
      <c r="AP1968" s="15"/>
      <c r="AR1968" s="14"/>
      <c r="AS1968" s="18"/>
      <c r="AT1968" s="16">
        <v>0</v>
      </c>
      <c r="AU1968" s="18">
        <f t="shared" si="653"/>
        <v>0</v>
      </c>
      <c r="AV1968" s="15"/>
      <c r="AX1968" s="14"/>
      <c r="AY1968" s="18"/>
      <c r="AZ1968" s="16">
        <v>0</v>
      </c>
      <c r="BA1968" s="18">
        <f t="shared" si="654"/>
        <v>0</v>
      </c>
      <c r="BB1968" s="15"/>
      <c r="BD1968" s="14"/>
      <c r="BE1968" s="18"/>
      <c r="BF1968" s="16">
        <v>0</v>
      </c>
      <c r="BG1968" s="18">
        <f t="shared" si="655"/>
        <v>0</v>
      </c>
      <c r="BH1968" s="15"/>
      <c r="BJ1968" s="86"/>
      <c r="BK1968" s="86"/>
      <c r="BL1968" s="24"/>
      <c r="BM1968" s="24"/>
      <c r="BN1968" s="24"/>
      <c r="BO1968" s="24"/>
      <c r="BP1968" s="24"/>
      <c r="BQ1968" s="124"/>
    </row>
    <row r="1969" spans="1:69" ht="16.8" customHeight="1" x14ac:dyDescent="0.35">
      <c r="A1969" s="15"/>
      <c r="B1969" s="15"/>
      <c r="C1969" s="15" t="s">
        <v>58</v>
      </c>
      <c r="D1969" s="16"/>
      <c r="E1969" s="16"/>
      <c r="F1969" s="16"/>
      <c r="G1969" s="16">
        <v>0</v>
      </c>
      <c r="H1969" s="16"/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6"/>
        <v>0</v>
      </c>
      <c r="P1969" s="18">
        <f t="shared" si="657"/>
        <v>0</v>
      </c>
      <c r="Q1969" s="14"/>
      <c r="R1969" s="18"/>
      <c r="S1969" s="16">
        <f t="shared" ref="S1969:S1976" si="659">G1969</f>
        <v>0</v>
      </c>
      <c r="T1969" s="18">
        <f t="shared" si="650"/>
        <v>83120.239999999991</v>
      </c>
      <c r="U1969" s="15" t="str">
        <f t="shared" ref="U1969:U1979" si="660">C1969</f>
        <v xml:space="preserve">Francobolli    </v>
      </c>
      <c r="W1969" s="14"/>
      <c r="X1969" s="18"/>
      <c r="Y1969" s="16"/>
      <c r="Z1969" s="18">
        <f t="shared" si="651"/>
        <v>5754.5299999999625</v>
      </c>
      <c r="AA1969" s="15"/>
      <c r="AB1969" s="24"/>
      <c r="AC1969" s="15" t="str">
        <f t="shared" ref="AC1969:AC1982" si="661">C1969</f>
        <v xml:space="preserve">Francobolli    </v>
      </c>
      <c r="AD1969" s="25"/>
      <c r="AE1969" s="62">
        <f>G1969</f>
        <v>0</v>
      </c>
      <c r="AF1969" s="63">
        <f t="shared" si="658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2"/>
        <v>0</v>
      </c>
      <c r="AP1969" s="15"/>
      <c r="AR1969" s="14"/>
      <c r="AS1969" s="18"/>
      <c r="AT1969" s="16"/>
      <c r="AU1969" s="18">
        <f t="shared" si="653"/>
        <v>0</v>
      </c>
      <c r="AV1969" s="15"/>
      <c r="AX1969" s="14"/>
      <c r="AY1969" s="18"/>
      <c r="AZ1969" s="16"/>
      <c r="BA1969" s="18">
        <f t="shared" si="654"/>
        <v>0</v>
      </c>
      <c r="BB1969" s="15"/>
      <c r="BD1969" s="14"/>
      <c r="BE1969" s="18"/>
      <c r="BF1969" s="16"/>
      <c r="BG1969" s="18">
        <f t="shared" si="655"/>
        <v>0</v>
      </c>
      <c r="BH1969" s="15"/>
      <c r="BJ1969" s="86"/>
      <c r="BK1969" s="86"/>
      <c r="BL1969" s="24"/>
      <c r="BM1969" s="24"/>
      <c r="BN1969" s="24"/>
      <c r="BO1969" s="24"/>
      <c r="BP1969" s="24"/>
      <c r="BQ1969" s="124"/>
    </row>
    <row r="1970" spans="1:69" ht="16.8" customHeight="1" x14ac:dyDescent="0.35">
      <c r="A1970" s="15"/>
      <c r="B1970" s="15"/>
      <c r="C1970" s="15" t="s">
        <v>135</v>
      </c>
      <c r="D1970" s="16"/>
      <c r="E1970" s="16"/>
      <c r="F1970" s="16"/>
      <c r="G1970" s="16">
        <v>0</v>
      </c>
      <c r="H1970" s="16"/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656"/>
        <v>1846.3578220000002</v>
      </c>
      <c r="P1970" s="18">
        <f t="shared" si="657"/>
        <v>1805.0978220000004</v>
      </c>
      <c r="Q1970" s="14"/>
      <c r="R1970" s="18"/>
      <c r="S1970" s="16">
        <f t="shared" si="659"/>
        <v>0</v>
      </c>
      <c r="T1970" s="18">
        <f t="shared" si="650"/>
        <v>83120.239999999991</v>
      </c>
      <c r="U1970" s="15" t="str">
        <f t="shared" si="660"/>
        <v xml:space="preserve">PAG. FATT. SOMMESE PETROLI </v>
      </c>
      <c r="W1970" s="14"/>
      <c r="X1970" s="18"/>
      <c r="Y1970" s="16">
        <v>0</v>
      </c>
      <c r="Z1970" s="18">
        <f t="shared" si="651"/>
        <v>5754.5299999999625</v>
      </c>
      <c r="AA1970" s="15"/>
      <c r="AB1970" s="24"/>
      <c r="AC1970" s="15" t="str">
        <f t="shared" si="661"/>
        <v xml:space="preserve">PAG. FATT. SOMMESE PETROLI </v>
      </c>
      <c r="AD1970" s="25"/>
      <c r="AE1970" s="62">
        <f>G1970</f>
        <v>0</v>
      </c>
      <c r="AF1970" s="63">
        <f t="shared" si="658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2"/>
        <v>0</v>
      </c>
      <c r="AP1970" s="15"/>
      <c r="AR1970" s="14"/>
      <c r="AS1970" s="18"/>
      <c r="AT1970" s="16">
        <v>0</v>
      </c>
      <c r="AU1970" s="18">
        <f t="shared" si="653"/>
        <v>0</v>
      </c>
      <c r="AV1970" s="15"/>
      <c r="AX1970" s="14"/>
      <c r="AY1970" s="18"/>
      <c r="AZ1970" s="16">
        <v>0</v>
      </c>
      <c r="BA1970" s="18">
        <f t="shared" si="654"/>
        <v>0</v>
      </c>
      <c r="BB1970" s="15"/>
      <c r="BD1970" s="14"/>
      <c r="BE1970" s="18"/>
      <c r="BF1970" s="16">
        <v>0</v>
      </c>
      <c r="BG1970" s="18">
        <f t="shared" si="655"/>
        <v>0</v>
      </c>
      <c r="BH1970" s="15"/>
      <c r="BJ1970" s="86"/>
      <c r="BK1970" s="86"/>
      <c r="BL1970" s="24"/>
      <c r="BM1970" s="24"/>
      <c r="BN1970" s="24"/>
      <c r="BO1970" s="24"/>
      <c r="BP1970" s="24"/>
      <c r="BQ1970" s="124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/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656"/>
        <v>2023.1178900000002</v>
      </c>
      <c r="P1971" s="18">
        <f t="shared" si="657"/>
        <v>679.33788999999979</v>
      </c>
      <c r="Q1971" s="14"/>
      <c r="R1971" s="18"/>
      <c r="S1971" s="16">
        <f t="shared" si="659"/>
        <v>0</v>
      </c>
      <c r="T1971" s="18">
        <f t="shared" si="650"/>
        <v>83120.239999999991</v>
      </c>
      <c r="U1971" s="15" t="str">
        <f t="shared" si="660"/>
        <v>Benzina auto papa'</v>
      </c>
      <c r="W1971" s="14"/>
      <c r="X1971" s="18"/>
      <c r="Y1971" s="16">
        <v>0</v>
      </c>
      <c r="Z1971" s="18">
        <f t="shared" si="651"/>
        <v>5754.5299999999625</v>
      </c>
      <c r="AA1971" s="15"/>
      <c r="AB1971" s="24"/>
      <c r="AC1971" s="15" t="str">
        <f t="shared" si="661"/>
        <v>Benzina auto papa'</v>
      </c>
      <c r="AD1971" s="25"/>
      <c r="AE1971" s="62">
        <f>G1971</f>
        <v>0</v>
      </c>
      <c r="AF1971" s="63">
        <f t="shared" si="658"/>
        <v>0</v>
      </c>
      <c r="AG1971" s="25"/>
      <c r="AH1971" s="24"/>
      <c r="AI1971" s="26">
        <v>0</v>
      </c>
      <c r="AJ1971" s="25"/>
      <c r="AL1971" s="14"/>
      <c r="AM1971" s="18"/>
      <c r="AN1971" s="16">
        <v>0</v>
      </c>
      <c r="AO1971" s="18">
        <f t="shared" si="652"/>
        <v>0</v>
      </c>
      <c r="AP1971" s="15"/>
      <c r="AR1971" s="14"/>
      <c r="AS1971" s="18"/>
      <c r="AT1971" s="16">
        <v>0</v>
      </c>
      <c r="AU1971" s="18">
        <f t="shared" si="653"/>
        <v>0</v>
      </c>
      <c r="AV1971" s="15"/>
      <c r="AX1971" s="14"/>
      <c r="AY1971" s="18"/>
      <c r="AZ1971" s="16">
        <v>0</v>
      </c>
      <c r="BA1971" s="18">
        <f t="shared" si="654"/>
        <v>0</v>
      </c>
      <c r="BB1971" s="15"/>
      <c r="BD1971" s="14"/>
      <c r="BE1971" s="18"/>
      <c r="BF1971" s="16">
        <v>0</v>
      </c>
      <c r="BG1971" s="18">
        <f t="shared" si="655"/>
        <v>0</v>
      </c>
      <c r="BH1971" s="15"/>
      <c r="BJ1971" s="86"/>
      <c r="BK1971" s="86"/>
      <c r="BL1971" s="24"/>
      <c r="BM1971" s="24"/>
      <c r="BN1971" s="24"/>
      <c r="BO1971" s="24"/>
      <c r="BP1971" s="24"/>
      <c r="BQ1971" s="124"/>
    </row>
    <row r="1972" spans="1:69" ht="16.8" customHeight="1" x14ac:dyDescent="0.35">
      <c r="A1972" s="15"/>
      <c r="B1972" s="15"/>
      <c r="C1972" s="28" t="s">
        <v>136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656"/>
        <v>25227.034414000005</v>
      </c>
      <c r="P1972" s="18">
        <f t="shared" si="657"/>
        <v>18264.484413999999</v>
      </c>
      <c r="Q1972" s="14"/>
      <c r="R1972" s="18"/>
      <c r="S1972" s="16">
        <f t="shared" si="659"/>
        <v>0</v>
      </c>
      <c r="T1972" s="18">
        <f t="shared" si="650"/>
        <v>83120.239999999991</v>
      </c>
      <c r="U1972" s="15" t="str">
        <f t="shared" si="660"/>
        <v>Spese bancarie</v>
      </c>
      <c r="W1972" s="14"/>
      <c r="X1972" s="18"/>
      <c r="Y1972" s="16">
        <v>0</v>
      </c>
      <c r="Z1972" s="18">
        <f t="shared" si="651"/>
        <v>5754.5299999999625</v>
      </c>
      <c r="AA1972" s="15" t="str">
        <f>C1972</f>
        <v>Spese bancarie</v>
      </c>
      <c r="AB1972" s="24"/>
      <c r="AC1972" s="15" t="str">
        <f t="shared" si="661"/>
        <v>Spese bancarie</v>
      </c>
      <c r="AD1972" s="25"/>
      <c r="AE1972" s="62">
        <v>0</v>
      </c>
      <c r="AF1972" s="63">
        <f t="shared" si="658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2"/>
        <v>0</v>
      </c>
      <c r="AP1972" s="15"/>
      <c r="AR1972" s="14"/>
      <c r="AS1972" s="18"/>
      <c r="AT1972" s="16">
        <v>0</v>
      </c>
      <c r="AU1972" s="18">
        <f t="shared" si="653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4"/>
        <v>0</v>
      </c>
      <c r="BB1972" s="15"/>
      <c r="BD1972" s="14"/>
      <c r="BE1972" s="18"/>
      <c r="BF1972" s="16">
        <v>0</v>
      </c>
      <c r="BG1972" s="18">
        <f t="shared" si="655"/>
        <v>0</v>
      </c>
      <c r="BH1972" s="15"/>
      <c r="BJ1972" s="86"/>
      <c r="BK1972" s="86"/>
      <c r="BL1972" s="24"/>
      <c r="BM1972" s="24"/>
      <c r="BN1972" s="24"/>
      <c r="BO1972" s="24"/>
      <c r="BP1972" s="24"/>
      <c r="BQ1972" s="124"/>
    </row>
    <row r="1973" spans="1:69" ht="16.8" customHeight="1" x14ac:dyDescent="0.35">
      <c r="A1973" s="15"/>
      <c r="B1973" s="15"/>
      <c r="C1973" s="15"/>
      <c r="D1973" s="16"/>
      <c r="E1973" s="16"/>
      <c r="F1973" s="16"/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656"/>
        <v>38933.004413999988</v>
      </c>
      <c r="P1973" s="18">
        <f t="shared" si="657"/>
        <v>18264.484413999999</v>
      </c>
      <c r="Q1973" s="14"/>
      <c r="R1973" s="18"/>
      <c r="S1973" s="16">
        <f t="shared" si="659"/>
        <v>0</v>
      </c>
      <c r="T1973" s="18">
        <f t="shared" si="650"/>
        <v>83120.239999999991</v>
      </c>
      <c r="U1973" s="15">
        <f t="shared" si="660"/>
        <v>0</v>
      </c>
      <c r="W1973" s="14"/>
      <c r="X1973" s="18"/>
      <c r="Y1973" s="16">
        <v>0</v>
      </c>
      <c r="Z1973" s="18">
        <f t="shared" si="651"/>
        <v>5754.5299999999625</v>
      </c>
      <c r="AA1973" s="15"/>
      <c r="AB1973" s="24"/>
      <c r="AC1973" s="15">
        <f t="shared" si="661"/>
        <v>0</v>
      </c>
      <c r="AD1973" s="25"/>
      <c r="AE1973" s="62">
        <f t="shared" ref="AE1973:AE1998" si="662">G1973</f>
        <v>0</v>
      </c>
      <c r="AF1973" s="63">
        <f t="shared" si="658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2"/>
        <v>0</v>
      </c>
      <c r="AP1973" s="15"/>
      <c r="AR1973" s="14"/>
      <c r="AS1973" s="18"/>
      <c r="AT1973" s="16">
        <v>0</v>
      </c>
      <c r="AU1973" s="18">
        <f t="shared" si="653"/>
        <v>0</v>
      </c>
      <c r="AV1973" s="15"/>
      <c r="AX1973" s="14"/>
      <c r="AY1973" s="18"/>
      <c r="AZ1973" s="16">
        <v>0</v>
      </c>
      <c r="BA1973" s="18">
        <f t="shared" si="654"/>
        <v>0</v>
      </c>
      <c r="BB1973" s="15"/>
      <c r="BD1973" s="14"/>
      <c r="BE1973" s="18"/>
      <c r="BF1973" s="16">
        <v>0</v>
      </c>
      <c r="BG1973" s="18">
        <f t="shared" si="655"/>
        <v>0</v>
      </c>
      <c r="BH1973" s="15"/>
      <c r="BJ1973" s="86"/>
      <c r="BK1973" s="86"/>
      <c r="BL1973" s="24"/>
      <c r="BM1973" s="24"/>
      <c r="BN1973" s="24"/>
      <c r="BO1973" s="24"/>
      <c r="BP1973" s="24"/>
      <c r="BQ1973" s="124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656"/>
        <v>1445.0913500000004</v>
      </c>
      <c r="P1974" s="18">
        <f t="shared" si="657"/>
        <v>485.24135000000001</v>
      </c>
      <c r="Q1974" s="14"/>
      <c r="R1974" s="18"/>
      <c r="S1974" s="16">
        <f t="shared" si="659"/>
        <v>0</v>
      </c>
      <c r="T1974" s="18">
        <f t="shared" si="650"/>
        <v>83120.239999999991</v>
      </c>
      <c r="U1974" s="15" t="str">
        <f t="shared" si="660"/>
        <v>Materiale pulizia</v>
      </c>
      <c r="W1974" s="14"/>
      <c r="X1974" s="18"/>
      <c r="Y1974" s="16">
        <v>0</v>
      </c>
      <c r="Z1974" s="18">
        <f t="shared" si="651"/>
        <v>5754.5299999999625</v>
      </c>
      <c r="AA1974" s="15"/>
      <c r="AB1974" s="24"/>
      <c r="AC1974" s="15" t="str">
        <f t="shared" si="661"/>
        <v>Materiale pulizia</v>
      </c>
      <c r="AD1974" s="25"/>
      <c r="AE1974" s="62">
        <f t="shared" si="662"/>
        <v>0</v>
      </c>
      <c r="AF1974" s="63">
        <f t="shared" si="658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2"/>
        <v>0</v>
      </c>
      <c r="AP1974" s="15"/>
      <c r="AR1974" s="14"/>
      <c r="AS1974" s="18"/>
      <c r="AT1974" s="16">
        <v>0</v>
      </c>
      <c r="AU1974" s="18">
        <f t="shared" si="653"/>
        <v>0</v>
      </c>
      <c r="AV1974" s="15"/>
      <c r="AX1974" s="14"/>
      <c r="AY1974" s="18"/>
      <c r="AZ1974" s="16">
        <v>0</v>
      </c>
      <c r="BA1974" s="18">
        <f t="shared" si="654"/>
        <v>0</v>
      </c>
      <c r="BB1974" s="15"/>
      <c r="BD1974" s="14"/>
      <c r="BE1974" s="18"/>
      <c r="BF1974" s="16">
        <v>0</v>
      </c>
      <c r="BG1974" s="18">
        <f t="shared" si="655"/>
        <v>0</v>
      </c>
      <c r="BH1974" s="15"/>
      <c r="BJ1974" s="86"/>
      <c r="BK1974" s="86"/>
      <c r="BL1974" s="24"/>
      <c r="BM1974" s="24"/>
      <c r="BN1974" s="24"/>
      <c r="BO1974" s="24"/>
      <c r="BP1974" s="24"/>
      <c r="BQ1974" s="124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656"/>
        <v>-397.18864999999994</v>
      </c>
      <c r="P1975" s="18">
        <f t="shared" si="657"/>
        <v>485.24135000000001</v>
      </c>
      <c r="Q1975" s="14"/>
      <c r="R1975" s="18"/>
      <c r="S1975" s="16">
        <f t="shared" si="659"/>
        <v>0</v>
      </c>
      <c r="T1975" s="18">
        <f t="shared" si="650"/>
        <v>83120.239999999991</v>
      </c>
      <c r="U1975" s="15" t="str">
        <f t="shared" si="660"/>
        <v xml:space="preserve">Assicurazioni </v>
      </c>
      <c r="W1975" s="14"/>
      <c r="X1975" s="18"/>
      <c r="Y1975" s="16">
        <v>0</v>
      </c>
      <c r="Z1975" s="18">
        <f t="shared" si="651"/>
        <v>5754.5299999999625</v>
      </c>
      <c r="AA1975" s="15"/>
      <c r="AB1975" s="24"/>
      <c r="AC1975" s="15" t="str">
        <f t="shared" si="661"/>
        <v xml:space="preserve">Assicurazioni </v>
      </c>
      <c r="AD1975" s="25"/>
      <c r="AE1975" s="62">
        <f t="shared" si="662"/>
        <v>0</v>
      </c>
      <c r="AF1975" s="63">
        <f t="shared" si="658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2"/>
        <v>0</v>
      </c>
      <c r="AP1975" s="15"/>
      <c r="AR1975" s="14"/>
      <c r="AS1975" s="18"/>
      <c r="AT1975" s="16">
        <v>0</v>
      </c>
      <c r="AU1975" s="18">
        <f t="shared" si="653"/>
        <v>0</v>
      </c>
      <c r="AV1975" s="15"/>
      <c r="AX1975" s="14"/>
      <c r="AY1975" s="18"/>
      <c r="AZ1975" s="16">
        <v>0</v>
      </c>
      <c r="BA1975" s="18">
        <f t="shared" si="654"/>
        <v>0</v>
      </c>
      <c r="BB1975" s="15"/>
      <c r="BD1975" s="14"/>
      <c r="BE1975" s="18"/>
      <c r="BF1975" s="16">
        <v>0</v>
      </c>
      <c r="BG1975" s="18">
        <f t="shared" si="655"/>
        <v>0</v>
      </c>
      <c r="BH1975" s="15"/>
      <c r="BJ1975" s="86"/>
      <c r="BK1975" s="86"/>
      <c r="BL1975" s="24"/>
      <c r="BM1975" s="24"/>
      <c r="BN1975" s="24"/>
      <c r="BO1975" s="24"/>
      <c r="BP1975" s="24"/>
      <c r="BQ1975" s="124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656"/>
        <v>1288.5298639999999</v>
      </c>
      <c r="P1976" s="18">
        <f t="shared" si="657"/>
        <v>2251.5198639999994</v>
      </c>
      <c r="Q1976" s="14"/>
      <c r="R1976" s="18"/>
      <c r="S1976" s="16">
        <f t="shared" si="659"/>
        <v>0</v>
      </c>
      <c r="T1976" s="18">
        <f t="shared" si="650"/>
        <v>83120.239999999991</v>
      </c>
      <c r="U1976" s="15" t="str">
        <f t="shared" si="660"/>
        <v>Telepass</v>
      </c>
      <c r="W1976" s="14"/>
      <c r="X1976" s="18"/>
      <c r="Y1976" s="16">
        <v>0</v>
      </c>
      <c r="Z1976" s="18">
        <f t="shared" si="651"/>
        <v>5754.5299999999625</v>
      </c>
      <c r="AA1976" s="15"/>
      <c r="AB1976" s="24"/>
      <c r="AC1976" s="15" t="str">
        <f t="shared" si="661"/>
        <v>Telepass</v>
      </c>
      <c r="AD1976" s="25"/>
      <c r="AE1976" s="62">
        <f t="shared" si="662"/>
        <v>0</v>
      </c>
      <c r="AF1976" s="63">
        <f t="shared" si="658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2"/>
        <v>0</v>
      </c>
      <c r="AP1976" s="15"/>
      <c r="AR1976" s="14"/>
      <c r="AS1976" s="18"/>
      <c r="AT1976" s="16">
        <v>0</v>
      </c>
      <c r="AU1976" s="18">
        <f t="shared" si="653"/>
        <v>0</v>
      </c>
      <c r="AV1976" s="15"/>
      <c r="AX1976" s="14"/>
      <c r="AY1976" s="18"/>
      <c r="AZ1976" s="16">
        <v>0</v>
      </c>
      <c r="BA1976" s="18">
        <f t="shared" si="654"/>
        <v>0</v>
      </c>
      <c r="BB1976" s="15"/>
      <c r="BD1976" s="14"/>
      <c r="BE1976" s="18"/>
      <c r="BF1976" s="16">
        <v>0</v>
      </c>
      <c r="BG1976" s="18">
        <f t="shared" si="655"/>
        <v>0</v>
      </c>
      <c r="BH1976" s="15"/>
      <c r="BJ1976" s="86"/>
      <c r="BK1976" s="86"/>
      <c r="BL1976" s="24"/>
      <c r="BM1976" s="24"/>
      <c r="BN1976" s="24"/>
      <c r="BO1976" s="24"/>
      <c r="BP1976" s="24"/>
      <c r="BQ1976" s="124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/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650"/>
        <v>83120.239999999991</v>
      </c>
      <c r="U1977" s="15" t="str">
        <f t="shared" si="660"/>
        <v>Pubblicità</v>
      </c>
      <c r="W1977" s="14"/>
      <c r="X1977" s="18"/>
      <c r="Y1977" s="16">
        <v>0</v>
      </c>
      <c r="Z1977" s="18">
        <f t="shared" si="651"/>
        <v>5754.5299999999625</v>
      </c>
      <c r="AA1977" s="15"/>
      <c r="AB1977" s="24"/>
      <c r="AC1977" s="15" t="str">
        <f t="shared" si="661"/>
        <v>Pubblicità</v>
      </c>
      <c r="AD1977" s="25"/>
      <c r="AE1977" s="62">
        <f t="shared" si="662"/>
        <v>0</v>
      </c>
      <c r="AF1977" s="63">
        <f t="shared" si="658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2"/>
        <v>0</v>
      </c>
      <c r="AP1977" s="15"/>
      <c r="AR1977" s="14"/>
      <c r="AS1977" s="18"/>
      <c r="AT1977" s="16"/>
      <c r="AU1977" s="18">
        <f t="shared" si="653"/>
        <v>0</v>
      </c>
      <c r="AV1977" s="15"/>
      <c r="AX1977" s="14"/>
      <c r="AY1977" s="18"/>
      <c r="AZ1977" s="16"/>
      <c r="BA1977" s="18">
        <f t="shared" si="654"/>
        <v>0</v>
      </c>
      <c r="BB1977" s="15"/>
      <c r="BD1977" s="14"/>
      <c r="BE1977" s="18"/>
      <c r="BF1977" s="16"/>
      <c r="BG1977" s="18">
        <f t="shared" si="655"/>
        <v>0</v>
      </c>
      <c r="BH1977" s="15"/>
      <c r="BJ1977" s="86"/>
      <c r="BK1977" s="86"/>
      <c r="BL1977" s="24"/>
      <c r="BM1977" s="24"/>
      <c r="BN1977" s="24"/>
      <c r="BO1977" s="24"/>
      <c r="BP1977" s="24"/>
      <c r="BQ1977" s="124"/>
    </row>
    <row r="1978" spans="1:69" ht="16.8" customHeight="1" x14ac:dyDescent="0.35">
      <c r="A1978" s="15"/>
      <c r="B1978" s="66"/>
      <c r="C1978" s="15" t="s">
        <v>137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/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650"/>
        <v>83120.239999999991</v>
      </c>
      <c r="U1978" s="15" t="str">
        <f t="shared" si="660"/>
        <v xml:space="preserve">PAG. STIP.           MARZIA </v>
      </c>
      <c r="W1978" s="14"/>
      <c r="X1978" s="18"/>
      <c r="Y1978" s="16">
        <v>0</v>
      </c>
      <c r="Z1978" s="18">
        <f t="shared" si="651"/>
        <v>5754.5299999999625</v>
      </c>
      <c r="AA1978" s="15"/>
      <c r="AB1978" s="24"/>
      <c r="AC1978" s="15" t="str">
        <f t="shared" si="661"/>
        <v xml:space="preserve">PAG. STIP.           MARZIA </v>
      </c>
      <c r="AD1978" s="25"/>
      <c r="AE1978" s="62">
        <f t="shared" si="662"/>
        <v>0</v>
      </c>
      <c r="AF1978" s="63">
        <f t="shared" si="658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2"/>
        <v>0</v>
      </c>
      <c r="AP1978" s="15"/>
      <c r="AR1978" s="14"/>
      <c r="AS1978" s="18"/>
      <c r="AT1978" s="16">
        <v>0</v>
      </c>
      <c r="AU1978" s="18">
        <f t="shared" si="653"/>
        <v>0</v>
      </c>
      <c r="AV1978" s="15"/>
      <c r="AX1978" s="14"/>
      <c r="AY1978" s="18"/>
      <c r="AZ1978" s="16">
        <v>0</v>
      </c>
      <c r="BA1978" s="18">
        <f t="shared" si="654"/>
        <v>0</v>
      </c>
      <c r="BB1978" s="15"/>
      <c r="BD1978" s="14"/>
      <c r="BE1978" s="18"/>
      <c r="BF1978" s="16">
        <v>0</v>
      </c>
      <c r="BG1978" s="18">
        <f t="shared" si="655"/>
        <v>0</v>
      </c>
      <c r="BH1978" s="15"/>
      <c r="BJ1978" s="86"/>
      <c r="BK1978" s="86"/>
      <c r="BL1978" s="24"/>
      <c r="BM1978" s="24"/>
      <c r="BN1978" s="24"/>
      <c r="BO1978" s="24"/>
      <c r="BP1978" s="24"/>
      <c r="BQ1978" s="124"/>
    </row>
    <row r="1979" spans="1:69" ht="16.8" customHeight="1" x14ac:dyDescent="0.35">
      <c r="A1979" s="15"/>
      <c r="B1979" s="15"/>
      <c r="C1979" s="15" t="s">
        <v>139</v>
      </c>
      <c r="D1979" s="16"/>
      <c r="E1979" s="16">
        <v>0</v>
      </c>
      <c r="F1979" s="16"/>
      <c r="G1979" s="16">
        <v>0</v>
      </c>
      <c r="H1979" s="16"/>
      <c r="I1979" s="4"/>
      <c r="J1979" s="14"/>
      <c r="K1979" s="17"/>
      <c r="L1979" s="16"/>
      <c r="M1979" s="16">
        <v>0</v>
      </c>
      <c r="N1979" s="16" t="s">
        <v>70</v>
      </c>
      <c r="O1979" s="16">
        <f>SUM(L1990:L2001)+L2004</f>
        <v>13467.46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650"/>
        <v>83120.239999999991</v>
      </c>
      <c r="U1979" s="15" t="str">
        <f t="shared" si="660"/>
        <v xml:space="preserve">PAG. STIP.           DEBORAH </v>
      </c>
      <c r="W1979" s="14"/>
      <c r="X1979" s="18"/>
      <c r="Y1979" s="16">
        <v>0</v>
      </c>
      <c r="Z1979" s="18">
        <f t="shared" si="651"/>
        <v>5754.5299999999625</v>
      </c>
      <c r="AA1979" s="15"/>
      <c r="AB1979" s="24"/>
      <c r="AC1979" s="15" t="str">
        <f t="shared" si="661"/>
        <v xml:space="preserve">PAG. STIP.           DEBORAH </v>
      </c>
      <c r="AD1979" s="25"/>
      <c r="AE1979" s="62">
        <f t="shared" si="662"/>
        <v>0</v>
      </c>
      <c r="AF1979" s="63">
        <f t="shared" si="658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2"/>
        <v>0</v>
      </c>
      <c r="AP1979" s="15"/>
      <c r="AR1979" s="14"/>
      <c r="AS1979" s="18"/>
      <c r="AT1979" s="16">
        <v>0</v>
      </c>
      <c r="AU1979" s="18">
        <f t="shared" si="653"/>
        <v>0</v>
      </c>
      <c r="AV1979" s="15"/>
      <c r="AX1979" s="14"/>
      <c r="AY1979" s="18"/>
      <c r="AZ1979" s="16">
        <v>0</v>
      </c>
      <c r="BA1979" s="18">
        <f t="shared" si="654"/>
        <v>0</v>
      </c>
      <c r="BB1979" s="15"/>
      <c r="BD1979" s="14"/>
      <c r="BE1979" s="18"/>
      <c r="BF1979" s="16">
        <v>0</v>
      </c>
      <c r="BG1979" s="18">
        <f t="shared" si="655"/>
        <v>0</v>
      </c>
      <c r="BH1979" s="15"/>
      <c r="BJ1979" s="86"/>
      <c r="BK1979" s="86"/>
      <c r="BL1979" s="24"/>
      <c r="BM1979" s="24"/>
      <c r="BN1979" s="24"/>
      <c r="BO1979" s="24"/>
      <c r="BP1979" s="24"/>
      <c r="BQ1979" s="124"/>
    </row>
    <row r="1980" spans="1:69" ht="16.8" customHeight="1" x14ac:dyDescent="0.35">
      <c r="A1980" s="15"/>
      <c r="B1980" s="15"/>
      <c r="C1980" s="15" t="s">
        <v>141</v>
      </c>
      <c r="D1980" s="16"/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3387.3399999999979</v>
      </c>
      <c r="P1980" s="35">
        <f>O1919+O1920+O1981-F1995-F1994-O1978-O1979</f>
        <v>-6743.0600000000013</v>
      </c>
      <c r="Q1980" s="14"/>
      <c r="R1980" s="18"/>
      <c r="S1980" s="16">
        <f>G1980</f>
        <v>0</v>
      </c>
      <c r="T1980" s="18">
        <f t="shared" si="650"/>
        <v>83120.239999999991</v>
      </c>
      <c r="U1980" s="15"/>
      <c r="W1980" s="14"/>
      <c r="X1980" s="18"/>
      <c r="Y1980" s="16"/>
      <c r="Z1980" s="18">
        <f t="shared" si="651"/>
        <v>5754.5299999999625</v>
      </c>
      <c r="AA1980" s="15"/>
      <c r="AB1980" s="24"/>
      <c r="AC1980" s="15" t="str">
        <f t="shared" si="661"/>
        <v xml:space="preserve">PAG. STIP.           DORIANA BONIFICO </v>
      </c>
      <c r="AD1980" s="25"/>
      <c r="AE1980" s="62">
        <f t="shared" si="662"/>
        <v>0</v>
      </c>
      <c r="AF1980" s="63">
        <f t="shared" si="658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2"/>
        <v>0</v>
      </c>
      <c r="AP1980" s="15"/>
      <c r="AR1980" s="14"/>
      <c r="AS1980" s="18"/>
      <c r="AT1980" s="16"/>
      <c r="AU1980" s="18">
        <f t="shared" si="653"/>
        <v>0</v>
      </c>
      <c r="AV1980" s="15"/>
      <c r="AX1980" s="14"/>
      <c r="AY1980" s="18"/>
      <c r="AZ1980" s="16"/>
      <c r="BA1980" s="18">
        <f t="shared" si="654"/>
        <v>0</v>
      </c>
      <c r="BB1980" s="15"/>
      <c r="BD1980" s="14"/>
      <c r="BE1980" s="18"/>
      <c r="BF1980" s="16"/>
      <c r="BG1980" s="18">
        <f t="shared" si="655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4"/>
    </row>
    <row r="1981" spans="1:69" ht="16.8" customHeight="1" x14ac:dyDescent="0.35">
      <c r="A1981" s="15"/>
      <c r="B1981" s="15"/>
      <c r="C1981" s="15" t="s">
        <v>142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17982.7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650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1"/>
        <v>5754.5299999999625</v>
      </c>
      <c r="AA1981" s="15"/>
      <c r="AB1981" s="24"/>
      <c r="AC1981" s="15" t="str">
        <f t="shared" si="661"/>
        <v xml:space="preserve">PAG. STIP.           STEFANIA  BONIFICO </v>
      </c>
      <c r="AD1981" s="25"/>
      <c r="AE1981" s="62">
        <f t="shared" si="662"/>
        <v>0</v>
      </c>
      <c r="AF1981" s="63">
        <f t="shared" si="658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2"/>
        <v>0</v>
      </c>
      <c r="AP1981" s="15"/>
      <c r="AR1981" s="14"/>
      <c r="AS1981" s="18"/>
      <c r="AT1981" s="16">
        <v>0</v>
      </c>
      <c r="AU1981" s="18">
        <f t="shared" si="653"/>
        <v>0</v>
      </c>
      <c r="AV1981" s="15"/>
      <c r="AX1981" s="14"/>
      <c r="AY1981" s="18"/>
      <c r="AZ1981" s="16">
        <v>0</v>
      </c>
      <c r="BA1981" s="18">
        <f t="shared" si="654"/>
        <v>0</v>
      </c>
      <c r="BB1981" s="15"/>
      <c r="BD1981" s="14"/>
      <c r="BE1981" s="18"/>
      <c r="BF1981" s="16">
        <v>0</v>
      </c>
      <c r="BG1981" s="18">
        <f t="shared" si="655"/>
        <v>0</v>
      </c>
      <c r="BH1981" s="15"/>
      <c r="BJ1981" s="86"/>
      <c r="BK1981" s="86"/>
      <c r="BL1981" s="24"/>
      <c r="BM1981" s="24"/>
      <c r="BN1981" s="24"/>
      <c r="BO1981" s="24"/>
      <c r="BP1981" s="24"/>
      <c r="BQ1981" s="124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1018490.45</v>
      </c>
      <c r="M1982" s="3">
        <f>M1922</f>
        <v>966477.12000000011</v>
      </c>
      <c r="N1982" s="16" t="s">
        <v>77</v>
      </c>
      <c r="O1982" s="36">
        <f>(O1978+O1979)-(O1917+O1918)</f>
        <v>8926.7999999999993</v>
      </c>
      <c r="P1982" s="37">
        <f>O1981-O1982</f>
        <v>-5589.74</v>
      </c>
      <c r="Q1982" s="14"/>
      <c r="R1982" s="18"/>
      <c r="S1982" s="16">
        <f>G1982</f>
        <v>0</v>
      </c>
      <c r="T1982" s="18">
        <f t="shared" si="650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1"/>
        <v>5754.5299999999625</v>
      </c>
      <c r="AA1982" s="15"/>
      <c r="AB1982" s="24"/>
      <c r="AC1982" s="15" t="str">
        <f t="shared" si="661"/>
        <v>Pagamento contributi impiegate</v>
      </c>
      <c r="AD1982" s="25"/>
      <c r="AE1982" s="62">
        <f t="shared" si="662"/>
        <v>0</v>
      </c>
      <c r="AF1982" s="63">
        <f t="shared" si="658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2"/>
        <v>0</v>
      </c>
      <c r="AP1982" s="15"/>
      <c r="AR1982" s="14"/>
      <c r="AS1982" s="18"/>
      <c r="AT1982" s="16">
        <v>0</v>
      </c>
      <c r="AU1982" s="18">
        <f t="shared" si="653"/>
        <v>0</v>
      </c>
      <c r="AV1982" s="15"/>
      <c r="AX1982" s="14"/>
      <c r="AY1982" s="18"/>
      <c r="AZ1982" s="16">
        <v>0</v>
      </c>
      <c r="BA1982" s="18">
        <f t="shared" si="654"/>
        <v>0</v>
      </c>
      <c r="BB1982" s="15"/>
      <c r="BD1982" s="14"/>
      <c r="BE1982" s="18"/>
      <c r="BF1982" s="16">
        <v>0</v>
      </c>
      <c r="BG1982" s="18">
        <f t="shared" si="655"/>
        <v>0</v>
      </c>
      <c r="BH1982" s="15"/>
      <c r="BJ1982" s="86"/>
      <c r="BK1982" s="86"/>
      <c r="BL1982" s="24"/>
      <c r="BM1982" s="24"/>
      <c r="BN1982" s="24"/>
      <c r="BO1982" s="24"/>
      <c r="BP1982" s="24"/>
      <c r="BQ1982" s="124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1036473.1499999999</v>
      </c>
      <c r="M1983" s="3">
        <f>M1981+M1982</f>
        <v>969814.18000000017</v>
      </c>
      <c r="N1983" s="16" t="s">
        <v>80</v>
      </c>
      <c r="O1983" s="38">
        <f>O1980+O1981-O1982</f>
        <v>-2202.4000000000015</v>
      </c>
      <c r="P1983" s="39">
        <f>O1983-O1980</f>
        <v>-5589.74</v>
      </c>
      <c r="Q1983" s="14"/>
      <c r="R1983" s="18"/>
      <c r="S1983" s="16">
        <v>0</v>
      </c>
      <c r="T1983" s="18">
        <f t="shared" si="650"/>
        <v>83120.239999999991</v>
      </c>
      <c r="U1983" s="15"/>
      <c r="W1983" s="14"/>
      <c r="X1983" s="18"/>
      <c r="Y1983" s="16"/>
      <c r="Z1983" s="18">
        <f t="shared" si="651"/>
        <v>5754.5299999999625</v>
      </c>
      <c r="AA1983" s="15"/>
      <c r="AB1983" s="24"/>
      <c r="AC1983" s="15"/>
      <c r="AD1983" s="25"/>
      <c r="AE1983" s="62">
        <f t="shared" si="662"/>
        <v>0</v>
      </c>
      <c r="AF1983" s="63">
        <f t="shared" si="658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2"/>
        <v>0</v>
      </c>
      <c r="AP1983" s="15"/>
      <c r="AR1983" s="14"/>
      <c r="AS1983" s="18"/>
      <c r="AT1983" s="16"/>
      <c r="AU1983" s="18">
        <f t="shared" si="653"/>
        <v>0</v>
      </c>
      <c r="AV1983" s="15"/>
      <c r="AX1983" s="14"/>
      <c r="AY1983" s="18"/>
      <c r="AZ1983" s="16"/>
      <c r="BA1983" s="18">
        <f t="shared" si="654"/>
        <v>0</v>
      </c>
      <c r="BB1983" s="15"/>
      <c r="BD1983" s="14"/>
      <c r="BE1983" s="18"/>
      <c r="BF1983" s="16"/>
      <c r="BG1983" s="18">
        <f t="shared" si="655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4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82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650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651"/>
        <v>5754.5299999999625</v>
      </c>
      <c r="AA1984" s="15"/>
      <c r="AB1984" s="24"/>
      <c r="AC1984" s="15" t="str">
        <f t="shared" ref="AC1984:AC1994" si="663">C1984</f>
        <v>Pag. Bolletta Telecom  780820</v>
      </c>
      <c r="AD1984" s="25"/>
      <c r="AE1984" s="62">
        <f t="shared" si="662"/>
        <v>0</v>
      </c>
      <c r="AF1984" s="63">
        <f t="shared" si="658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2"/>
        <v>0</v>
      </c>
      <c r="AP1984" s="15"/>
      <c r="AR1984" s="14"/>
      <c r="AS1984" s="18"/>
      <c r="AT1984" s="16">
        <v>0</v>
      </c>
      <c r="AU1984" s="18">
        <f t="shared" si="653"/>
        <v>0</v>
      </c>
      <c r="AV1984" s="15"/>
      <c r="AX1984" s="14"/>
      <c r="AY1984" s="18"/>
      <c r="AZ1984" s="16">
        <v>0</v>
      </c>
      <c r="BA1984" s="18">
        <f t="shared" si="654"/>
        <v>0</v>
      </c>
      <c r="BB1984" s="15"/>
      <c r="BD1984" s="14"/>
      <c r="BE1984" s="18"/>
      <c r="BF1984" s="16">
        <v>0</v>
      </c>
      <c r="BG1984" s="18">
        <f t="shared" si="655"/>
        <v>0</v>
      </c>
      <c r="BH1984" s="15"/>
      <c r="BJ1984" s="86"/>
      <c r="BK1984" s="86"/>
      <c r="BL1984" s="24"/>
      <c r="BM1984" s="24"/>
      <c r="BN1984" s="24"/>
      <c r="BO1984" s="24"/>
      <c r="BP1984" s="24"/>
      <c r="BQ1984" s="124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-6706.5599999999686</v>
      </c>
      <c r="P1985" s="18"/>
      <c r="Q1985" s="14"/>
      <c r="R1985" s="18"/>
      <c r="S1985" s="16">
        <f>G1985</f>
        <v>0</v>
      </c>
      <c r="T1985" s="18">
        <f t="shared" si="650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651"/>
        <v>5754.5299999999625</v>
      </c>
      <c r="AA1985" s="15"/>
      <c r="AB1985" s="24"/>
      <c r="AC1985" s="15" t="str">
        <f t="shared" si="663"/>
        <v>Pag. Bolletta Telecom 780344</v>
      </c>
      <c r="AD1985" s="25"/>
      <c r="AE1985" s="62">
        <f t="shared" si="662"/>
        <v>0</v>
      </c>
      <c r="AF1985" s="63">
        <f t="shared" si="658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2"/>
        <v>0</v>
      </c>
      <c r="AP1985" s="15"/>
      <c r="AR1985" s="14"/>
      <c r="AS1985" s="18"/>
      <c r="AT1985" s="16">
        <v>0</v>
      </c>
      <c r="AU1985" s="18">
        <f t="shared" si="653"/>
        <v>0</v>
      </c>
      <c r="AV1985" s="15"/>
      <c r="AX1985" s="14"/>
      <c r="AY1985" s="18"/>
      <c r="AZ1985" s="16">
        <v>0</v>
      </c>
      <c r="BA1985" s="18">
        <f t="shared" si="654"/>
        <v>0</v>
      </c>
      <c r="BB1985" s="15"/>
      <c r="BD1985" s="14"/>
      <c r="BE1985" s="18"/>
      <c r="BF1985" s="16">
        <v>0</v>
      </c>
      <c r="BG1985" s="18">
        <f t="shared" si="655"/>
        <v>0</v>
      </c>
      <c r="BH1985" s="15"/>
      <c r="BJ1985" s="86"/>
      <c r="BK1985" s="86"/>
      <c r="BL1985" s="24"/>
      <c r="BM1985" s="24"/>
      <c r="BN1985" s="24"/>
      <c r="BO1985" s="24"/>
      <c r="BP1985" s="24"/>
      <c r="BQ1985" s="124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>G1986</f>
        <v>0</v>
      </c>
      <c r="T1986" s="18">
        <f t="shared" si="650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651"/>
        <v>5754.5299999999625</v>
      </c>
      <c r="AA1986" s="15"/>
      <c r="AB1986" s="24"/>
      <c r="AC1986" s="15" t="str">
        <f t="shared" si="663"/>
        <v>Pag. Bolletta Telecom</v>
      </c>
      <c r="AD1986" s="25"/>
      <c r="AE1986" s="62">
        <f t="shared" si="662"/>
        <v>0</v>
      </c>
      <c r="AF1986" s="63">
        <f t="shared" si="658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2"/>
        <v>0</v>
      </c>
      <c r="AP1986" s="15"/>
      <c r="AR1986" s="14"/>
      <c r="AS1986" s="18"/>
      <c r="AT1986" s="16">
        <v>0</v>
      </c>
      <c r="AU1986" s="18">
        <f t="shared" si="653"/>
        <v>0</v>
      </c>
      <c r="AV1986" s="15"/>
      <c r="AX1986" s="14"/>
      <c r="AY1986" s="18"/>
      <c r="AZ1986" s="16">
        <v>0</v>
      </c>
      <c r="BA1986" s="18">
        <f t="shared" si="654"/>
        <v>0</v>
      </c>
      <c r="BB1986" s="15"/>
      <c r="BD1986" s="14"/>
      <c r="BE1986" s="18"/>
      <c r="BF1986" s="16">
        <v>0</v>
      </c>
      <c r="BG1986" s="18">
        <f t="shared" si="655"/>
        <v>0</v>
      </c>
      <c r="BH1986" s="15"/>
      <c r="BJ1986" s="86"/>
      <c r="BK1986" s="86"/>
      <c r="BL1986" s="24"/>
      <c r="BM1986" s="24"/>
      <c r="BN1986" s="24"/>
      <c r="BO1986" s="24"/>
      <c r="BP1986" s="24"/>
      <c r="BQ1986" s="124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ref="T1987:T2018" si="664">(R1987-S1987)+T1986</f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ref="Z1987:Z2018" si="665">(X1987-Y1987)+Z1986</f>
        <v>5754.5299999999625</v>
      </c>
      <c r="AA1987" s="15"/>
      <c r="AB1987" s="24"/>
      <c r="AC1987" s="15" t="str">
        <f t="shared" si="663"/>
        <v xml:space="preserve">PAG. BOLLETTA ENEL  </v>
      </c>
      <c r="AD1987" s="25"/>
      <c r="AE1987" s="62">
        <f t="shared" si="662"/>
        <v>0</v>
      </c>
      <c r="AF1987" s="63">
        <f t="shared" si="658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8" si="666">(AM1987-AN1987)+AO1986</f>
        <v>0</v>
      </c>
      <c r="AP1987" s="15"/>
      <c r="AR1987" s="14"/>
      <c r="AS1987" s="18"/>
      <c r="AT1987" s="16">
        <v>0</v>
      </c>
      <c r="AU1987" s="18">
        <f t="shared" ref="AU1987:AU2018" si="667">(AS1987-AT1987)+AU1986</f>
        <v>0</v>
      </c>
      <c r="AV1987" s="15"/>
      <c r="AX1987" s="14"/>
      <c r="AY1987" s="18"/>
      <c r="AZ1987" s="16">
        <v>0</v>
      </c>
      <c r="BA1987" s="18">
        <f t="shared" ref="BA1987:BA2018" si="668">(AY1987-AZ1987)+BA1986</f>
        <v>0</v>
      </c>
      <c r="BB1987" s="15"/>
      <c r="BD1987" s="14"/>
      <c r="BE1987" s="18"/>
      <c r="BF1987" s="16">
        <v>0</v>
      </c>
      <c r="BG1987" s="18">
        <f t="shared" ref="BG1987:BG2018" si="669">(BE1987-BF1987)+BG1986</f>
        <v>0</v>
      </c>
      <c r="BH1987" s="15"/>
      <c r="BJ1987" s="86"/>
      <c r="BK1987" s="86"/>
      <c r="BL1987" s="24"/>
      <c r="BM1987" s="24"/>
      <c r="BN1987" s="24"/>
      <c r="BO1987" s="24"/>
      <c r="BP1987" s="24"/>
      <c r="BQ1987" s="124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>
        <f>T2011+Z2011+AO2011+AU2011</f>
        <v>140210.94999999995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664"/>
        <v>83120.239999999991</v>
      </c>
      <c r="U1988" s="15"/>
      <c r="W1988" s="14"/>
      <c r="X1988" s="18"/>
      <c r="Y1988" s="16">
        <v>0</v>
      </c>
      <c r="Z1988" s="18">
        <f t="shared" si="665"/>
        <v>5754.5299999999625</v>
      </c>
      <c r="AA1988" s="15"/>
      <c r="AB1988" s="24"/>
      <c r="AC1988" s="15" t="str">
        <f t="shared" si="663"/>
        <v>Locazione immobili</v>
      </c>
      <c r="AD1988" s="25"/>
      <c r="AE1988" s="62">
        <f t="shared" si="662"/>
        <v>0</v>
      </c>
      <c r="AF1988" s="63">
        <f t="shared" si="658"/>
        <v>9547.4</v>
      </c>
      <c r="AG1988" s="25"/>
      <c r="AH1988" s="24"/>
      <c r="AI1988" s="26">
        <v>0</v>
      </c>
      <c r="AJ1988" s="25"/>
      <c r="AL1988" s="14"/>
      <c r="AM1988" s="18"/>
      <c r="AN1988" s="16">
        <v>0</v>
      </c>
      <c r="AO1988" s="18">
        <f t="shared" si="666"/>
        <v>0</v>
      </c>
      <c r="AP1988" s="15"/>
      <c r="AR1988" s="14"/>
      <c r="AS1988" s="18"/>
      <c r="AT1988" s="16">
        <v>0</v>
      </c>
      <c r="AU1988" s="18">
        <f t="shared" si="667"/>
        <v>0</v>
      </c>
      <c r="AV1988" s="15"/>
      <c r="AX1988" s="14"/>
      <c r="AY1988" s="18"/>
      <c r="AZ1988" s="16">
        <v>0</v>
      </c>
      <c r="BA1988" s="18">
        <f t="shared" si="668"/>
        <v>0</v>
      </c>
      <c r="BB1988" s="15"/>
      <c r="BD1988" s="14"/>
      <c r="BE1988" s="18"/>
      <c r="BF1988" s="16">
        <v>0</v>
      </c>
      <c r="BG1988" s="18">
        <f t="shared" si="669"/>
        <v>0</v>
      </c>
      <c r="BH1988" s="15"/>
      <c r="BJ1988" s="86"/>
      <c r="BK1988" s="86"/>
      <c r="BL1988" s="24"/>
      <c r="BM1988" s="24"/>
      <c r="BN1988" s="24"/>
      <c r="BO1988" s="24"/>
      <c r="BP1988" s="24"/>
      <c r="BQ1988" s="124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664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665"/>
        <v>5754.5299999999625</v>
      </c>
      <c r="AA1989" s="15"/>
      <c r="AB1989" s="24"/>
      <c r="AC1989" s="15" t="str">
        <f t="shared" si="663"/>
        <v>Spese condominiali</v>
      </c>
      <c r="AD1989" s="25"/>
      <c r="AE1989" s="62">
        <f t="shared" si="662"/>
        <v>0</v>
      </c>
      <c r="AF1989" s="63">
        <f t="shared" si="658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66"/>
        <v>0</v>
      </c>
      <c r="AP1989" s="15"/>
      <c r="AR1989" s="14"/>
      <c r="AS1989" s="18"/>
      <c r="AT1989" s="16">
        <v>0</v>
      </c>
      <c r="AU1989" s="18">
        <f t="shared" si="667"/>
        <v>0</v>
      </c>
      <c r="AV1989" s="15"/>
      <c r="AX1989" s="14"/>
      <c r="AY1989" s="18"/>
      <c r="AZ1989" s="16">
        <v>0</v>
      </c>
      <c r="BA1989" s="18">
        <f t="shared" si="668"/>
        <v>0</v>
      </c>
      <c r="BB1989" s="15"/>
      <c r="BD1989" s="14"/>
      <c r="BE1989" s="18"/>
      <c r="BF1989" s="16">
        <v>0</v>
      </c>
      <c r="BG1989" s="18">
        <f t="shared" si="669"/>
        <v>0</v>
      </c>
      <c r="BH1989" s="15"/>
      <c r="BJ1989" s="86"/>
      <c r="BK1989" s="86"/>
      <c r="BL1989" s="24"/>
      <c r="BM1989" s="24"/>
      <c r="BN1989" s="24"/>
      <c r="BO1989" s="24"/>
      <c r="BP1989" s="24"/>
      <c r="BQ1989" s="124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144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4"/>
        <v>83120.239999999991</v>
      </c>
      <c r="U1990" s="15"/>
      <c r="W1990" s="14"/>
      <c r="X1990" s="18"/>
      <c r="Y1990" s="16"/>
      <c r="Z1990" s="18">
        <f t="shared" si="665"/>
        <v>5754.5299999999625</v>
      </c>
      <c r="AA1990" s="15"/>
      <c r="AB1990" s="24"/>
      <c r="AC1990" s="15" t="str">
        <f t="shared" si="663"/>
        <v>TOT. SPESE AFFITTO  TEL. LUCE</v>
      </c>
      <c r="AD1990" s="25"/>
      <c r="AE1990" s="62">
        <f t="shared" si="662"/>
        <v>0</v>
      </c>
      <c r="AF1990" s="63">
        <f t="shared" si="658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66"/>
        <v>0</v>
      </c>
      <c r="AP1990" s="15"/>
      <c r="AR1990" s="14"/>
      <c r="AS1990" s="18"/>
      <c r="AT1990" s="16"/>
      <c r="AU1990" s="18">
        <f t="shared" si="667"/>
        <v>0</v>
      </c>
      <c r="AV1990" s="15"/>
      <c r="AX1990" s="14"/>
      <c r="AY1990" s="18"/>
      <c r="AZ1990" s="16"/>
      <c r="BA1990" s="18">
        <f t="shared" si="668"/>
        <v>0</v>
      </c>
      <c r="BB1990" s="15"/>
      <c r="BD1990" s="14"/>
      <c r="BE1990" s="18"/>
      <c r="BF1990" s="16"/>
      <c r="BG1990" s="18">
        <f t="shared" si="669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4"/>
    </row>
    <row r="1991" spans="1:69" ht="16.8" customHeight="1" x14ac:dyDescent="0.35">
      <c r="A1991" s="15"/>
      <c r="B1991" s="15"/>
      <c r="C1991" s="15" t="s">
        <v>95</v>
      </c>
      <c r="D1991" s="16"/>
      <c r="E1991" s="16"/>
      <c r="F1991" s="16"/>
      <c r="G1991" s="16">
        <v>0</v>
      </c>
      <c r="H1991" s="16"/>
      <c r="I1991" s="4"/>
      <c r="J1991" s="14"/>
      <c r="K1991" t="s">
        <v>221</v>
      </c>
      <c r="L1991">
        <v>0</v>
      </c>
      <c r="M1991" t="s">
        <v>222</v>
      </c>
      <c r="N1991">
        <v>280</v>
      </c>
      <c r="O1991" s="16"/>
      <c r="P1991" s="18"/>
      <c r="Q1991" s="14"/>
      <c r="R1991" s="18"/>
      <c r="S1991" s="16">
        <f>G1991</f>
        <v>0</v>
      </c>
      <c r="T1991" s="18">
        <f t="shared" si="664"/>
        <v>83120.239999999991</v>
      </c>
      <c r="U1991" s="15"/>
      <c r="W1991" s="14"/>
      <c r="X1991" s="18">
        <v>0</v>
      </c>
      <c r="Y1991" s="16">
        <v>0</v>
      </c>
      <c r="Z1991" s="18">
        <f t="shared" si="665"/>
        <v>5754.5299999999625</v>
      </c>
      <c r="AA1991" s="15"/>
      <c r="AB1991" s="24"/>
      <c r="AC1991" s="15" t="str">
        <f t="shared" si="663"/>
        <v xml:space="preserve">RIVALSA </v>
      </c>
      <c r="AD1991" s="25"/>
      <c r="AE1991" s="62">
        <f t="shared" si="662"/>
        <v>0</v>
      </c>
      <c r="AF1991" s="63">
        <f t="shared" si="658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66"/>
        <v>0</v>
      </c>
      <c r="AP1991" s="15"/>
      <c r="AR1991" s="14"/>
      <c r="AS1991" s="18"/>
      <c r="AT1991" s="16"/>
      <c r="AU1991" s="18">
        <f t="shared" si="667"/>
        <v>0</v>
      </c>
      <c r="AV1991" s="15"/>
      <c r="AX1991" s="14"/>
      <c r="AY1991" s="18"/>
      <c r="AZ1991" s="16"/>
      <c r="BA1991" s="18">
        <f t="shared" si="668"/>
        <v>0</v>
      </c>
      <c r="BB1991" s="15"/>
      <c r="BD1991" s="14"/>
      <c r="BE1991" s="18"/>
      <c r="BF1991" s="16"/>
      <c r="BG1991" s="18">
        <f t="shared" si="669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4"/>
    </row>
    <row r="1992" spans="1:69" ht="16.8" customHeight="1" x14ac:dyDescent="0.35">
      <c r="A1992" s="15"/>
      <c r="B1992" s="15"/>
      <c r="C1992" s="15" t="s">
        <v>96</v>
      </c>
      <c r="D1992" s="16"/>
      <c r="E1992" s="16"/>
      <c r="F1992" s="16"/>
      <c r="G1992" s="16">
        <v>0</v>
      </c>
      <c r="H1992" s="16"/>
      <c r="I1992" s="4"/>
      <c r="J1992" s="14"/>
      <c r="K1992" t="s">
        <v>223</v>
      </c>
      <c r="L1992">
        <v>0</v>
      </c>
      <c r="M1992" t="s">
        <v>224</v>
      </c>
      <c r="N1992">
        <v>2</v>
      </c>
      <c r="O1992" s="16"/>
      <c r="P1992" s="18"/>
      <c r="Q1992" s="14"/>
      <c r="R1992" s="18"/>
      <c r="S1992" s="16">
        <f>G1992</f>
        <v>0</v>
      </c>
      <c r="T1992" s="18">
        <f t="shared" si="664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65"/>
        <v>5754.5299999999625</v>
      </c>
      <c r="AA1992" s="15"/>
      <c r="AB1992" s="24"/>
      <c r="AC1992" s="15" t="str">
        <f t="shared" si="663"/>
        <v>COMMERCIALISTA</v>
      </c>
      <c r="AD1992" s="25"/>
      <c r="AE1992" s="62">
        <f t="shared" si="662"/>
        <v>0</v>
      </c>
      <c r="AF1992" s="63">
        <f t="shared" si="658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66"/>
        <v>0</v>
      </c>
      <c r="AP1992" s="15"/>
      <c r="AR1992" s="14"/>
      <c r="AS1992" s="18"/>
      <c r="AT1992" s="16">
        <v>0</v>
      </c>
      <c r="AU1992" s="18">
        <f t="shared" si="667"/>
        <v>0</v>
      </c>
      <c r="AV1992" s="15"/>
      <c r="AX1992" s="14"/>
      <c r="AY1992" s="18"/>
      <c r="AZ1992" s="16">
        <v>0</v>
      </c>
      <c r="BA1992" s="18">
        <f t="shared" si="668"/>
        <v>0</v>
      </c>
      <c r="BB1992" s="15"/>
      <c r="BD1992" s="14"/>
      <c r="BE1992" s="18"/>
      <c r="BF1992" s="16">
        <v>0</v>
      </c>
      <c r="BG1992" s="18">
        <f t="shared" si="669"/>
        <v>0</v>
      </c>
      <c r="BH1992" s="15"/>
      <c r="BJ1992" s="86"/>
      <c r="BK1992" s="86"/>
      <c r="BL1992" s="24"/>
      <c r="BM1992" s="24"/>
      <c r="BN1992" s="24"/>
      <c r="BO1992" s="24"/>
      <c r="BP1992" s="24"/>
      <c r="BQ1992" s="124"/>
    </row>
    <row r="1993" spans="1:69" ht="16.8" customHeight="1" x14ac:dyDescent="0.35">
      <c r="A1993" s="15"/>
      <c r="B1993" s="15"/>
      <c r="C1993" s="64" t="s">
        <v>147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t="s">
        <v>225</v>
      </c>
      <c r="L1993">
        <v>0</v>
      </c>
      <c r="M1993" t="s">
        <v>226</v>
      </c>
      <c r="N1993">
        <v>6038.48</v>
      </c>
      <c r="O1993" s="16"/>
      <c r="P1993" s="18"/>
      <c r="Q1993" s="14"/>
      <c r="R1993" s="18"/>
      <c r="S1993" s="16">
        <f>G1993</f>
        <v>0</v>
      </c>
      <c r="T1993" s="18">
        <f t="shared" si="664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65"/>
        <v>5754.5299999999625</v>
      </c>
      <c r="AA1993" s="15"/>
      <c r="AB1993" s="24"/>
      <c r="AC1993" s="15" t="str">
        <f t="shared" si="663"/>
        <v>CASSA PREVIDENZA  AGENTI  + QUOTA GAA</v>
      </c>
      <c r="AD1993" s="25"/>
      <c r="AE1993" s="62">
        <f t="shared" si="662"/>
        <v>0</v>
      </c>
      <c r="AF1993" s="63">
        <f t="shared" si="658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66"/>
        <v>0</v>
      </c>
      <c r="AP1993" s="15"/>
      <c r="AR1993" s="14"/>
      <c r="AS1993" s="18"/>
      <c r="AT1993" s="16">
        <v>0</v>
      </c>
      <c r="AU1993" s="18">
        <f t="shared" si="667"/>
        <v>0</v>
      </c>
      <c r="AV1993" s="15"/>
      <c r="AX1993" s="14"/>
      <c r="AY1993" s="18"/>
      <c r="AZ1993" s="16">
        <v>0</v>
      </c>
      <c r="BA1993" s="18">
        <f t="shared" si="668"/>
        <v>0</v>
      </c>
      <c r="BB1993" s="15"/>
      <c r="BD1993" s="14"/>
      <c r="BE1993" s="18"/>
      <c r="BF1993" s="16">
        <v>0</v>
      </c>
      <c r="BG1993" s="18">
        <f t="shared" si="669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4"/>
    </row>
    <row r="1994" spans="1:69" ht="16.8" customHeight="1" x14ac:dyDescent="0.35">
      <c r="A1994" s="15"/>
      <c r="B1994" s="15"/>
      <c r="C1994" s="15" t="s">
        <v>98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t="s">
        <v>227</v>
      </c>
      <c r="L1994">
        <v>0</v>
      </c>
      <c r="M1994" t="s">
        <v>228</v>
      </c>
      <c r="N1994">
        <v>0</v>
      </c>
      <c r="O1994" s="16"/>
      <c r="P1994" s="18"/>
      <c r="Q1994" s="14"/>
      <c r="R1994" s="18">
        <f>F1994</f>
        <v>0</v>
      </c>
      <c r="S1994" s="16">
        <v>0</v>
      </c>
      <c r="T1994" s="18">
        <f t="shared" si="664"/>
        <v>83120.239999999991</v>
      </c>
      <c r="U1994" s="15"/>
      <c r="W1994" s="14" t="s">
        <v>186</v>
      </c>
      <c r="X1994" s="18">
        <v>0</v>
      </c>
      <c r="Y1994" s="16"/>
      <c r="Z1994" s="18">
        <f t="shared" si="665"/>
        <v>5754.5299999999625</v>
      </c>
      <c r="AA1994" s="15"/>
      <c r="AB1994" s="24"/>
      <c r="AC1994" s="15" t="str">
        <f t="shared" si="663"/>
        <v>GIROCONTO PROVV. GENERALI</v>
      </c>
      <c r="AD1994" s="25"/>
      <c r="AE1994" s="62">
        <f t="shared" si="662"/>
        <v>0</v>
      </c>
      <c r="AF1994" s="63">
        <f t="shared" si="658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66"/>
        <v>0</v>
      </c>
      <c r="AP1994" s="15"/>
      <c r="AR1994" s="14"/>
      <c r="AS1994" s="18"/>
      <c r="AT1994" s="16"/>
      <c r="AU1994" s="18">
        <f t="shared" si="667"/>
        <v>0</v>
      </c>
      <c r="AV1994" s="15"/>
      <c r="AX1994" s="14"/>
      <c r="AY1994" s="18"/>
      <c r="AZ1994" s="16"/>
      <c r="BA1994" s="18">
        <f t="shared" si="668"/>
        <v>0</v>
      </c>
      <c r="BB1994" s="15"/>
      <c r="BD1994" s="14"/>
      <c r="BE1994" s="18">
        <f>H1994</f>
        <v>0</v>
      </c>
      <c r="BF1994" s="16"/>
      <c r="BG1994" s="18">
        <f t="shared" si="669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4"/>
    </row>
    <row r="1995" spans="1:69" ht="16.8" customHeight="1" x14ac:dyDescent="0.35">
      <c r="A1995" s="15"/>
      <c r="B1995" s="15"/>
      <c r="C1995" s="47" t="s">
        <v>149</v>
      </c>
      <c r="D1995" s="16"/>
      <c r="E1995" s="16"/>
      <c r="F1995" s="1">
        <v>0</v>
      </c>
      <c r="G1995" s="16">
        <v>0</v>
      </c>
      <c r="H1995" s="16"/>
      <c r="I1995" s="4"/>
      <c r="J1995" s="14"/>
      <c r="K1995" t="s">
        <v>229</v>
      </c>
      <c r="L1995">
        <v>0</v>
      </c>
      <c r="M1995" t="s">
        <v>230</v>
      </c>
      <c r="N1995">
        <v>356</v>
      </c>
      <c r="O1995" s="16"/>
      <c r="P1995" s="18"/>
      <c r="Q1995" s="14"/>
      <c r="R1995" s="49">
        <f>F1995</f>
        <v>0</v>
      </c>
      <c r="S1995" s="16">
        <v>0</v>
      </c>
      <c r="T1995" s="18">
        <f t="shared" si="664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65"/>
        <v>5754.5299999999625</v>
      </c>
      <c r="AA1995" s="15"/>
      <c r="AB1995" s="24"/>
      <c r="AC1995" s="64" t="s">
        <v>150</v>
      </c>
      <c r="AD1995" s="65"/>
      <c r="AE1995" s="65">
        <f t="shared" si="662"/>
        <v>0</v>
      </c>
      <c r="AF1995" s="63">
        <f t="shared" si="658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66"/>
        <v>0</v>
      </c>
      <c r="AP1995" s="15"/>
      <c r="AR1995" s="14"/>
      <c r="AS1995" s="18"/>
      <c r="AT1995" s="16">
        <v>0</v>
      </c>
      <c r="AU1995" s="18">
        <f t="shared" si="667"/>
        <v>0</v>
      </c>
      <c r="AV1995" s="15"/>
      <c r="AX1995" s="14"/>
      <c r="AY1995" s="18"/>
      <c r="AZ1995" s="16">
        <v>0</v>
      </c>
      <c r="BA1995" s="18">
        <f t="shared" si="668"/>
        <v>0</v>
      </c>
      <c r="BB1995" s="15"/>
      <c r="BD1995" s="14"/>
      <c r="BE1995" s="18"/>
      <c r="BF1995" s="16">
        <v>0</v>
      </c>
      <c r="BG1995" s="18">
        <f t="shared" si="669"/>
        <v>0</v>
      </c>
      <c r="BH1995" s="15"/>
      <c r="BJ1995" s="86" t="s">
        <v>460</v>
      </c>
      <c r="BK1995" s="86"/>
      <c r="BL1995" s="24">
        <v>138.88999999999999</v>
      </c>
      <c r="BM1995" s="24" t="s">
        <v>461</v>
      </c>
      <c r="BN1995" s="24"/>
      <c r="BO1995" s="24"/>
      <c r="BP1995" s="24"/>
      <c r="BQ1995" s="124"/>
    </row>
    <row r="1996" spans="1:69" ht="16.8" customHeight="1" x14ac:dyDescent="0.35">
      <c r="A1996" s="15"/>
      <c r="B1996" s="15"/>
      <c r="C1996" s="15" t="s">
        <v>100</v>
      </c>
      <c r="D1996" s="16"/>
      <c r="E1996" s="16"/>
      <c r="F1996" s="16"/>
      <c r="G1996" s="16">
        <v>0</v>
      </c>
      <c r="H1996" s="16"/>
      <c r="I1996" s="4"/>
      <c r="J1996" s="14"/>
      <c r="K1996" t="s">
        <v>231</v>
      </c>
      <c r="L1996" s="154">
        <v>0</v>
      </c>
      <c r="M1996" t="s">
        <v>232</v>
      </c>
      <c r="N1996" s="154">
        <v>0</v>
      </c>
      <c r="O1996" s="16"/>
      <c r="P1996" s="18"/>
      <c r="Q1996" s="14"/>
      <c r="R1996" s="18"/>
      <c r="S1996" s="16">
        <f>G1996</f>
        <v>0</v>
      </c>
      <c r="T1996" s="18">
        <f t="shared" si="664"/>
        <v>83120.239999999991</v>
      </c>
      <c r="U1996" s="15" t="s">
        <v>102</v>
      </c>
      <c r="W1996" s="14"/>
      <c r="X1996" s="18"/>
      <c r="Y1996" s="16">
        <v>0</v>
      </c>
      <c r="Z1996" s="18">
        <f t="shared" si="665"/>
        <v>5754.5299999999625</v>
      </c>
      <c r="AA1996" s="15"/>
      <c r="AB1996" s="24"/>
      <c r="AC1996" s="15" t="str">
        <f>C1996</f>
        <v>TASSE</v>
      </c>
      <c r="AD1996" s="25"/>
      <c r="AE1996" s="62">
        <f t="shared" si="662"/>
        <v>0</v>
      </c>
      <c r="AF1996" s="63">
        <f t="shared" si="658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66"/>
        <v>0</v>
      </c>
      <c r="AP1996" s="15"/>
      <c r="AR1996" s="14"/>
      <c r="AS1996" s="18">
        <v>0</v>
      </c>
      <c r="AT1996" s="16">
        <v>0</v>
      </c>
      <c r="AU1996" s="18">
        <f t="shared" si="667"/>
        <v>0</v>
      </c>
      <c r="AV1996" s="15"/>
      <c r="AX1996" s="14"/>
      <c r="AY1996" s="18">
        <v>0</v>
      </c>
      <c r="AZ1996" s="16">
        <v>0</v>
      </c>
      <c r="BA1996" s="18">
        <f t="shared" si="668"/>
        <v>0</v>
      </c>
      <c r="BB1996" s="15"/>
      <c r="BD1996" s="14"/>
      <c r="BE1996" s="18">
        <v>0</v>
      </c>
      <c r="BF1996" s="16">
        <v>0</v>
      </c>
      <c r="BG1996" s="18">
        <f t="shared" si="669"/>
        <v>0</v>
      </c>
      <c r="BH1996" s="15"/>
      <c r="BJ1996" s="86" t="s">
        <v>462</v>
      </c>
      <c r="BK1996" s="86"/>
      <c r="BL1996" s="24">
        <v>868.18</v>
      </c>
      <c r="BM1996" s="24" t="s">
        <v>461</v>
      </c>
      <c r="BN1996" s="24"/>
      <c r="BO1996" s="24"/>
      <c r="BP1996" s="24"/>
      <c r="BQ1996" s="124"/>
    </row>
    <row r="1997" spans="1:69" ht="16.8" customHeight="1" x14ac:dyDescent="0.35">
      <c r="A1997" s="15"/>
      <c r="B1997" s="15"/>
      <c r="C1997" s="15" t="s">
        <v>103</v>
      </c>
      <c r="D1997" s="16"/>
      <c r="E1997" s="16"/>
      <c r="F1997" s="16">
        <v>0</v>
      </c>
      <c r="G1997" s="16">
        <v>0</v>
      </c>
      <c r="H1997" s="16"/>
      <c r="I1997" s="4"/>
      <c r="J1997" s="14"/>
      <c r="K1997" s="151" t="s">
        <v>111</v>
      </c>
      <c r="L1997" s="152">
        <f>SUM(L1991:L1996)</f>
        <v>0</v>
      </c>
      <c r="M1997" s="151" t="s">
        <v>111</v>
      </c>
      <c r="N1997" s="153">
        <f>SUM(N1991:N1996)</f>
        <v>6676.48</v>
      </c>
      <c r="O1997" s="16"/>
      <c r="P1997" s="18"/>
      <c r="Q1997" s="14"/>
      <c r="R1997" s="18"/>
      <c r="S1997" s="16">
        <f>G1997</f>
        <v>0</v>
      </c>
      <c r="T1997" s="18">
        <f t="shared" si="664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665"/>
        <v>5754.5299999999625</v>
      </c>
      <c r="AA1997" s="15"/>
      <c r="AB1997" s="24"/>
      <c r="AC1997" s="15" t="str">
        <f>C1997</f>
        <v>PREL.  ACC. PER AMM-  GIGI</v>
      </c>
      <c r="AD1997" s="25"/>
      <c r="AE1997" s="62">
        <f t="shared" si="662"/>
        <v>0</v>
      </c>
      <c r="AF1997" s="63">
        <f t="shared" si="658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66"/>
        <v>0</v>
      </c>
      <c r="AP1997" s="15"/>
      <c r="AR1997" s="14"/>
      <c r="AS1997" s="18">
        <v>0</v>
      </c>
      <c r="AT1997" s="16">
        <v>0</v>
      </c>
      <c r="AU1997" s="18">
        <f t="shared" si="667"/>
        <v>0</v>
      </c>
      <c r="AV1997" s="15"/>
      <c r="AX1997" s="14"/>
      <c r="AY1997" s="18">
        <v>0</v>
      </c>
      <c r="AZ1997" s="16">
        <v>0</v>
      </c>
      <c r="BA1997" s="18">
        <f t="shared" si="668"/>
        <v>0</v>
      </c>
      <c r="BB1997" s="15"/>
      <c r="BD1997" s="14"/>
      <c r="BE1997" s="18">
        <v>0</v>
      </c>
      <c r="BF1997" s="16">
        <v>0</v>
      </c>
      <c r="BG1997" s="18">
        <f t="shared" si="669"/>
        <v>0</v>
      </c>
      <c r="BH1997" s="15"/>
      <c r="BJ1997" s="86"/>
      <c r="BK1997" s="86"/>
      <c r="BL1997" s="24"/>
      <c r="BM1997" s="24"/>
      <c r="BN1997" s="24"/>
      <c r="BO1997" s="24"/>
      <c r="BP1997" s="24"/>
      <c r="BQ1997" s="124"/>
    </row>
    <row r="1998" spans="1:69" ht="16.8" customHeight="1" x14ac:dyDescent="0.35">
      <c r="A1998" s="15"/>
      <c r="B1998" s="15"/>
      <c r="C1998" s="15" t="s">
        <v>105</v>
      </c>
      <c r="D1998" s="16"/>
      <c r="E1998" s="16"/>
      <c r="F1998" s="16">
        <v>0</v>
      </c>
      <c r="G1998" s="16">
        <v>0</v>
      </c>
      <c r="H1998" s="16"/>
      <c r="I1998" s="4"/>
      <c r="J1998" s="14"/>
      <c r="K1998" s="44"/>
      <c r="L1998" s="16"/>
      <c r="M1998" s="16"/>
      <c r="N1998" s="16"/>
      <c r="O1998" s="16"/>
      <c r="P1998" s="18"/>
      <c r="Q1998" s="14"/>
      <c r="R1998" s="18">
        <v>0</v>
      </c>
      <c r="S1998" s="16">
        <f>G1998</f>
        <v>0</v>
      </c>
      <c r="T1998" s="18">
        <f t="shared" si="664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665"/>
        <v>5754.5299999999625</v>
      </c>
      <c r="AA1998" s="15"/>
      <c r="AB1998" s="24"/>
      <c r="AC1998" s="15" t="str">
        <f>C1998</f>
        <v>PREL.  ACC. PER AMM-. RENZO</v>
      </c>
      <c r="AD1998" s="25"/>
      <c r="AE1998" s="62">
        <f t="shared" si="662"/>
        <v>0</v>
      </c>
      <c r="AF1998" s="63">
        <f t="shared" si="658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66"/>
        <v>0</v>
      </c>
      <c r="AP1998" s="15"/>
      <c r="AR1998" s="14"/>
      <c r="AS1998" s="18">
        <v>0</v>
      </c>
      <c r="AT1998" s="16"/>
      <c r="AU1998" s="18">
        <f t="shared" si="667"/>
        <v>0</v>
      </c>
      <c r="AV1998" s="15"/>
      <c r="AX1998" s="14"/>
      <c r="AY1998" s="18">
        <v>0</v>
      </c>
      <c r="AZ1998" s="16"/>
      <c r="BA1998" s="18">
        <f t="shared" si="668"/>
        <v>0</v>
      </c>
      <c r="BB1998" s="15"/>
      <c r="BD1998" s="14"/>
      <c r="BE1998" s="18">
        <v>0</v>
      </c>
      <c r="BF1998" s="16"/>
      <c r="BG1998" s="18">
        <f t="shared" si="669"/>
        <v>0</v>
      </c>
      <c r="BH1998" s="15"/>
      <c r="BJ1998" s="86"/>
      <c r="BK1998" s="86"/>
      <c r="BL1998" s="24"/>
      <c r="BM1998" s="24"/>
      <c r="BN1998" s="24"/>
      <c r="BO1998" s="24"/>
      <c r="BP1998" s="24"/>
      <c r="BQ1998" s="124"/>
    </row>
    <row r="1999" spans="1:69" ht="16.8" customHeight="1" x14ac:dyDescent="0.35">
      <c r="A1999" s="15"/>
      <c r="B1999" s="15"/>
      <c r="C1999" s="15" t="s">
        <v>463</v>
      </c>
      <c r="D1999" s="16"/>
      <c r="E1999" s="16"/>
      <c r="F1999" s="16">
        <v>5395.5</v>
      </c>
      <c r="G1999" s="16"/>
      <c r="H1999" s="16"/>
      <c r="I1999" s="4"/>
      <c r="J1999" s="14"/>
      <c r="K1999" s="16"/>
      <c r="L1999" s="16"/>
      <c r="M1999" s="44"/>
      <c r="N1999" s="16"/>
      <c r="O1999" s="16"/>
      <c r="P1999" s="18"/>
      <c r="Q1999" s="14"/>
      <c r="R1999" s="18">
        <v>0</v>
      </c>
      <c r="S1999" s="16">
        <v>0</v>
      </c>
      <c r="T1999" s="18">
        <f t="shared" si="664"/>
        <v>83120.239999999991</v>
      </c>
      <c r="U1999" s="15"/>
      <c r="W1999" s="14"/>
      <c r="X1999" s="18">
        <f>F1999</f>
        <v>5395.5</v>
      </c>
      <c r="Y1999" s="16">
        <v>0</v>
      </c>
      <c r="Z1999" s="18">
        <f t="shared" si="665"/>
        <v>11150.029999999962</v>
      </c>
      <c r="AA1999" s="15" t="str">
        <f>C1999</f>
        <v>VERS. GALARATE 12/2 3.393,50+ 250</v>
      </c>
      <c r="AB1999" s="24"/>
      <c r="AC1999" s="15"/>
      <c r="AD1999" s="25"/>
      <c r="AE1999" s="62"/>
      <c r="AF1999" s="63"/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66"/>
        <v>0</v>
      </c>
      <c r="AP1999" s="15"/>
      <c r="AR1999" s="14"/>
      <c r="AS1999" s="18">
        <v>0</v>
      </c>
      <c r="AT1999" s="16"/>
      <c r="AU1999" s="18">
        <f t="shared" si="667"/>
        <v>0</v>
      </c>
      <c r="AV1999" s="15"/>
      <c r="AX1999" s="14"/>
      <c r="AY1999" s="18">
        <v>0</v>
      </c>
      <c r="AZ1999" s="16"/>
      <c r="BA1999" s="18">
        <f t="shared" si="668"/>
        <v>0</v>
      </c>
      <c r="BB1999" s="15"/>
      <c r="BD1999" s="14"/>
      <c r="BE1999" s="18">
        <v>0</v>
      </c>
      <c r="BF1999" s="16"/>
      <c r="BG1999" s="18">
        <f t="shared" si="669"/>
        <v>0</v>
      </c>
      <c r="BH1999" s="15"/>
      <c r="BJ1999" s="86"/>
      <c r="BK1999" s="86"/>
      <c r="BL1999" s="24"/>
      <c r="BM1999" s="24"/>
      <c r="BN1999" s="24"/>
      <c r="BO1999" s="24"/>
      <c r="BP1999" s="24"/>
      <c r="BQ1999" s="124"/>
    </row>
    <row r="2000" spans="1:69" ht="16.8" customHeight="1" x14ac:dyDescent="0.35">
      <c r="A2000" s="15"/>
      <c r="B2000" s="15"/>
      <c r="C2000" s="15" t="s">
        <v>464</v>
      </c>
      <c r="D2000" s="16"/>
      <c r="E2000" s="16"/>
      <c r="F2000" s="16">
        <v>0</v>
      </c>
      <c r="G2000" s="16"/>
      <c r="H2000" s="16">
        <v>0</v>
      </c>
      <c r="I2000" s="4"/>
      <c r="J2000" s="14"/>
      <c r="K2000" s="44"/>
      <c r="L2000" s="16"/>
      <c r="M2000" s="16"/>
      <c r="N2000" s="16"/>
      <c r="O2000" s="16"/>
      <c r="P2000" s="18"/>
      <c r="Q2000" s="14"/>
      <c r="R2000" s="18">
        <v>0</v>
      </c>
      <c r="S2000" s="16">
        <v>0</v>
      </c>
      <c r="T2000" s="18">
        <f t="shared" si="664"/>
        <v>83120.239999999991</v>
      </c>
      <c r="U2000" s="15"/>
      <c r="W2000" s="14"/>
      <c r="X2000" s="18">
        <f>F2000</f>
        <v>0</v>
      </c>
      <c r="Y2000" s="16"/>
      <c r="Z2000" s="18">
        <f t="shared" si="665"/>
        <v>11150.029999999962</v>
      </c>
      <c r="AA2000" s="15"/>
      <c r="AB2000" s="24"/>
      <c r="AC2000" s="15"/>
      <c r="AD2000" s="25"/>
      <c r="AE2000" s="62"/>
      <c r="AF2000" s="63"/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66"/>
        <v>0</v>
      </c>
      <c r="AP2000" s="15"/>
      <c r="AR2000" s="14"/>
      <c r="AS2000" s="18">
        <v>0</v>
      </c>
      <c r="AT2000" s="16"/>
      <c r="AU2000" s="18">
        <f t="shared" si="667"/>
        <v>0</v>
      </c>
      <c r="AV2000" s="15"/>
      <c r="AX2000" s="14"/>
      <c r="AY2000" s="18">
        <v>0</v>
      </c>
      <c r="AZ2000" s="16"/>
      <c r="BA2000" s="18">
        <f t="shared" si="668"/>
        <v>0</v>
      </c>
      <c r="BB2000" s="15"/>
      <c r="BD2000" s="14"/>
      <c r="BE2000" s="18">
        <v>0</v>
      </c>
      <c r="BF2000" s="16"/>
      <c r="BG2000" s="18">
        <f t="shared" si="669"/>
        <v>0</v>
      </c>
      <c r="BH2000" s="15"/>
      <c r="BJ2000" s="86"/>
      <c r="BK2000" s="86"/>
      <c r="BL2000" s="24"/>
      <c r="BM2000" s="24"/>
      <c r="BN2000" s="24"/>
      <c r="BO2000" s="24"/>
      <c r="BP2000" s="24"/>
      <c r="BQ2000" s="124"/>
    </row>
    <row r="2001" spans="1:69" ht="16.8" customHeight="1" x14ac:dyDescent="0.35">
      <c r="A2001" s="15"/>
      <c r="B2001" s="15"/>
      <c r="C2001" s="15" t="s">
        <v>465</v>
      </c>
      <c r="D2001" s="16"/>
      <c r="E2001" s="16"/>
      <c r="F2001" s="16">
        <v>0</v>
      </c>
      <c r="G2001" s="16"/>
      <c r="H2001" s="16"/>
      <c r="I2001" s="4"/>
      <c r="J2001" s="14"/>
      <c r="K2001" s="16"/>
      <c r="L2001" s="16"/>
      <c r="M2001" s="44"/>
      <c r="N2001" s="16"/>
      <c r="O2001" s="16"/>
      <c r="P2001" s="18"/>
      <c r="Q2001" s="14"/>
      <c r="R2001" s="18">
        <v>0</v>
      </c>
      <c r="S2001" s="16">
        <v>0</v>
      </c>
      <c r="T2001" s="18">
        <f t="shared" si="664"/>
        <v>83120.239999999991</v>
      </c>
      <c r="U2001" s="15"/>
      <c r="W2001" s="14"/>
      <c r="X2001" s="18">
        <f>F2001</f>
        <v>0</v>
      </c>
      <c r="Y2001" s="16"/>
      <c r="Z2001" s="18">
        <f t="shared" si="665"/>
        <v>11150.029999999962</v>
      </c>
      <c r="AA2001" s="15"/>
      <c r="AB2001" s="24"/>
      <c r="AC2001" s="15"/>
      <c r="AD2001" s="25"/>
      <c r="AE2001" s="62"/>
      <c r="AF2001" s="63"/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66"/>
        <v>0</v>
      </c>
      <c r="AP2001" s="15"/>
      <c r="AR2001" s="14"/>
      <c r="AS2001" s="18">
        <v>0</v>
      </c>
      <c r="AT2001" s="16"/>
      <c r="AU2001" s="18">
        <f t="shared" si="667"/>
        <v>0</v>
      </c>
      <c r="AV2001" s="15"/>
      <c r="AX2001" s="14"/>
      <c r="AY2001" s="18">
        <v>0</v>
      </c>
      <c r="AZ2001" s="16"/>
      <c r="BA2001" s="18">
        <f t="shared" si="668"/>
        <v>0</v>
      </c>
      <c r="BB2001" s="15"/>
      <c r="BD2001" s="14"/>
      <c r="BE2001" s="18">
        <v>0</v>
      </c>
      <c r="BF2001" s="16"/>
      <c r="BG2001" s="18">
        <f t="shared" si="669"/>
        <v>0</v>
      </c>
      <c r="BH2001" s="15"/>
      <c r="BJ2001" s="86"/>
      <c r="BK2001" s="86"/>
      <c r="BL2001" s="24"/>
      <c r="BM2001" s="24"/>
      <c r="BN2001" s="24"/>
      <c r="BO2001" s="24"/>
      <c r="BP2001" s="24"/>
      <c r="BQ2001" s="124"/>
    </row>
    <row r="2002" spans="1:69" ht="16.8" customHeight="1" x14ac:dyDescent="0.35">
      <c r="A2002" s="15"/>
      <c r="B2002" s="15"/>
      <c r="C2002" s="15" t="s">
        <v>466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/>
      <c r="N2002" s="16">
        <v>0</v>
      </c>
      <c r="O2002" s="16"/>
      <c r="P2002" s="18"/>
      <c r="Q2002" s="14"/>
      <c r="R2002" s="18">
        <v>0</v>
      </c>
      <c r="S2002" s="16">
        <v>0</v>
      </c>
      <c r="T2002" s="18">
        <f t="shared" si="664"/>
        <v>83120.239999999991</v>
      </c>
      <c r="U2002" s="15"/>
      <c r="W2002" s="14"/>
      <c r="X2002" s="18">
        <f>F2002</f>
        <v>0</v>
      </c>
      <c r="Y2002" s="16">
        <v>0</v>
      </c>
      <c r="Z2002" s="18">
        <f t="shared" si="665"/>
        <v>11150.029999999962</v>
      </c>
      <c r="AA2002" s="15" t="str">
        <f>C2002</f>
        <v xml:space="preserve">    "  GALLARATE  ACC. 14/2  327,00</v>
      </c>
      <c r="AB2002" s="24"/>
      <c r="AC2002" s="15"/>
      <c r="AD2002" s="25"/>
      <c r="AE2002" s="62"/>
      <c r="AF2002" s="63"/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66"/>
        <v>0</v>
      </c>
      <c r="AP2002" s="15"/>
      <c r="AR2002" s="14"/>
      <c r="AS2002" s="18">
        <v>0</v>
      </c>
      <c r="AT2002" s="16"/>
      <c r="AU2002" s="18">
        <f t="shared" si="667"/>
        <v>0</v>
      </c>
      <c r="AV2002" s="15"/>
      <c r="AX2002" s="14"/>
      <c r="AY2002" s="18">
        <v>0</v>
      </c>
      <c r="AZ2002" s="16"/>
      <c r="BA2002" s="18">
        <f t="shared" si="668"/>
        <v>0</v>
      </c>
      <c r="BB2002" s="15"/>
      <c r="BD2002" s="14"/>
      <c r="BE2002" s="18">
        <v>0</v>
      </c>
      <c r="BF2002" s="16"/>
      <c r="BG2002" s="18">
        <f t="shared" si="669"/>
        <v>0</v>
      </c>
      <c r="BH2002" s="15"/>
      <c r="BJ2002" s="86"/>
      <c r="BK2002" s="86"/>
      <c r="BL2002" s="24"/>
      <c r="BM2002" s="24"/>
      <c r="BN2002" s="24"/>
      <c r="BO2002" s="24"/>
      <c r="BP2002" s="24"/>
      <c r="BQ2002" s="124"/>
    </row>
    <row r="2003" spans="1:69" ht="16.8" customHeight="1" x14ac:dyDescent="0.35">
      <c r="A2003" s="15"/>
      <c r="B2003" s="15"/>
      <c r="C2003" s="68" t="s">
        <v>107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111</v>
      </c>
      <c r="L2003" s="16">
        <f>SUM(L1990:L2002)</f>
        <v>114.5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4"/>
        <v>83120.239999999991</v>
      </c>
      <c r="U2003" s="15"/>
      <c r="W2003" s="14"/>
      <c r="X2003" s="18">
        <v>0</v>
      </c>
      <c r="Y2003" s="16"/>
      <c r="Z2003" s="18">
        <f t="shared" si="665"/>
        <v>11150.029999999962</v>
      </c>
      <c r="AA2003" s="15" t="str">
        <f>C2003</f>
        <v>VERSAMENTO</v>
      </c>
      <c r="AB2003" s="24"/>
      <c r="AC2003" s="15"/>
      <c r="AD2003" s="25"/>
      <c r="AE2003" s="62"/>
      <c r="AF2003" s="63"/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66"/>
        <v>0</v>
      </c>
      <c r="AP2003" s="15"/>
      <c r="AR2003" s="14"/>
      <c r="AS2003" s="18">
        <v>0</v>
      </c>
      <c r="AT2003" s="16"/>
      <c r="AU2003" s="18">
        <f t="shared" si="667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668"/>
        <v>0</v>
      </c>
      <c r="BB2003" s="15"/>
      <c r="BD2003" s="14"/>
      <c r="BE2003" s="18">
        <v>0</v>
      </c>
      <c r="BF2003" s="16"/>
      <c r="BG2003" s="18">
        <f t="shared" si="669"/>
        <v>0</v>
      </c>
      <c r="BH2003" s="15"/>
      <c r="BJ2003" s="86"/>
      <c r="BK2003" s="86"/>
      <c r="BL2003" s="24"/>
      <c r="BM2003" s="24"/>
      <c r="BN2003" s="24"/>
      <c r="BO2003" s="24"/>
      <c r="BP2003" s="24"/>
      <c r="BQ2003" s="124"/>
    </row>
    <row r="2004" spans="1:69" ht="16.8" customHeight="1" x14ac:dyDescent="0.35">
      <c r="A2004" s="15"/>
      <c r="B2004" s="15"/>
      <c r="C2004" s="15" t="s">
        <v>169</v>
      </c>
      <c r="D2004" s="16"/>
      <c r="E2004" s="16"/>
      <c r="F2004" s="16">
        <v>45940.68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13352.96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4"/>
        <v>83120.239999999991</v>
      </c>
      <c r="U2004" s="15"/>
      <c r="W2004" s="14"/>
      <c r="X2004" s="18">
        <f>F2004</f>
        <v>45940.68</v>
      </c>
      <c r="Y2004" s="16">
        <f>G2004</f>
        <v>0</v>
      </c>
      <c r="Z2004" s="18">
        <f t="shared" si="665"/>
        <v>57090.709999999963</v>
      </c>
      <c r="AA2004" s="15" t="str">
        <f>C2004</f>
        <v>BONIFICI</v>
      </c>
      <c r="AB2004" s="24"/>
      <c r="AC2004" s="15"/>
      <c r="AD2004" s="25"/>
      <c r="AE2004" s="62"/>
      <c r="AF2004" s="63"/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66"/>
        <v>0</v>
      </c>
      <c r="AP2004" s="15"/>
      <c r="AR2004" s="14"/>
      <c r="AS2004" s="18">
        <v>0</v>
      </c>
      <c r="AT2004" s="16"/>
      <c r="AU2004" s="18">
        <f t="shared" si="667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68"/>
        <v>0</v>
      </c>
      <c r="BB2004" s="15"/>
      <c r="BD2004" s="14"/>
      <c r="BE2004" s="18">
        <v>0</v>
      </c>
      <c r="BF2004" s="16"/>
      <c r="BG2004" s="18">
        <f t="shared" si="669"/>
        <v>0</v>
      </c>
      <c r="BH2004" s="15"/>
      <c r="BJ2004" s="86"/>
      <c r="BK2004" s="86"/>
      <c r="BL2004" s="24"/>
      <c r="BM2004" s="24"/>
      <c r="BN2004" s="24"/>
      <c r="BO2004" s="24"/>
      <c r="BP2004" s="24"/>
      <c r="BQ2004" s="124"/>
    </row>
    <row r="2005" spans="1:69" ht="16.8" customHeight="1" x14ac:dyDescent="0.35">
      <c r="A2005" s="15"/>
      <c r="B2005" s="15"/>
      <c r="C2005" s="47" t="s">
        <v>112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/>
      <c r="N2005" s="3"/>
      <c r="O2005" s="16"/>
      <c r="P2005" s="18"/>
      <c r="Q2005" s="14"/>
      <c r="R2005" s="18"/>
      <c r="S2005" s="16"/>
      <c r="T2005" s="18">
        <f t="shared" si="664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665"/>
        <v>57090.709999999963</v>
      </c>
      <c r="AA2005" s="15" t="str">
        <f>C2005</f>
        <v>PREL .PROVVIGIONI MATURATE</v>
      </c>
      <c r="AB2005" s="24"/>
      <c r="AC2005" s="15" t="s">
        <v>157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66"/>
        <v>0</v>
      </c>
      <c r="AP2005" s="15"/>
      <c r="AR2005" s="14"/>
      <c r="AS2005" s="18"/>
      <c r="AT2005" s="25">
        <v>0</v>
      </c>
      <c r="AU2005" s="18">
        <f t="shared" si="667"/>
        <v>0</v>
      </c>
      <c r="AV2005" s="15"/>
      <c r="AX2005" s="14"/>
      <c r="AY2005" s="18"/>
      <c r="AZ2005" s="25">
        <v>0</v>
      </c>
      <c r="BA2005" s="18">
        <f t="shared" si="668"/>
        <v>0</v>
      </c>
      <c r="BB2005" s="15"/>
      <c r="BD2005" s="14"/>
      <c r="BE2005" s="18"/>
      <c r="BF2005" s="25">
        <v>0</v>
      </c>
      <c r="BG2005" s="18">
        <f t="shared" si="669"/>
        <v>0</v>
      </c>
      <c r="BH2005" s="15"/>
      <c r="BJ2005" s="86"/>
      <c r="BK2005" s="86"/>
      <c r="BL2005" s="24"/>
      <c r="BM2005" s="24"/>
      <c r="BN2005" s="24"/>
      <c r="BO2005" s="24"/>
      <c r="BP2005" s="24"/>
      <c r="BQ2005" s="124"/>
    </row>
    <row r="2006" spans="1:69" ht="16.8" customHeight="1" x14ac:dyDescent="0.35">
      <c r="A2006" s="15"/>
      <c r="B2006" s="15"/>
      <c r="C2006" s="15" t="s">
        <v>113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/>
      <c r="N2006" s="16"/>
      <c r="O2006" s="16"/>
      <c r="P2006" s="18"/>
      <c r="Q2006" s="14"/>
      <c r="R2006" s="18"/>
      <c r="S2006" s="16">
        <f>G2006</f>
        <v>0</v>
      </c>
      <c r="T2006" s="18">
        <f t="shared" si="664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65"/>
        <v>57090.709999999963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66"/>
        <v>0</v>
      </c>
      <c r="AP2006" s="15"/>
      <c r="AR2006" s="14"/>
      <c r="AS2006" s="18"/>
      <c r="AT2006" s="16"/>
      <c r="AU2006" s="18">
        <f t="shared" si="667"/>
        <v>0</v>
      </c>
      <c r="AV2006" s="15"/>
      <c r="AX2006" s="14"/>
      <c r="AY2006" s="18"/>
      <c r="AZ2006" s="16"/>
      <c r="BA2006" s="18">
        <f t="shared" si="668"/>
        <v>0</v>
      </c>
      <c r="BB2006" s="15"/>
      <c r="BD2006" s="14"/>
      <c r="BE2006" s="18"/>
      <c r="BF2006" s="16"/>
      <c r="BG2006" s="18">
        <f t="shared" si="669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4"/>
    </row>
    <row r="2007" spans="1:69" ht="16.8" customHeight="1" x14ac:dyDescent="0.35">
      <c r="A2007" s="15"/>
      <c r="B2007" s="15"/>
      <c r="C2007" s="15" t="s">
        <v>114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4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65"/>
        <v>57090.709999999963</v>
      </c>
      <c r="AA2007" s="15"/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66"/>
        <v>0</v>
      </c>
      <c r="AP2007" s="15"/>
      <c r="AR2007" s="14"/>
      <c r="AS2007" s="18"/>
      <c r="AT2007" s="16">
        <v>0</v>
      </c>
      <c r="AU2007" s="18">
        <f t="shared" si="667"/>
        <v>0</v>
      </c>
      <c r="AV2007" s="15"/>
      <c r="AX2007" s="14"/>
      <c r="AY2007" s="18"/>
      <c r="AZ2007" s="16">
        <v>0</v>
      </c>
      <c r="BA2007" s="18">
        <f t="shared" si="668"/>
        <v>0</v>
      </c>
      <c r="BB2007" s="15"/>
      <c r="BD2007" s="14"/>
      <c r="BE2007" s="18"/>
      <c r="BF2007" s="16">
        <v>0</v>
      </c>
      <c r="BG2007" s="18">
        <f t="shared" si="669"/>
        <v>0</v>
      </c>
      <c r="BH2007" s="15"/>
      <c r="BJ2007" s="86"/>
      <c r="BK2007" s="86"/>
      <c r="BL2007" s="24"/>
      <c r="BM2007" s="24"/>
      <c r="BN2007" s="24"/>
      <c r="BO2007" s="24"/>
      <c r="BP2007" s="24"/>
      <c r="BQ2007" s="124"/>
    </row>
    <row r="2008" spans="1:69" ht="16.8" customHeight="1" x14ac:dyDescent="0.35">
      <c r="A2008" s="15"/>
      <c r="B2008" s="15"/>
      <c r="C2008" s="15"/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115</v>
      </c>
      <c r="L2008" s="3">
        <f>SUM(L1988:L2002)+N1987+L2004+L2005</f>
        <v>171661.10999999996</v>
      </c>
      <c r="M2008" s="3">
        <f>SUM(O1957:O1976)+N1986</f>
        <v>92900.040000000008</v>
      </c>
      <c r="N2008" s="16"/>
      <c r="O2008" s="16"/>
      <c r="P2008" s="18"/>
      <c r="Q2008" s="14"/>
      <c r="R2008" s="18"/>
      <c r="S2008" s="16">
        <v>0</v>
      </c>
      <c r="T2008" s="18">
        <f t="shared" si="664"/>
        <v>83120.239999999991</v>
      </c>
      <c r="U2008" s="15"/>
      <c r="W2008" s="14"/>
      <c r="X2008" s="18">
        <v>0</v>
      </c>
      <c r="Y2008" s="16">
        <v>0</v>
      </c>
      <c r="Z2008" s="18">
        <f t="shared" si="665"/>
        <v>57090.709999999963</v>
      </c>
      <c r="AA2008" s="15"/>
      <c r="AB2008" s="24"/>
      <c r="AC2008" s="15">
        <f>C2008</f>
        <v>0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111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66"/>
        <v>0</v>
      </c>
      <c r="AP2008" s="15"/>
      <c r="AR2008" s="14"/>
      <c r="AS2008" s="18"/>
      <c r="AT2008" s="16">
        <v>0</v>
      </c>
      <c r="AU2008" s="18">
        <f t="shared" si="667"/>
        <v>0</v>
      </c>
      <c r="AV2008" s="16"/>
      <c r="AX2008" s="14"/>
      <c r="AY2008" s="18"/>
      <c r="AZ2008" s="16">
        <v>0</v>
      </c>
      <c r="BA2008" s="18">
        <f t="shared" si="668"/>
        <v>0</v>
      </c>
      <c r="BB2008" s="15"/>
      <c r="BD2008" s="14"/>
      <c r="BE2008" s="18"/>
      <c r="BF2008" s="16">
        <v>0</v>
      </c>
      <c r="BG2008" s="18">
        <f t="shared" si="669"/>
        <v>0</v>
      </c>
      <c r="BH2008" s="15"/>
      <c r="BJ2008" s="86"/>
      <c r="BK2008" s="86"/>
      <c r="BL2008" s="24"/>
      <c r="BM2008" s="24"/>
      <c r="BN2008" s="24"/>
      <c r="BO2008" s="24"/>
      <c r="BP2008" s="24"/>
      <c r="BQ2008" s="124"/>
    </row>
    <row r="2009" spans="1:69" ht="16.8" customHeight="1" x14ac:dyDescent="0.35">
      <c r="A2009" s="15"/>
      <c r="B2009" s="15"/>
      <c r="C2009" s="64" t="s">
        <v>138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/>
      <c r="K2009" s="6" t="s">
        <v>116</v>
      </c>
      <c r="L2009" s="3">
        <f>L2008-M2008</f>
        <v>78761.069999999949</v>
      </c>
      <c r="M2009" s="16"/>
      <c r="N2009" s="16"/>
      <c r="O2009" s="16"/>
      <c r="P2009" s="18"/>
      <c r="Q2009" s="14"/>
      <c r="R2009" s="18"/>
      <c r="S2009" s="16">
        <v>0</v>
      </c>
      <c r="T2009" s="18">
        <f t="shared" si="664"/>
        <v>83120.239999999991</v>
      </c>
      <c r="U2009" s="15"/>
      <c r="W2009" s="14"/>
      <c r="X2009" s="18">
        <v>0</v>
      </c>
      <c r="Y2009" s="16">
        <v>0</v>
      </c>
      <c r="Z2009" s="18">
        <f t="shared" si="665"/>
        <v>57090.709999999963</v>
      </c>
      <c r="AA2009" s="15"/>
      <c r="AB2009" s="24"/>
      <c r="AC2009" s="71" t="s">
        <v>190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117</v>
      </c>
      <c r="AI2009" s="26"/>
      <c r="AJ2009" s="25">
        <f>SUM(AJ1955:AJ2008)</f>
        <v>0</v>
      </c>
      <c r="AL2009" s="14"/>
      <c r="AM2009" s="18"/>
      <c r="AN2009" s="16"/>
      <c r="AO2009" s="18">
        <f t="shared" si="666"/>
        <v>0</v>
      </c>
      <c r="AP2009" s="15"/>
      <c r="AR2009" s="14"/>
      <c r="AS2009" s="18"/>
      <c r="AT2009" s="16">
        <v>0</v>
      </c>
      <c r="AU2009" s="18">
        <f t="shared" si="667"/>
        <v>0</v>
      </c>
      <c r="AV2009" s="15"/>
      <c r="AX2009" s="14"/>
      <c r="AY2009" s="18"/>
      <c r="AZ2009" s="16"/>
      <c r="BA2009" s="18">
        <f t="shared" si="668"/>
        <v>0</v>
      </c>
      <c r="BB2009" s="15"/>
      <c r="BD2009" s="14"/>
      <c r="BE2009" s="18"/>
      <c r="BF2009" s="16"/>
      <c r="BG2009" s="18">
        <f t="shared" si="669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4"/>
    </row>
    <row r="2010" spans="1:69" ht="16.8" customHeight="1" x14ac:dyDescent="0.35">
      <c r="A2010" s="15"/>
      <c r="B2010" s="15"/>
      <c r="C2010" s="64" t="s">
        <v>140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68409.27</v>
      </c>
      <c r="M2010" s="16"/>
      <c r="N2010" s="16"/>
      <c r="O2010" s="56"/>
      <c r="P2010" s="18"/>
      <c r="Q2010" s="14"/>
      <c r="R2010" s="18"/>
      <c r="S2010" s="16">
        <v>0</v>
      </c>
      <c r="T2010" s="18">
        <f t="shared" si="664"/>
        <v>83120.239999999991</v>
      </c>
      <c r="U2010" s="15"/>
      <c r="W2010" s="14"/>
      <c r="X2010" s="18">
        <v>0</v>
      </c>
      <c r="Y2010" s="16">
        <v>0</v>
      </c>
      <c r="Z2010" s="18">
        <f t="shared" si="665"/>
        <v>57090.709999999963</v>
      </c>
      <c r="AA2010" s="15"/>
      <c r="AB2010" s="24"/>
      <c r="AC2010" s="71" t="s">
        <v>161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666"/>
        <v>0</v>
      </c>
      <c r="AP2010" s="15"/>
      <c r="AR2010" s="14"/>
      <c r="AS2010" s="18"/>
      <c r="AT2010" s="16"/>
      <c r="AU2010" s="18">
        <f t="shared" si="667"/>
        <v>0</v>
      </c>
      <c r="AV2010" s="15"/>
      <c r="AX2010" s="14"/>
      <c r="AY2010" s="18"/>
      <c r="AZ2010" s="16"/>
      <c r="BA2010" s="18">
        <f t="shared" si="668"/>
        <v>0</v>
      </c>
      <c r="BB2010" s="15"/>
      <c r="BD2010" s="14"/>
      <c r="BE2010" s="18"/>
      <c r="BF2010" s="16"/>
      <c r="BG2010" s="18">
        <f t="shared" si="669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4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119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120</v>
      </c>
      <c r="L2011" s="3">
        <f>L2009-L2010</f>
        <v>10351.799999999945</v>
      </c>
      <c r="M2011" s="27" t="s">
        <v>162</v>
      </c>
      <c r="N2011" s="27">
        <f>O2011-L2010</f>
        <v>562.39999999995052</v>
      </c>
      <c r="O2011" s="44">
        <f>Z2011+AU2011+N1987+SUM(L1990:L2001)+SUM(N1991:N2001)+L2005-D1957-D1960-D1956+E1958</f>
        <v>68971.669999999955</v>
      </c>
      <c r="P2011" s="18"/>
      <c r="Q2011" s="58"/>
      <c r="R2011" s="59"/>
      <c r="S2011" s="44"/>
      <c r="T2011" s="59">
        <f t="shared" si="664"/>
        <v>83120.239999999991</v>
      </c>
      <c r="U2011" s="57"/>
      <c r="W2011" s="58"/>
      <c r="X2011" s="59">
        <v>0</v>
      </c>
      <c r="Y2011" s="44"/>
      <c r="Z2011" s="59">
        <f t="shared" si="665"/>
        <v>57090.709999999963</v>
      </c>
      <c r="AA2011" s="57"/>
      <c r="AB2011" s="60"/>
      <c r="AC2011" s="60" t="s">
        <v>121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163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66"/>
        <v>0</v>
      </c>
      <c r="AP2011" s="57"/>
      <c r="AR2011" s="58"/>
      <c r="AS2011" s="59"/>
      <c r="AT2011" s="44"/>
      <c r="AU2011" s="59">
        <f t="shared" si="667"/>
        <v>0</v>
      </c>
      <c r="AV2011" s="57"/>
      <c r="AX2011" s="58"/>
      <c r="AY2011" s="59"/>
      <c r="AZ2011" s="44"/>
      <c r="BA2011" s="59">
        <f t="shared" si="668"/>
        <v>0</v>
      </c>
      <c r="BB2011" s="57"/>
      <c r="BD2011" s="58"/>
      <c r="BE2011" s="59"/>
      <c r="BF2011" s="44"/>
      <c r="BG2011" s="59">
        <f t="shared" si="669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191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 t="s">
        <v>0</v>
      </c>
      <c r="B2014" s="2"/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122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164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165</v>
      </c>
      <c r="BP2014" s="8" t="s">
        <v>0</v>
      </c>
      <c r="BQ2014" s="9" t="s">
        <v>166</v>
      </c>
    </row>
    <row r="2015" spans="1:69" ht="16.8" customHeight="1" x14ac:dyDescent="0.35">
      <c r="A2015" s="14">
        <v>45336</v>
      </c>
      <c r="B2015" s="15" t="s">
        <v>167</v>
      </c>
      <c r="C2015" s="15" t="s">
        <v>168</v>
      </c>
      <c r="D2015" s="16">
        <v>15090.03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1375.9</v>
      </c>
      <c r="M2015" s="16"/>
      <c r="N2015" s="82">
        <f>L2015+L2016-M2016</f>
        <v>1375.9</v>
      </c>
      <c r="O2015" s="80">
        <f>D2018+D2021+D2019-E2019-E2018+O1954</f>
        <v>93854.23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57090.709999999963</v>
      </c>
      <c r="AA2015" s="15"/>
      <c r="AB2015" s="19">
        <f>A2015</f>
        <v>45336</v>
      </c>
      <c r="AC2015" s="12" t="s">
        <v>25</v>
      </c>
      <c r="AD2015" s="11">
        <f>N2015</f>
        <v>1375.9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169</v>
      </c>
      <c r="BM2015" s="88">
        <f>BK2015</f>
        <v>45336</v>
      </c>
      <c r="BN2015" s="24" t="s">
        <v>169</v>
      </c>
      <c r="BO2015" s="24"/>
      <c r="BP2015" s="88">
        <f>BK2015</f>
        <v>45336</v>
      </c>
      <c r="BQ2015" s="124"/>
    </row>
    <row r="2016" spans="1:69" ht="16.8" customHeight="1" x14ac:dyDescent="0.35">
      <c r="A2016" s="15"/>
      <c r="B2016" s="15"/>
      <c r="C2016" s="15" t="s">
        <v>170</v>
      </c>
      <c r="D2016" s="16">
        <v>0</v>
      </c>
      <c r="E2016" s="16"/>
      <c r="F2016" s="16"/>
      <c r="G2016" s="16"/>
      <c r="H2016" s="103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0">(R2016-S2016)+T2015</f>
        <v>83120.239999999991</v>
      </c>
      <c r="U2016" s="15"/>
      <c r="W2016" s="14"/>
      <c r="X2016" s="18"/>
      <c r="Y2016" s="16"/>
      <c r="Z2016" s="18">
        <f t="shared" ref="Z2016:Z2047" si="671">(X2016-Y2016)+Z2015</f>
        <v>57090.709999999963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2">(AM2016-AN2016)+AO2015</f>
        <v>0</v>
      </c>
      <c r="AP2016" s="15"/>
      <c r="AR2016" s="14"/>
      <c r="AS2016" s="18"/>
      <c r="AT2016" s="16"/>
      <c r="AU2016" s="18">
        <f t="shared" ref="AU2016:AU2047" si="673">(AS2016-AT2016)+AU2015</f>
        <v>0</v>
      </c>
      <c r="AV2016" s="15"/>
      <c r="AX2016" s="14"/>
      <c r="AY2016" s="18"/>
      <c r="AZ2016" s="16"/>
      <c r="BA2016" s="18">
        <f t="shared" ref="BA2016:BA2047" si="674">(AY2016-AZ2016)+BA2015</f>
        <v>0</v>
      </c>
      <c r="BB2016" s="15"/>
      <c r="BD2016" s="14"/>
      <c r="BE2016" s="18"/>
      <c r="BF2016" s="16"/>
      <c r="BG2016" s="18">
        <f t="shared" ref="BG2016:BG2047" si="675">(BE2016-BF2016)+BG2015</f>
        <v>0</v>
      </c>
      <c r="BH2016" s="15"/>
      <c r="BJ2016" s="86">
        <v>0</v>
      </c>
      <c r="BK2016" s="90"/>
      <c r="BL2016" s="24">
        <v>0</v>
      </c>
      <c r="BM2016" s="91"/>
      <c r="BN2016" s="24">
        <v>0</v>
      </c>
      <c r="BO2016" s="24">
        <v>0</v>
      </c>
      <c r="BP2016" s="91"/>
      <c r="BQ2016" s="124"/>
    </row>
    <row r="2017" spans="1:69" ht="16.8" customHeight="1" x14ac:dyDescent="0.35">
      <c r="A2017" s="15"/>
      <c r="B2017" s="15"/>
      <c r="C2017" s="15" t="s">
        <v>171</v>
      </c>
      <c r="D2017" s="16">
        <v>7616.15</v>
      </c>
      <c r="E2017" s="16">
        <v>481</v>
      </c>
      <c r="F2017" s="16"/>
      <c r="G2017" s="16"/>
      <c r="H2017" s="103">
        <f>D2018+H1956</f>
        <v>203.19</v>
      </c>
      <c r="I2017" s="4"/>
      <c r="J2017" s="14"/>
      <c r="K2017" s="17" t="s">
        <v>35</v>
      </c>
      <c r="L2017" s="16">
        <f>D2015+D2016+D2017+D2020-D2018-D2019-D2021-D2022-E2017-E2015+B2018</f>
        <v>21184.06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0"/>
        <v>83120.239999999991</v>
      </c>
      <c r="U2017" s="15"/>
      <c r="W2017" s="14"/>
      <c r="X2017" s="18"/>
      <c r="Y2017" s="16"/>
      <c r="Z2017" s="18">
        <f t="shared" si="671"/>
        <v>57090.709999999963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2"/>
        <v>0</v>
      </c>
      <c r="AP2017" s="15"/>
      <c r="AR2017" s="14"/>
      <c r="AS2017" s="18"/>
      <c r="AT2017" s="16"/>
      <c r="AU2017" s="18">
        <f t="shared" si="673"/>
        <v>0</v>
      </c>
      <c r="AV2017" s="15"/>
      <c r="AX2017" s="14"/>
      <c r="AY2017" s="18"/>
      <c r="AZ2017" s="16"/>
      <c r="BA2017" s="18">
        <f t="shared" si="674"/>
        <v>0</v>
      </c>
      <c r="BB2017" s="15"/>
      <c r="BD2017" s="14"/>
      <c r="BE2017" s="18"/>
      <c r="BF2017" s="16"/>
      <c r="BG2017" s="18">
        <f t="shared" si="675"/>
        <v>0</v>
      </c>
      <c r="BH2017" s="15"/>
      <c r="BJ2017" s="86">
        <v>0</v>
      </c>
      <c r="BK2017" s="90"/>
      <c r="BL2017" s="24">
        <v>0</v>
      </c>
      <c r="BM2017" s="91"/>
      <c r="BN2017" s="24">
        <v>0</v>
      </c>
      <c r="BO2017" s="24">
        <v>0</v>
      </c>
      <c r="BP2017" s="91"/>
      <c r="BQ2017" s="124"/>
    </row>
    <row r="2018" spans="1:69" ht="16.8" customHeight="1" x14ac:dyDescent="0.35">
      <c r="A2018" s="15"/>
      <c r="B2018" s="15">
        <v>334.78</v>
      </c>
      <c r="C2018" s="15" t="s">
        <v>172</v>
      </c>
      <c r="D2018" s="16">
        <v>203.19</v>
      </c>
      <c r="E2018" s="16"/>
      <c r="F2018" s="16"/>
      <c r="G2018" s="16"/>
      <c r="H2018" s="103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137.59</v>
      </c>
      <c r="N2018" s="16">
        <f>G2057</f>
        <v>0</v>
      </c>
      <c r="O2018" s="16">
        <f t="shared" ref="O2018:O2037" si="676">O1957+M2018-N2018</f>
        <v>28711.317000000014</v>
      </c>
      <c r="P2018" s="18">
        <f t="shared" ref="P2018:P2037" si="677">P1957+M2018</f>
        <v>9842.4169999999995</v>
      </c>
      <c r="Q2018" s="14"/>
      <c r="R2018" s="18"/>
      <c r="S2018" s="16"/>
      <c r="T2018" s="18">
        <f t="shared" si="670"/>
        <v>83120.239999999991</v>
      </c>
      <c r="U2018" s="15"/>
      <c r="W2018" s="14"/>
      <c r="X2018" s="18"/>
      <c r="Y2018" s="16"/>
      <c r="Z2018" s="18">
        <f t="shared" si="671"/>
        <v>57090.709999999963</v>
      </c>
      <c r="AA2018" s="15"/>
      <c r="AB2018" s="24"/>
      <c r="AC2018" s="24"/>
      <c r="AD2018" s="25"/>
      <c r="AE2018" s="25"/>
      <c r="AF2018" s="25"/>
      <c r="AG2018" s="25"/>
      <c r="AH2018" s="17"/>
      <c r="AI2018" s="16">
        <v>0</v>
      </c>
      <c r="AJ2018" s="25"/>
      <c r="AL2018" s="14"/>
      <c r="AM2018" s="18"/>
      <c r="AN2018" s="16"/>
      <c r="AO2018" s="18">
        <f t="shared" si="672"/>
        <v>0</v>
      </c>
      <c r="AP2018" s="15"/>
      <c r="AR2018" s="14"/>
      <c r="AS2018" s="18"/>
      <c r="AT2018" s="16"/>
      <c r="AU2018" s="18">
        <f t="shared" si="673"/>
        <v>0</v>
      </c>
      <c r="AV2018" s="15"/>
      <c r="AX2018" s="14"/>
      <c r="AY2018" s="18"/>
      <c r="AZ2018" s="16"/>
      <c r="BA2018" s="18">
        <f t="shared" si="674"/>
        <v>0</v>
      </c>
      <c r="BB2018" s="15"/>
      <c r="BD2018" s="14"/>
      <c r="BE2018" s="18"/>
      <c r="BF2018" s="16"/>
      <c r="BG2018" s="18">
        <f t="shared" si="675"/>
        <v>0</v>
      </c>
      <c r="BH2018" s="15"/>
      <c r="BJ2018" s="86">
        <v>0</v>
      </c>
      <c r="BK2018" s="90"/>
      <c r="BL2018" s="24">
        <v>0</v>
      </c>
      <c r="BM2018" s="91"/>
      <c r="BN2018" s="24">
        <v>0</v>
      </c>
      <c r="BO2018" s="24">
        <v>0</v>
      </c>
      <c r="BP2018" s="91"/>
      <c r="BQ2018" s="124"/>
    </row>
    <row r="2019" spans="1:69" ht="16.8" customHeight="1" x14ac:dyDescent="0.35">
      <c r="A2019" s="15"/>
      <c r="B2019" s="16">
        <f>B2018+B1958</f>
        <v>1798.95</v>
      </c>
      <c r="C2019" s="15" t="s">
        <v>173</v>
      </c>
      <c r="D2019" s="16">
        <v>1172.71</v>
      </c>
      <c r="E2019" s="16">
        <v>0</v>
      </c>
      <c r="F2019" s="16"/>
      <c r="G2019" s="16"/>
      <c r="H2019" s="103">
        <f>D2019+H1958</f>
        <v>6109.97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115.16283</v>
      </c>
      <c r="N2019" s="16">
        <f>D2027</f>
        <v>0</v>
      </c>
      <c r="O2019" s="16">
        <f t="shared" si="676"/>
        <v>-34667.596970999992</v>
      </c>
      <c r="P2019" s="18">
        <f t="shared" si="677"/>
        <v>8238.1030289999999</v>
      </c>
      <c r="Q2019" s="14"/>
      <c r="R2019" s="18"/>
      <c r="S2019" s="16"/>
      <c r="T2019" s="18">
        <f t="shared" si="670"/>
        <v>83120.239999999991</v>
      </c>
      <c r="U2019" s="15"/>
      <c r="W2019" s="14"/>
      <c r="X2019" s="18"/>
      <c r="Y2019" s="16"/>
      <c r="Z2019" s="18">
        <f t="shared" si="671"/>
        <v>57090.709999999963</v>
      </c>
      <c r="AA2019" s="15"/>
      <c r="AB2019" s="24"/>
      <c r="AC2019" s="17"/>
      <c r="AD2019" s="25"/>
      <c r="AE2019" s="25"/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2"/>
        <v>0</v>
      </c>
      <c r="AP2019" s="15"/>
      <c r="AR2019" s="14"/>
      <c r="AS2019" s="18"/>
      <c r="AT2019" s="16"/>
      <c r="AU2019" s="18">
        <f t="shared" si="673"/>
        <v>0</v>
      </c>
      <c r="AV2019" s="15"/>
      <c r="AX2019" s="14"/>
      <c r="AY2019" s="18"/>
      <c r="AZ2019" s="16"/>
      <c r="BA2019" s="18">
        <f t="shared" si="674"/>
        <v>0</v>
      </c>
      <c r="BB2019" s="15"/>
      <c r="BD2019" s="14"/>
      <c r="BE2019" s="18"/>
      <c r="BF2019" s="16"/>
      <c r="BG2019" s="18">
        <f t="shared" si="675"/>
        <v>0</v>
      </c>
      <c r="BH2019" s="15"/>
      <c r="BJ2019" s="86">
        <v>0</v>
      </c>
      <c r="BK2019" s="90"/>
      <c r="BL2019" s="24">
        <v>0</v>
      </c>
      <c r="BM2019" s="91"/>
      <c r="BN2019" s="24">
        <v>0</v>
      </c>
      <c r="BO2019" s="24"/>
      <c r="BP2019" s="24"/>
      <c r="BQ2019" s="124"/>
    </row>
    <row r="2020" spans="1:69" ht="16.8" customHeight="1" x14ac:dyDescent="0.35">
      <c r="A2020" s="15"/>
      <c r="B2020" s="15"/>
      <c r="C2020" s="15" t="s">
        <v>174</v>
      </c>
      <c r="D2020" s="16">
        <v>0</v>
      </c>
      <c r="E2020" s="16">
        <v>0</v>
      </c>
      <c r="F2020" s="16"/>
      <c r="G2020" s="16"/>
      <c r="H2020" s="103" t="s">
        <v>44</v>
      </c>
      <c r="I2020" s="77" t="s">
        <v>175</v>
      </c>
      <c r="J2020" s="14"/>
      <c r="K2020" s="15" t="str">
        <f>C2044</f>
        <v>TOT. PAG. IMPIEGATE</v>
      </c>
      <c r="L2020" s="16"/>
      <c r="M2020" s="16">
        <f>15.35*(L2015+L2016-M2016)/100</f>
        <v>211.20065000000002</v>
      </c>
      <c r="N2020" s="16">
        <f>D2044</f>
        <v>0</v>
      </c>
      <c r="O2020" s="16">
        <f t="shared" si="676"/>
        <v>-10494.589905000004</v>
      </c>
      <c r="P2020" s="18">
        <f t="shared" si="677"/>
        <v>15108.110094999998</v>
      </c>
      <c r="Q2020" s="14"/>
      <c r="R2020" s="18"/>
      <c r="S2020" s="16"/>
      <c r="T2020" s="18">
        <f t="shared" si="670"/>
        <v>83120.239999999991</v>
      </c>
      <c r="U2020" s="15"/>
      <c r="W2020" s="14"/>
      <c r="X2020" s="18"/>
      <c r="Y2020" s="16"/>
      <c r="Z2020" s="18">
        <f t="shared" si="671"/>
        <v>57090.709999999963</v>
      </c>
      <c r="AA2020" s="15"/>
      <c r="AB2020" s="24"/>
      <c r="AC2020" s="17"/>
      <c r="AD2020" s="25"/>
      <c r="AE2020" s="25"/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2"/>
        <v>0</v>
      </c>
      <c r="AP2020" s="15"/>
      <c r="AR2020" s="14"/>
      <c r="AS2020" s="18"/>
      <c r="AT2020" s="16"/>
      <c r="AU2020" s="18">
        <f t="shared" si="673"/>
        <v>0</v>
      </c>
      <c r="AV2020" s="15"/>
      <c r="AX2020" s="14"/>
      <c r="AY2020" s="18"/>
      <c r="AZ2020" s="16"/>
      <c r="BA2020" s="18">
        <f t="shared" si="674"/>
        <v>0</v>
      </c>
      <c r="BB2020" s="15"/>
      <c r="BD2020" s="14"/>
      <c r="BE2020" s="18"/>
      <c r="BF2020" s="16"/>
      <c r="BG2020" s="18">
        <f t="shared" si="675"/>
        <v>0</v>
      </c>
      <c r="BH2020" s="15"/>
      <c r="BJ2020" s="86">
        <v>0</v>
      </c>
      <c r="BK2020" s="90"/>
      <c r="BL2020" s="24">
        <v>0</v>
      </c>
      <c r="BM2020" s="91"/>
      <c r="BN2020" s="24">
        <v>0</v>
      </c>
      <c r="BO2020" s="24"/>
      <c r="BP2020" s="24"/>
      <c r="BQ2020" s="124"/>
    </row>
    <row r="2021" spans="1:69" ht="16.8" customHeight="1" x14ac:dyDescent="0.35">
      <c r="A2021" s="15"/>
      <c r="B2021" s="15" t="s">
        <v>42</v>
      </c>
      <c r="C2021" s="15" t="s">
        <v>176</v>
      </c>
      <c r="D2021" s="16">
        <v>0</v>
      </c>
      <c r="E2021" s="16"/>
      <c r="F2021" s="16"/>
      <c r="G2021" s="16"/>
      <c r="H2021" s="103">
        <f>D2021+H1960</f>
        <v>0</v>
      </c>
      <c r="I2021" s="78">
        <f>D2018+D2019-E2019+D2021</f>
        <v>1375.9</v>
      </c>
      <c r="J2021" s="14"/>
      <c r="K2021" s="15" t="s">
        <v>45</v>
      </c>
      <c r="L2021" s="16"/>
      <c r="M2021" s="16">
        <f>2.6*(L2015+L2016-M2016)/100</f>
        <v>35.773400000000002</v>
      </c>
      <c r="N2021" s="16">
        <f>D2032</f>
        <v>0</v>
      </c>
      <c r="O2021" s="16">
        <f t="shared" si="676"/>
        <v>7550.2284199999986</v>
      </c>
      <c r="P2021" s="18">
        <f t="shared" si="677"/>
        <v>2559.0284200000001</v>
      </c>
      <c r="Q2021" s="14"/>
      <c r="R2021" s="18"/>
      <c r="S2021" s="16"/>
      <c r="T2021" s="18">
        <f t="shared" si="670"/>
        <v>83120.239999999991</v>
      </c>
      <c r="U2021" s="15"/>
      <c r="W2021" s="14"/>
      <c r="X2021" s="18"/>
      <c r="Y2021" s="16"/>
      <c r="Z2021" s="18">
        <f t="shared" si="671"/>
        <v>57090.709999999963</v>
      </c>
      <c r="AA2021" s="15"/>
      <c r="AB2021" s="24"/>
      <c r="AC2021" s="17"/>
      <c r="AD2021" s="25"/>
      <c r="AE2021" s="25"/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2"/>
        <v>0</v>
      </c>
      <c r="AP2021" s="15"/>
      <c r="AR2021" s="14"/>
      <c r="AS2021" s="18"/>
      <c r="AT2021" s="16"/>
      <c r="AU2021" s="18">
        <f t="shared" si="673"/>
        <v>0</v>
      </c>
      <c r="AV2021" s="15"/>
      <c r="AX2021" s="14"/>
      <c r="AY2021" s="18"/>
      <c r="AZ2021" s="16"/>
      <c r="BA2021" s="18">
        <f t="shared" si="674"/>
        <v>0</v>
      </c>
      <c r="BB2021" s="15"/>
      <c r="BD2021" s="14"/>
      <c r="BE2021" s="18"/>
      <c r="BF2021" s="16"/>
      <c r="BG2021" s="18">
        <f t="shared" si="675"/>
        <v>0</v>
      </c>
      <c r="BH2021" s="15"/>
      <c r="BJ2021" s="86">
        <v>0</v>
      </c>
      <c r="BK2021" s="90"/>
      <c r="BL2021" s="24">
        <v>0</v>
      </c>
      <c r="BM2021" s="91"/>
      <c r="BN2021" s="24">
        <v>0</v>
      </c>
      <c r="BO2021" s="24"/>
      <c r="BP2021" s="24"/>
      <c r="BQ2021" s="124"/>
    </row>
    <row r="2022" spans="1:69" ht="16.8" customHeight="1" x14ac:dyDescent="0.35">
      <c r="A2022" s="15"/>
      <c r="B2022" s="15"/>
      <c r="C2022" s="15" t="s">
        <v>177</v>
      </c>
      <c r="D2022" s="16">
        <v>0</v>
      </c>
      <c r="E2022" s="16"/>
      <c r="F2022" s="16"/>
      <c r="G2022" s="16">
        <v>0</v>
      </c>
      <c r="H2022" s="103" t="s">
        <v>49</v>
      </c>
      <c r="I2022" s="4"/>
      <c r="J2022" s="14"/>
      <c r="K2022" s="15" t="s">
        <v>47</v>
      </c>
      <c r="L2022" s="16"/>
      <c r="M2022" s="16">
        <f>2.6*(L2015+L2016-M2016)/100</f>
        <v>35.773400000000002</v>
      </c>
      <c r="N2022" s="16">
        <f>G2033+H2033</f>
        <v>0</v>
      </c>
      <c r="O2022" s="16">
        <f t="shared" si="676"/>
        <v>7251.4684199999992</v>
      </c>
      <c r="P2022" s="18">
        <f t="shared" si="677"/>
        <v>2559.0284200000001</v>
      </c>
      <c r="Q2022" s="14"/>
      <c r="R2022" s="18"/>
      <c r="S2022" s="16">
        <f>G2022</f>
        <v>0</v>
      </c>
      <c r="T2022" s="18">
        <f t="shared" si="67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671"/>
        <v>57090.709999999963</v>
      </c>
      <c r="AA2022" s="15"/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/>
      <c r="AI2022" s="16">
        <v>0</v>
      </c>
      <c r="AJ2022" s="25"/>
      <c r="AL2022" s="14"/>
      <c r="AM2022" s="18"/>
      <c r="AN2022" s="16">
        <v>0</v>
      </c>
      <c r="AO2022" s="18">
        <f t="shared" si="672"/>
        <v>0</v>
      </c>
      <c r="AP2022" s="15"/>
      <c r="AR2022" s="14"/>
      <c r="AS2022" s="18"/>
      <c r="AT2022" s="16">
        <v>0</v>
      </c>
      <c r="AU2022" s="18">
        <f t="shared" si="673"/>
        <v>0</v>
      </c>
      <c r="AV2022" s="15"/>
      <c r="AX2022" s="14"/>
      <c r="AY2022" s="18"/>
      <c r="AZ2022" s="16">
        <v>0</v>
      </c>
      <c r="BA2022" s="18">
        <f t="shared" si="674"/>
        <v>0</v>
      </c>
      <c r="BB2022" s="15"/>
      <c r="BD2022" s="14"/>
      <c r="BE2022" s="18"/>
      <c r="BF2022" s="16">
        <v>0</v>
      </c>
      <c r="BG2022" s="18">
        <f t="shared" si="675"/>
        <v>0</v>
      </c>
      <c r="BH2022" s="15"/>
      <c r="BJ2022" s="86">
        <v>0</v>
      </c>
      <c r="BK2022" s="90"/>
      <c r="BL2022" s="24">
        <v>0</v>
      </c>
      <c r="BM2022" s="91"/>
      <c r="BN2022" s="24">
        <v>0</v>
      </c>
      <c r="BO2022" s="24"/>
      <c r="BP2022" s="24"/>
      <c r="BQ2022" s="124"/>
    </row>
    <row r="2023" spans="1:69" ht="16.8" customHeight="1" x14ac:dyDescent="0.35">
      <c r="A2023" s="15"/>
      <c r="B2023" s="15"/>
      <c r="C2023" s="15" t="s">
        <v>178</v>
      </c>
      <c r="D2023" s="16"/>
      <c r="E2023" s="16"/>
      <c r="F2023" s="16"/>
      <c r="G2023" s="16">
        <v>0</v>
      </c>
      <c r="H2023" s="103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6.3291400000000007</v>
      </c>
      <c r="N2023" s="16">
        <f>G2037</f>
        <v>0</v>
      </c>
      <c r="O2023" s="16">
        <f t="shared" si="676"/>
        <v>1335.8111820000001</v>
      </c>
      <c r="P2023" s="18">
        <f t="shared" si="677"/>
        <v>452.75118200000003</v>
      </c>
      <c r="Q2023" s="14"/>
      <c r="R2023" s="18"/>
      <c r="S2023" s="16">
        <f>G2023</f>
        <v>0</v>
      </c>
      <c r="T2023" s="18">
        <f t="shared" si="67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1"/>
        <v>57090.709999999963</v>
      </c>
      <c r="AA2023" s="15"/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/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2"/>
        <v>0</v>
      </c>
      <c r="AP2023" s="15"/>
      <c r="AR2023" s="14"/>
      <c r="AS2023" s="18">
        <v>0</v>
      </c>
      <c r="AT2023" s="16">
        <v>0</v>
      </c>
      <c r="AU2023" s="18">
        <f t="shared" si="673"/>
        <v>0</v>
      </c>
      <c r="AV2023" s="15"/>
      <c r="AX2023" s="14"/>
      <c r="AY2023" s="18">
        <v>0</v>
      </c>
      <c r="AZ2023" s="16">
        <v>0</v>
      </c>
      <c r="BA2023" s="18">
        <f t="shared" si="674"/>
        <v>0</v>
      </c>
      <c r="BB2023" s="15"/>
      <c r="BD2023" s="14"/>
      <c r="BE2023" s="18">
        <v>0</v>
      </c>
      <c r="BF2023" s="16">
        <v>0</v>
      </c>
      <c r="BG2023" s="18">
        <f t="shared" si="675"/>
        <v>0</v>
      </c>
      <c r="BH2023" s="15"/>
      <c r="BJ2023" s="86">
        <v>0</v>
      </c>
      <c r="BK2023" s="90"/>
      <c r="BL2023" s="24">
        <v>0</v>
      </c>
      <c r="BM2023" s="91"/>
      <c r="BN2023" s="24">
        <v>0</v>
      </c>
      <c r="BO2023" s="24"/>
      <c r="BP2023" s="24"/>
      <c r="BQ2023" s="124"/>
    </row>
    <row r="2024" spans="1:69" ht="16.8" customHeight="1" x14ac:dyDescent="0.35">
      <c r="A2024" s="15"/>
      <c r="B2024" s="15"/>
      <c r="C2024" s="15" t="s">
        <v>179</v>
      </c>
      <c r="D2024" s="16"/>
      <c r="E2024" s="16"/>
      <c r="F2024" s="16"/>
      <c r="G2024" s="16">
        <v>0</v>
      </c>
      <c r="H2024" s="103"/>
      <c r="I2024" s="4"/>
      <c r="J2024" s="14"/>
      <c r="K2024" s="15" t="s">
        <v>52</v>
      </c>
      <c r="L2024" s="16"/>
      <c r="M2024" s="16">
        <f>0.28*(L2015+L2016-M2016)/100</f>
        <v>3.8525200000000006</v>
      </c>
      <c r="N2024" s="16">
        <f>D2047</f>
        <v>0</v>
      </c>
      <c r="O2024" s="16">
        <f t="shared" si="676"/>
        <v>813.09767600000021</v>
      </c>
      <c r="P2024" s="18">
        <f t="shared" si="677"/>
        <v>275.58767600000004</v>
      </c>
      <c r="Q2024" s="14"/>
      <c r="R2024" s="18"/>
      <c r="S2024" s="16">
        <f>G2024</f>
        <v>0</v>
      </c>
      <c r="T2024" s="18">
        <f t="shared" si="67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1"/>
        <v>57090.709999999963</v>
      </c>
      <c r="AA2024" s="15"/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2"/>
        <v>0</v>
      </c>
      <c r="AP2024" s="15"/>
      <c r="AR2024" s="14"/>
      <c r="AS2024" s="18"/>
      <c r="AT2024" s="16">
        <v>0</v>
      </c>
      <c r="AU2024" s="18">
        <f t="shared" si="673"/>
        <v>0</v>
      </c>
      <c r="AV2024" s="15"/>
      <c r="AX2024" s="14"/>
      <c r="AY2024" s="18"/>
      <c r="AZ2024" s="16">
        <v>0</v>
      </c>
      <c r="BA2024" s="18">
        <f t="shared" si="674"/>
        <v>0</v>
      </c>
      <c r="BB2024" s="15"/>
      <c r="BD2024" s="14"/>
      <c r="BE2024" s="18"/>
      <c r="BF2024" s="16">
        <v>0</v>
      </c>
      <c r="BG2024" s="18">
        <f t="shared" si="675"/>
        <v>0</v>
      </c>
      <c r="BH2024" s="15"/>
      <c r="BJ2024" s="86">
        <v>0</v>
      </c>
      <c r="BK2024" s="90"/>
      <c r="BL2024" s="24">
        <v>0</v>
      </c>
      <c r="BM2024" s="24"/>
      <c r="BN2024" s="24"/>
      <c r="BO2024" s="24"/>
      <c r="BP2024" s="24"/>
      <c r="BQ2024" s="124"/>
    </row>
    <row r="2025" spans="1:69" ht="16.8" customHeight="1" x14ac:dyDescent="0.35">
      <c r="A2025" s="15"/>
      <c r="B2025" s="15"/>
      <c r="C2025" s="15" t="s">
        <v>180</v>
      </c>
      <c r="D2025" s="16"/>
      <c r="E2025" s="16"/>
      <c r="F2025" s="16"/>
      <c r="G2025" s="16">
        <v>0</v>
      </c>
      <c r="H2025" s="103"/>
      <c r="I2025" s="4"/>
      <c r="J2025" s="14"/>
      <c r="K2025" s="15" t="str">
        <f>C2035</f>
        <v>Materiale pulizia</v>
      </c>
      <c r="L2025" s="16"/>
      <c r="M2025" s="16">
        <f>0.28*(L2015+L2016-M2016)/100</f>
        <v>3.8525200000000006</v>
      </c>
      <c r="N2025" s="16">
        <f>G2035</f>
        <v>0</v>
      </c>
      <c r="O2025" s="16">
        <f t="shared" si="676"/>
        <v>813.09767600000021</v>
      </c>
      <c r="P2025" s="18">
        <f t="shared" si="677"/>
        <v>275.58767600000004</v>
      </c>
      <c r="Q2025" s="14"/>
      <c r="R2025" s="18"/>
      <c r="S2025" s="16">
        <f>G2025</f>
        <v>0</v>
      </c>
      <c r="T2025" s="18">
        <f t="shared" si="67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1"/>
        <v>57090.709999999963</v>
      </c>
      <c r="AA2025" s="15"/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2"/>
        <v>0</v>
      </c>
      <c r="AP2025" s="15"/>
      <c r="AR2025" s="14"/>
      <c r="AS2025" s="18"/>
      <c r="AT2025" s="16">
        <v>0</v>
      </c>
      <c r="AU2025" s="18">
        <f t="shared" si="673"/>
        <v>0</v>
      </c>
      <c r="AV2025" s="15"/>
      <c r="AX2025" s="14"/>
      <c r="AY2025" s="18"/>
      <c r="AZ2025" s="16">
        <v>0</v>
      </c>
      <c r="BA2025" s="18">
        <f t="shared" si="674"/>
        <v>0</v>
      </c>
      <c r="BB2025" s="15"/>
      <c r="BD2025" s="14"/>
      <c r="BE2025" s="18"/>
      <c r="BF2025" s="16">
        <v>0</v>
      </c>
      <c r="BG2025" s="18">
        <f t="shared" si="675"/>
        <v>0</v>
      </c>
      <c r="BH2025" s="15"/>
      <c r="BJ2025" s="86">
        <v>0</v>
      </c>
      <c r="BK2025" s="90"/>
      <c r="BL2025" s="24"/>
      <c r="BM2025" s="24"/>
      <c r="BN2025" s="24"/>
      <c r="BO2025" s="24"/>
      <c r="BP2025" s="24"/>
      <c r="BQ2025" s="124"/>
    </row>
    <row r="2026" spans="1:69" ht="16.8" customHeight="1" x14ac:dyDescent="0.35">
      <c r="A2026" s="15"/>
      <c r="B2026" s="15"/>
      <c r="C2026" s="15" t="s">
        <v>181</v>
      </c>
      <c r="D2026" s="16"/>
      <c r="E2026" s="16"/>
      <c r="F2026" s="16"/>
      <c r="G2026" s="16">
        <v>0</v>
      </c>
      <c r="H2026" s="16"/>
      <c r="I2026" s="4"/>
      <c r="J2026" s="14"/>
      <c r="K2026" s="15" t="str">
        <f>C2038</f>
        <v>Pubblicità</v>
      </c>
      <c r="L2026" s="16"/>
      <c r="M2026" s="16">
        <f>0.28*(L2015+L2016-M2016)/100</f>
        <v>3.8525200000000006</v>
      </c>
      <c r="N2026" s="16">
        <f>G2038</f>
        <v>0</v>
      </c>
      <c r="O2026" s="16">
        <f t="shared" si="676"/>
        <v>813.09767600000021</v>
      </c>
      <c r="P2026" s="18">
        <f t="shared" si="677"/>
        <v>275.58767600000004</v>
      </c>
      <c r="Q2026" s="14"/>
      <c r="R2026" s="18"/>
      <c r="S2026" s="16">
        <f>G2026</f>
        <v>0</v>
      </c>
      <c r="T2026" s="18">
        <f t="shared" si="67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1"/>
        <v>57090.709999999963</v>
      </c>
      <c r="AA2026" s="15"/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2"/>
        <v>0</v>
      </c>
      <c r="AP2026" s="15"/>
      <c r="AR2026" s="14"/>
      <c r="AS2026" s="18"/>
      <c r="AT2026" s="16">
        <v>0</v>
      </c>
      <c r="AU2026" s="18">
        <f t="shared" si="673"/>
        <v>0</v>
      </c>
      <c r="AV2026" s="15"/>
      <c r="AX2026" s="14"/>
      <c r="AY2026" s="18"/>
      <c r="AZ2026" s="16">
        <v>0</v>
      </c>
      <c r="BA2026" s="18">
        <f t="shared" si="674"/>
        <v>0</v>
      </c>
      <c r="BB2026" s="15"/>
      <c r="BD2026" s="14"/>
      <c r="BE2026" s="18"/>
      <c r="BF2026" s="16">
        <v>0</v>
      </c>
      <c r="BG2026" s="18">
        <f t="shared" si="675"/>
        <v>0</v>
      </c>
      <c r="BH2026" s="15"/>
      <c r="BJ2026" s="86">
        <v>0</v>
      </c>
      <c r="BK2026" s="90"/>
      <c r="BL2026" s="24"/>
      <c r="BM2026" s="24"/>
      <c r="BN2026" s="24"/>
      <c r="BO2026" s="24"/>
      <c r="BP2026" s="24"/>
      <c r="BQ2026" s="124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/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6.3291400000000007</v>
      </c>
      <c r="N2027" s="16">
        <f>G2048</f>
        <v>0</v>
      </c>
      <c r="O2027" s="16">
        <f t="shared" si="676"/>
        <v>1335.8111820000001</v>
      </c>
      <c r="P2027" s="18">
        <f t="shared" si="677"/>
        <v>452.75118200000003</v>
      </c>
      <c r="Q2027" s="14"/>
      <c r="R2027" s="18"/>
      <c r="S2027" s="16">
        <v>0</v>
      </c>
      <c r="T2027" s="18">
        <f t="shared" si="670"/>
        <v>83120.239999999991</v>
      </c>
      <c r="U2027" s="15"/>
      <c r="W2027" s="14"/>
      <c r="X2027" s="18"/>
      <c r="Y2027" s="16">
        <v>0</v>
      </c>
      <c r="Z2027" s="18">
        <f t="shared" si="671"/>
        <v>57090.709999999963</v>
      </c>
      <c r="AA2027" s="15"/>
      <c r="AB2027" s="24"/>
      <c r="AC2027" s="15"/>
      <c r="AD2027" s="25"/>
      <c r="AE2027" s="62"/>
      <c r="AF2027" s="63"/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2"/>
        <v>0</v>
      </c>
      <c r="AP2027" s="15"/>
      <c r="AR2027" s="14"/>
      <c r="AS2027" s="18"/>
      <c r="AT2027" s="16">
        <v>0</v>
      </c>
      <c r="AU2027" s="18">
        <f t="shared" si="673"/>
        <v>0</v>
      </c>
      <c r="AV2027" s="15"/>
      <c r="AX2027" s="14"/>
      <c r="AY2027" s="18"/>
      <c r="AZ2027" s="16">
        <v>0</v>
      </c>
      <c r="BA2027" s="18">
        <f t="shared" si="674"/>
        <v>0</v>
      </c>
      <c r="BB2027" s="15"/>
      <c r="BD2027" s="14"/>
      <c r="BE2027" s="18"/>
      <c r="BF2027" s="16">
        <v>0</v>
      </c>
      <c r="BG2027" s="18">
        <f t="shared" si="675"/>
        <v>0</v>
      </c>
      <c r="BH2027" s="15"/>
      <c r="BJ2027" s="86">
        <v>0</v>
      </c>
      <c r="BK2027" s="90"/>
      <c r="BL2027" s="24"/>
      <c r="BM2027" s="24"/>
      <c r="BN2027" s="24"/>
      <c r="BO2027" s="24"/>
      <c r="BP2027" s="24"/>
      <c r="BQ2027" s="124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8115.11</v>
      </c>
      <c r="I2028" s="4"/>
      <c r="J2028" s="14"/>
      <c r="K2028" s="15" t="s">
        <v>182</v>
      </c>
      <c r="L2028" s="16"/>
      <c r="M2028" s="16">
        <f>14.4*(L2015+L2016-M2016)/100</f>
        <v>198.12960000000004</v>
      </c>
      <c r="N2028" s="16">
        <f>G2049</f>
        <v>0</v>
      </c>
      <c r="O2028" s="16">
        <f t="shared" si="676"/>
        <v>13337.230480000002</v>
      </c>
      <c r="P2028" s="18">
        <f t="shared" si="677"/>
        <v>14173.080480000001</v>
      </c>
      <c r="Q2028" s="14"/>
      <c r="R2028" s="18"/>
      <c r="S2028" s="16">
        <v>0</v>
      </c>
      <c r="T2028" s="18">
        <f t="shared" si="670"/>
        <v>83120.239999999991</v>
      </c>
      <c r="U2028" s="15"/>
      <c r="W2028" s="14"/>
      <c r="X2028" s="18"/>
      <c r="Y2028" s="16">
        <v>0</v>
      </c>
      <c r="Z2028" s="18">
        <f t="shared" si="671"/>
        <v>57090.709999999963</v>
      </c>
      <c r="AA2028" s="15" t="str">
        <f>C2028</f>
        <v>Sinistro</v>
      </c>
      <c r="AB2028" s="24"/>
      <c r="AC2028" s="15"/>
      <c r="AD2028" s="25"/>
      <c r="AE2028" s="62"/>
      <c r="AF2028" s="63"/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2"/>
        <v>0</v>
      </c>
      <c r="AP2028" s="15"/>
      <c r="AR2028" s="14"/>
      <c r="AS2028" s="18"/>
      <c r="AT2028" s="16">
        <v>0</v>
      </c>
      <c r="AU2028" s="18">
        <f t="shared" si="673"/>
        <v>0</v>
      </c>
      <c r="AV2028" s="15"/>
      <c r="AX2028" s="14"/>
      <c r="AY2028" s="18"/>
      <c r="AZ2028" s="16">
        <v>0</v>
      </c>
      <c r="BA2028" s="18">
        <f t="shared" si="674"/>
        <v>0</v>
      </c>
      <c r="BB2028" s="15"/>
      <c r="BD2028" s="14"/>
      <c r="BE2028" s="18"/>
      <c r="BF2028" s="16">
        <v>0</v>
      </c>
      <c r="BG2028" s="18">
        <f t="shared" si="675"/>
        <v>0</v>
      </c>
      <c r="BH2028" s="15"/>
      <c r="BJ2028" s="86">
        <v>0</v>
      </c>
      <c r="BK2028" s="90"/>
      <c r="BL2028" s="24"/>
      <c r="BM2028" s="24"/>
      <c r="BN2028" s="24"/>
      <c r="BO2028" s="24"/>
      <c r="BP2028" s="24"/>
      <c r="BQ2028" s="124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/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19.262599999999999</v>
      </c>
      <c r="N2029" s="16">
        <f>G2050</f>
        <v>0</v>
      </c>
      <c r="O2029" s="16">
        <f t="shared" si="676"/>
        <v>3493.3283800000004</v>
      </c>
      <c r="P2029" s="18">
        <f t="shared" si="677"/>
        <v>1377.9383799999996</v>
      </c>
      <c r="Q2029" s="14"/>
      <c r="R2029" s="18"/>
      <c r="S2029" s="16">
        <v>0</v>
      </c>
      <c r="T2029" s="18">
        <f t="shared" si="670"/>
        <v>83120.239999999991</v>
      </c>
      <c r="U2029" s="15"/>
      <c r="W2029" s="14"/>
      <c r="X2029" s="18"/>
      <c r="Y2029" s="16">
        <v>0</v>
      </c>
      <c r="Z2029" s="18">
        <f t="shared" si="671"/>
        <v>57090.709999999963</v>
      </c>
      <c r="AA2029" s="15"/>
      <c r="AB2029" s="24"/>
      <c r="AC2029" s="64" t="s">
        <v>134</v>
      </c>
      <c r="AD2029" s="65"/>
      <c r="AE2029" s="65">
        <f>H2033</f>
        <v>0</v>
      </c>
      <c r="AF2029" s="63">
        <f t="shared" ref="AF2029:AF2059" si="678">AE2029+AF1968</f>
        <v>0</v>
      </c>
      <c r="AG2029" s="25"/>
      <c r="AH2029" s="24"/>
      <c r="AI2029" s="26"/>
      <c r="AJ2029" s="25">
        <v>0</v>
      </c>
      <c r="AL2029" s="14"/>
      <c r="AM2029" s="18"/>
      <c r="AN2029" s="16">
        <v>0</v>
      </c>
      <c r="AO2029" s="18">
        <f t="shared" si="672"/>
        <v>0</v>
      </c>
      <c r="AP2029" s="15"/>
      <c r="AR2029" s="14"/>
      <c r="AS2029" s="18"/>
      <c r="AT2029" s="16">
        <v>0</v>
      </c>
      <c r="AU2029" s="18">
        <f t="shared" si="673"/>
        <v>0</v>
      </c>
      <c r="AV2029" s="15"/>
      <c r="AX2029" s="14"/>
      <c r="AY2029" s="18"/>
      <c r="AZ2029" s="16">
        <v>0</v>
      </c>
      <c r="BA2029" s="18">
        <f t="shared" si="674"/>
        <v>0</v>
      </c>
      <c r="BB2029" s="15"/>
      <c r="BD2029" s="14"/>
      <c r="BE2029" s="18"/>
      <c r="BF2029" s="16">
        <v>0</v>
      </c>
      <c r="BG2029" s="18">
        <f t="shared" si="675"/>
        <v>0</v>
      </c>
      <c r="BH2029" s="15"/>
      <c r="BJ2029" s="86"/>
      <c r="BK2029" s="86"/>
      <c r="BL2029" s="24"/>
      <c r="BM2029" s="24"/>
      <c r="BN2029" s="24"/>
      <c r="BO2029" s="24"/>
      <c r="BP2029" s="24"/>
      <c r="BQ2029" s="124"/>
    </row>
    <row r="2030" spans="1:69" ht="16.8" customHeight="1" x14ac:dyDescent="0.35">
      <c r="A2030" s="15"/>
      <c r="B2030" s="15"/>
      <c r="C2030" s="15" t="s">
        <v>58</v>
      </c>
      <c r="D2030" s="16"/>
      <c r="E2030" s="16"/>
      <c r="F2030" s="16"/>
      <c r="G2030" s="16">
        <v>0</v>
      </c>
      <c r="H2030" s="16"/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76"/>
        <v>0</v>
      </c>
      <c r="P2030" s="18">
        <f t="shared" si="677"/>
        <v>0</v>
      </c>
      <c r="Q2030" s="14"/>
      <c r="R2030" s="18"/>
      <c r="S2030" s="16">
        <f t="shared" ref="S2030:S2037" si="679">G2030</f>
        <v>0</v>
      </c>
      <c r="T2030" s="18">
        <f t="shared" si="670"/>
        <v>83120.239999999991</v>
      </c>
      <c r="U2030" s="15" t="str">
        <f t="shared" ref="U2030:U2040" si="680">C2030</f>
        <v xml:space="preserve">Francobolli    </v>
      </c>
      <c r="W2030" s="14"/>
      <c r="X2030" s="18"/>
      <c r="Y2030" s="16"/>
      <c r="Z2030" s="18">
        <f t="shared" si="671"/>
        <v>57090.709999999963</v>
      </c>
      <c r="AA2030" s="15"/>
      <c r="AB2030" s="24"/>
      <c r="AC2030" s="15" t="str">
        <f t="shared" ref="AC2030:AC2043" si="681">C2030</f>
        <v xml:space="preserve">Francobolli    </v>
      </c>
      <c r="AD2030" s="25"/>
      <c r="AE2030" s="62">
        <f>G2030</f>
        <v>0</v>
      </c>
      <c r="AF2030" s="63">
        <f t="shared" si="67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2"/>
        <v>0</v>
      </c>
      <c r="AP2030" s="15"/>
      <c r="AR2030" s="14"/>
      <c r="AS2030" s="18"/>
      <c r="AT2030" s="16"/>
      <c r="AU2030" s="18">
        <f t="shared" si="673"/>
        <v>0</v>
      </c>
      <c r="AV2030" s="15"/>
      <c r="AX2030" s="14"/>
      <c r="AY2030" s="18"/>
      <c r="AZ2030" s="16"/>
      <c r="BA2030" s="18">
        <f t="shared" si="674"/>
        <v>0</v>
      </c>
      <c r="BB2030" s="15"/>
      <c r="BD2030" s="14"/>
      <c r="BE2030" s="18"/>
      <c r="BF2030" s="16"/>
      <c r="BG2030" s="18">
        <f t="shared" si="675"/>
        <v>0</v>
      </c>
      <c r="BH2030" s="15"/>
      <c r="BJ2030" s="86"/>
      <c r="BK2030" s="86"/>
      <c r="BL2030" s="24"/>
      <c r="BM2030" s="24"/>
      <c r="BN2030" s="24"/>
      <c r="BO2030" s="24"/>
      <c r="BP2030" s="24"/>
      <c r="BQ2030" s="124"/>
    </row>
    <row r="2031" spans="1:69" ht="16.8" customHeight="1" x14ac:dyDescent="0.35">
      <c r="A2031" s="15"/>
      <c r="B2031" s="15"/>
      <c r="C2031" s="15" t="s">
        <v>135</v>
      </c>
      <c r="D2031" s="16"/>
      <c r="E2031" s="16"/>
      <c r="F2031" s="16"/>
      <c r="G2031" s="16">
        <v>0</v>
      </c>
      <c r="H2031" s="16"/>
      <c r="I2031" s="4"/>
      <c r="J2031" s="14"/>
      <c r="K2031" s="15" t="str">
        <f>C2053</f>
        <v>COMMERCIALISTA</v>
      </c>
      <c r="L2031" s="16"/>
      <c r="M2031" s="16">
        <f>1.86*(L2015+L2016-M2016)/100</f>
        <v>25.591740000000005</v>
      </c>
      <c r="N2031" s="16">
        <f>G2053</f>
        <v>0</v>
      </c>
      <c r="O2031" s="16">
        <f t="shared" si="676"/>
        <v>1871.9495620000002</v>
      </c>
      <c r="P2031" s="18">
        <f t="shared" si="677"/>
        <v>1830.6895620000005</v>
      </c>
      <c r="Q2031" s="14"/>
      <c r="R2031" s="18"/>
      <c r="S2031" s="16">
        <f t="shared" si="679"/>
        <v>0</v>
      </c>
      <c r="T2031" s="18">
        <f t="shared" si="670"/>
        <v>83120.239999999991</v>
      </c>
      <c r="U2031" s="15" t="str">
        <f t="shared" si="680"/>
        <v xml:space="preserve">PAG. FATT. SOMMESE PETROLI </v>
      </c>
      <c r="W2031" s="14"/>
      <c r="X2031" s="18"/>
      <c r="Y2031" s="16">
        <v>0</v>
      </c>
      <c r="Z2031" s="18">
        <f t="shared" si="671"/>
        <v>57090.709999999963</v>
      </c>
      <c r="AA2031" s="15"/>
      <c r="AB2031" s="24"/>
      <c r="AC2031" s="15" t="str">
        <f t="shared" si="681"/>
        <v xml:space="preserve">PAG. FATT. SOMMESE PETROLI </v>
      </c>
      <c r="AD2031" s="25"/>
      <c r="AE2031" s="62">
        <f>G2031</f>
        <v>0</v>
      </c>
      <c r="AF2031" s="63">
        <f t="shared" si="67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2"/>
        <v>0</v>
      </c>
      <c r="AP2031" s="15"/>
      <c r="AR2031" s="14"/>
      <c r="AS2031" s="18"/>
      <c r="AT2031" s="16">
        <v>0</v>
      </c>
      <c r="AU2031" s="18">
        <f t="shared" si="673"/>
        <v>0</v>
      </c>
      <c r="AV2031" s="15"/>
      <c r="AX2031" s="14"/>
      <c r="AY2031" s="18"/>
      <c r="AZ2031" s="16">
        <v>0</v>
      </c>
      <c r="BA2031" s="18">
        <f t="shared" si="674"/>
        <v>0</v>
      </c>
      <c r="BB2031" s="15"/>
      <c r="BD2031" s="14"/>
      <c r="BE2031" s="18"/>
      <c r="BF2031" s="16">
        <v>0</v>
      </c>
      <c r="BG2031" s="18">
        <f t="shared" si="675"/>
        <v>0</v>
      </c>
      <c r="BH2031" s="15"/>
      <c r="BJ2031" s="86"/>
      <c r="BK2031" s="86"/>
      <c r="BL2031" s="24"/>
      <c r="BM2031" s="24"/>
      <c r="BN2031" s="24"/>
      <c r="BO2031" s="24"/>
      <c r="BP2031" s="24"/>
      <c r="BQ2031" s="124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/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9.6312999999999995</v>
      </c>
      <c r="N2032" s="16">
        <f>G2054</f>
        <v>0</v>
      </c>
      <c r="O2032" s="16">
        <f t="shared" si="676"/>
        <v>2032.7491900000002</v>
      </c>
      <c r="P2032" s="18">
        <f t="shared" si="677"/>
        <v>688.9691899999998</v>
      </c>
      <c r="Q2032" s="14"/>
      <c r="R2032" s="18"/>
      <c r="S2032" s="16">
        <f t="shared" si="679"/>
        <v>0</v>
      </c>
      <c r="T2032" s="18">
        <f t="shared" si="670"/>
        <v>83120.239999999991</v>
      </c>
      <c r="U2032" s="15" t="str">
        <f t="shared" si="680"/>
        <v>Benzina auto papa'</v>
      </c>
      <c r="W2032" s="14"/>
      <c r="X2032" s="18"/>
      <c r="Y2032" s="16">
        <v>0</v>
      </c>
      <c r="Z2032" s="18">
        <f t="shared" si="671"/>
        <v>57090.709999999963</v>
      </c>
      <c r="AA2032" s="15"/>
      <c r="AB2032" s="24"/>
      <c r="AC2032" s="15" t="str">
        <f t="shared" si="681"/>
        <v>Benzina auto papa'</v>
      </c>
      <c r="AD2032" s="25"/>
      <c r="AE2032" s="62">
        <f>G2032</f>
        <v>0</v>
      </c>
      <c r="AF2032" s="63">
        <f t="shared" si="678"/>
        <v>0</v>
      </c>
      <c r="AG2032" s="25"/>
      <c r="AH2032" s="24"/>
      <c r="AI2032" s="26">
        <v>0</v>
      </c>
      <c r="AJ2032" s="25"/>
      <c r="AL2032" s="14"/>
      <c r="AM2032" s="18"/>
      <c r="AN2032" s="16">
        <v>0</v>
      </c>
      <c r="AO2032" s="18">
        <f t="shared" si="672"/>
        <v>0</v>
      </c>
      <c r="AP2032" s="15"/>
      <c r="AR2032" s="14"/>
      <c r="AS2032" s="18"/>
      <c r="AT2032" s="16">
        <v>0</v>
      </c>
      <c r="AU2032" s="18">
        <f t="shared" si="673"/>
        <v>0</v>
      </c>
      <c r="AV2032" s="15"/>
      <c r="AX2032" s="14"/>
      <c r="AY2032" s="18"/>
      <c r="AZ2032" s="16">
        <v>0</v>
      </c>
      <c r="BA2032" s="18">
        <f t="shared" si="674"/>
        <v>0</v>
      </c>
      <c r="BB2032" s="15"/>
      <c r="BD2032" s="14"/>
      <c r="BE2032" s="18"/>
      <c r="BF2032" s="16">
        <v>0</v>
      </c>
      <c r="BG2032" s="18">
        <f t="shared" si="675"/>
        <v>0</v>
      </c>
      <c r="BH2032" s="15"/>
      <c r="BJ2032" s="86"/>
      <c r="BK2032" s="86"/>
      <c r="BL2032" s="24"/>
      <c r="BM2032" s="24"/>
      <c r="BN2032" s="24"/>
      <c r="BO2032" s="24"/>
      <c r="BP2032" s="24"/>
      <c r="BQ2032" s="124"/>
    </row>
    <row r="2033" spans="1:69" ht="16.8" customHeight="1" x14ac:dyDescent="0.35">
      <c r="A2033" s="15"/>
      <c r="B2033" s="15"/>
      <c r="C2033" s="28" t="s">
        <v>136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258.94438000000002</v>
      </c>
      <c r="N2033" s="16">
        <f>G2058</f>
        <v>0</v>
      </c>
      <c r="O2033" s="16">
        <f t="shared" si="676"/>
        <v>25485.978794000006</v>
      </c>
      <c r="P2033" s="18">
        <f t="shared" si="677"/>
        <v>18523.428793999999</v>
      </c>
      <c r="Q2033" s="14"/>
      <c r="R2033" s="18"/>
      <c r="S2033" s="16">
        <f t="shared" si="679"/>
        <v>0</v>
      </c>
      <c r="T2033" s="18">
        <f t="shared" si="670"/>
        <v>83120.239999999991</v>
      </c>
      <c r="U2033" s="15" t="str">
        <f t="shared" si="680"/>
        <v>Spese bancarie</v>
      </c>
      <c r="W2033" s="14"/>
      <c r="X2033" s="18"/>
      <c r="Y2033" s="16">
        <v>0</v>
      </c>
      <c r="Z2033" s="18">
        <f t="shared" si="671"/>
        <v>57090.709999999963</v>
      </c>
      <c r="AA2033" s="15" t="str">
        <f>C2033</f>
        <v>Spese bancarie</v>
      </c>
      <c r="AB2033" s="24"/>
      <c r="AC2033" s="15" t="str">
        <f t="shared" si="681"/>
        <v>Spese bancarie</v>
      </c>
      <c r="AD2033" s="25"/>
      <c r="AE2033" s="62">
        <v>0</v>
      </c>
      <c r="AF2033" s="63">
        <f t="shared" si="67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2"/>
        <v>0</v>
      </c>
      <c r="AP2033" s="15"/>
      <c r="AR2033" s="14"/>
      <c r="AS2033" s="18"/>
      <c r="AT2033" s="16">
        <v>0</v>
      </c>
      <c r="AU2033" s="18">
        <f t="shared" si="673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4"/>
        <v>0</v>
      </c>
      <c r="BB2033" s="15"/>
      <c r="BD2033" s="14"/>
      <c r="BE2033" s="18"/>
      <c r="BF2033" s="16">
        <v>0</v>
      </c>
      <c r="BG2033" s="18">
        <f t="shared" si="675"/>
        <v>0</v>
      </c>
      <c r="BH2033" s="15"/>
      <c r="BJ2033" s="86"/>
      <c r="BK2033" s="86"/>
      <c r="BL2033" s="24"/>
      <c r="BM2033" s="24"/>
      <c r="BN2033" s="24"/>
      <c r="BO2033" s="24"/>
      <c r="BP2033" s="24"/>
      <c r="BQ2033" s="124"/>
    </row>
    <row r="2034" spans="1:69" ht="16.8" customHeight="1" x14ac:dyDescent="0.35">
      <c r="A2034" s="15"/>
      <c r="B2034" s="15"/>
      <c r="C2034" s="15"/>
      <c r="D2034" s="16"/>
      <c r="E2034" s="16"/>
      <c r="F2034" s="16"/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258.94438000000002</v>
      </c>
      <c r="N2034" s="29">
        <f>G2059</f>
        <v>0</v>
      </c>
      <c r="O2034" s="16">
        <f t="shared" si="676"/>
        <v>39191.948793999989</v>
      </c>
      <c r="P2034" s="18">
        <f t="shared" si="677"/>
        <v>18523.428793999999</v>
      </c>
      <c r="Q2034" s="14"/>
      <c r="R2034" s="18"/>
      <c r="S2034" s="16">
        <f t="shared" si="679"/>
        <v>0</v>
      </c>
      <c r="T2034" s="18">
        <f t="shared" si="670"/>
        <v>83120.239999999991</v>
      </c>
      <c r="U2034" s="15">
        <f t="shared" si="680"/>
        <v>0</v>
      </c>
      <c r="W2034" s="14"/>
      <c r="X2034" s="18"/>
      <c r="Y2034" s="16">
        <v>0</v>
      </c>
      <c r="Z2034" s="18">
        <f t="shared" si="671"/>
        <v>57090.709999999963</v>
      </c>
      <c r="AA2034" s="15"/>
      <c r="AB2034" s="24"/>
      <c r="AC2034" s="15">
        <f t="shared" si="681"/>
        <v>0</v>
      </c>
      <c r="AD2034" s="25"/>
      <c r="AE2034" s="62">
        <f t="shared" ref="AE2034:AE2059" si="682">G2034</f>
        <v>0</v>
      </c>
      <c r="AF2034" s="63">
        <f t="shared" si="67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2"/>
        <v>0</v>
      </c>
      <c r="AP2034" s="15"/>
      <c r="AR2034" s="14"/>
      <c r="AS2034" s="18"/>
      <c r="AT2034" s="16">
        <v>0</v>
      </c>
      <c r="AU2034" s="18">
        <f t="shared" si="673"/>
        <v>0</v>
      </c>
      <c r="AV2034" s="15"/>
      <c r="AX2034" s="14"/>
      <c r="AY2034" s="18"/>
      <c r="AZ2034" s="16">
        <v>0</v>
      </c>
      <c r="BA2034" s="18">
        <f t="shared" si="674"/>
        <v>0</v>
      </c>
      <c r="BB2034" s="15"/>
      <c r="BD2034" s="14"/>
      <c r="BE2034" s="18"/>
      <c r="BF2034" s="16">
        <v>0</v>
      </c>
      <c r="BG2034" s="18">
        <f t="shared" si="675"/>
        <v>0</v>
      </c>
      <c r="BH2034" s="15"/>
      <c r="BJ2034" s="86"/>
      <c r="BK2034" s="86"/>
      <c r="BL2034" s="24"/>
      <c r="BM2034" s="24"/>
      <c r="BN2034" s="24"/>
      <c r="BO2034" s="24"/>
      <c r="BP2034" s="24"/>
      <c r="BQ2034" s="124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6.8795000000000002</v>
      </c>
      <c r="N2035" s="16">
        <f>G2030</f>
        <v>0</v>
      </c>
      <c r="O2035" s="16">
        <f t="shared" si="676"/>
        <v>1451.9708500000004</v>
      </c>
      <c r="P2035" s="18">
        <f t="shared" si="677"/>
        <v>492.12085000000002</v>
      </c>
      <c r="Q2035" s="14"/>
      <c r="R2035" s="18"/>
      <c r="S2035" s="16">
        <f t="shared" si="679"/>
        <v>0</v>
      </c>
      <c r="T2035" s="18">
        <f t="shared" si="670"/>
        <v>83120.239999999991</v>
      </c>
      <c r="U2035" s="15" t="str">
        <f t="shared" si="680"/>
        <v>Materiale pulizia</v>
      </c>
      <c r="W2035" s="14"/>
      <c r="X2035" s="18"/>
      <c r="Y2035" s="16">
        <v>0</v>
      </c>
      <c r="Z2035" s="18">
        <f t="shared" si="671"/>
        <v>57090.709999999963</v>
      </c>
      <c r="AA2035" s="15"/>
      <c r="AB2035" s="24"/>
      <c r="AC2035" s="15" t="str">
        <f t="shared" si="681"/>
        <v>Materiale pulizia</v>
      </c>
      <c r="AD2035" s="25"/>
      <c r="AE2035" s="62">
        <f t="shared" si="682"/>
        <v>0</v>
      </c>
      <c r="AF2035" s="63">
        <f t="shared" si="67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2"/>
        <v>0</v>
      </c>
      <c r="AP2035" s="15"/>
      <c r="AR2035" s="14"/>
      <c r="AS2035" s="18"/>
      <c r="AT2035" s="16">
        <v>0</v>
      </c>
      <c r="AU2035" s="18">
        <f t="shared" si="673"/>
        <v>0</v>
      </c>
      <c r="AV2035" s="15"/>
      <c r="AX2035" s="14"/>
      <c r="AY2035" s="18"/>
      <c r="AZ2035" s="16">
        <v>0</v>
      </c>
      <c r="BA2035" s="18">
        <f t="shared" si="674"/>
        <v>0</v>
      </c>
      <c r="BB2035" s="15"/>
      <c r="BD2035" s="14"/>
      <c r="BE2035" s="18"/>
      <c r="BF2035" s="16">
        <v>0</v>
      </c>
      <c r="BG2035" s="18">
        <f t="shared" si="675"/>
        <v>0</v>
      </c>
      <c r="BH2035" s="15"/>
      <c r="BJ2035" s="86"/>
      <c r="BK2035" s="86"/>
      <c r="BL2035" s="24"/>
      <c r="BM2035" s="24"/>
      <c r="BN2035" s="24"/>
      <c r="BO2035" s="24"/>
      <c r="BP2035" s="24"/>
      <c r="BQ2035" s="124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6.8795000000000002</v>
      </c>
      <c r="N2036" s="16">
        <f>G2036</f>
        <v>0</v>
      </c>
      <c r="O2036" s="16">
        <f t="shared" si="676"/>
        <v>-390.30914999999993</v>
      </c>
      <c r="P2036" s="18">
        <f t="shared" si="677"/>
        <v>492.12085000000002</v>
      </c>
      <c r="Q2036" s="14"/>
      <c r="R2036" s="18"/>
      <c r="S2036" s="16">
        <f t="shared" si="679"/>
        <v>0</v>
      </c>
      <c r="T2036" s="18">
        <f t="shared" si="670"/>
        <v>83120.239999999991</v>
      </c>
      <c r="U2036" s="15" t="str">
        <f t="shared" si="680"/>
        <v xml:space="preserve">Assicurazioni </v>
      </c>
      <c r="W2036" s="14"/>
      <c r="X2036" s="18"/>
      <c r="Y2036" s="16">
        <v>0</v>
      </c>
      <c r="Z2036" s="18">
        <f t="shared" si="671"/>
        <v>57090.709999999963</v>
      </c>
      <c r="AA2036" s="15"/>
      <c r="AB2036" s="24"/>
      <c r="AC2036" s="15" t="str">
        <f t="shared" si="681"/>
        <v xml:space="preserve">Assicurazioni </v>
      </c>
      <c r="AD2036" s="25"/>
      <c r="AE2036" s="62">
        <f t="shared" si="682"/>
        <v>0</v>
      </c>
      <c r="AF2036" s="63">
        <f t="shared" si="67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2"/>
        <v>0</v>
      </c>
      <c r="AP2036" s="15"/>
      <c r="AR2036" s="14"/>
      <c r="AS2036" s="18"/>
      <c r="AT2036" s="16">
        <v>0</v>
      </c>
      <c r="AU2036" s="18">
        <f t="shared" si="673"/>
        <v>0</v>
      </c>
      <c r="AV2036" s="15"/>
      <c r="AX2036" s="14"/>
      <c r="AY2036" s="18"/>
      <c r="AZ2036" s="16">
        <v>0</v>
      </c>
      <c r="BA2036" s="18">
        <f t="shared" si="674"/>
        <v>0</v>
      </c>
      <c r="BB2036" s="15"/>
      <c r="BD2036" s="14"/>
      <c r="BE2036" s="18"/>
      <c r="BF2036" s="16">
        <v>0</v>
      </c>
      <c r="BG2036" s="18">
        <f t="shared" si="675"/>
        <v>0</v>
      </c>
      <c r="BH2036" s="15"/>
      <c r="BJ2036" s="86"/>
      <c r="BK2036" s="86"/>
      <c r="BL2036" s="24"/>
      <c r="BM2036" s="24"/>
      <c r="BN2036" s="24"/>
      <c r="BO2036" s="24"/>
      <c r="BP2036" s="24"/>
      <c r="BQ2036" s="124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31.92088</v>
      </c>
      <c r="N2037" s="16">
        <f>H2071+H2070+G2069</f>
        <v>0</v>
      </c>
      <c r="O2037" s="16">
        <f t="shared" si="676"/>
        <v>1320.4507439999998</v>
      </c>
      <c r="P2037" s="18">
        <f t="shared" si="677"/>
        <v>2283.4407439999995</v>
      </c>
      <c r="Q2037" s="14"/>
      <c r="R2037" s="18"/>
      <c r="S2037" s="16">
        <f t="shared" si="679"/>
        <v>0</v>
      </c>
      <c r="T2037" s="18">
        <f t="shared" si="670"/>
        <v>83120.239999999991</v>
      </c>
      <c r="U2037" s="15" t="str">
        <f t="shared" si="680"/>
        <v>Telepass</v>
      </c>
      <c r="W2037" s="14"/>
      <c r="X2037" s="18"/>
      <c r="Y2037" s="16">
        <v>0</v>
      </c>
      <c r="Z2037" s="18">
        <f t="shared" si="671"/>
        <v>57090.709999999963</v>
      </c>
      <c r="AA2037" s="15"/>
      <c r="AB2037" s="24"/>
      <c r="AC2037" s="15" t="str">
        <f t="shared" si="681"/>
        <v>Telepass</v>
      </c>
      <c r="AD2037" s="25"/>
      <c r="AE2037" s="62">
        <f t="shared" si="682"/>
        <v>0</v>
      </c>
      <c r="AF2037" s="63">
        <f t="shared" si="67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2"/>
        <v>0</v>
      </c>
      <c r="AP2037" s="15"/>
      <c r="AR2037" s="14"/>
      <c r="AS2037" s="18"/>
      <c r="AT2037" s="16">
        <v>0</v>
      </c>
      <c r="AU2037" s="18">
        <f t="shared" si="673"/>
        <v>0</v>
      </c>
      <c r="AV2037" s="15"/>
      <c r="AX2037" s="14"/>
      <c r="AY2037" s="18"/>
      <c r="AZ2037" s="16">
        <v>0</v>
      </c>
      <c r="BA2037" s="18">
        <f t="shared" si="674"/>
        <v>0</v>
      </c>
      <c r="BB2037" s="15"/>
      <c r="BD2037" s="14"/>
      <c r="BE2037" s="18"/>
      <c r="BF2037" s="16">
        <v>0</v>
      </c>
      <c r="BG2037" s="18">
        <f t="shared" si="675"/>
        <v>0</v>
      </c>
      <c r="BH2037" s="15"/>
      <c r="BJ2037" s="86"/>
      <c r="BK2037" s="86"/>
      <c r="BL2037" s="24"/>
      <c r="BM2037" s="24"/>
      <c r="BN2037" s="24"/>
      <c r="BO2037" s="24"/>
      <c r="BP2037" s="24"/>
      <c r="BQ2037" s="124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/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670"/>
        <v>83120.239999999991</v>
      </c>
      <c r="U2038" s="15" t="str">
        <f t="shared" si="680"/>
        <v>Pubblicità</v>
      </c>
      <c r="W2038" s="14"/>
      <c r="X2038" s="18"/>
      <c r="Y2038" s="16">
        <v>0</v>
      </c>
      <c r="Z2038" s="18">
        <f t="shared" si="671"/>
        <v>57090.709999999963</v>
      </c>
      <c r="AA2038" s="15"/>
      <c r="AB2038" s="24"/>
      <c r="AC2038" s="15" t="str">
        <f t="shared" si="681"/>
        <v>Pubblicità</v>
      </c>
      <c r="AD2038" s="25"/>
      <c r="AE2038" s="62">
        <f t="shared" si="682"/>
        <v>0</v>
      </c>
      <c r="AF2038" s="63">
        <f t="shared" si="67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2"/>
        <v>0</v>
      </c>
      <c r="AP2038" s="15"/>
      <c r="AR2038" s="14"/>
      <c r="AS2038" s="18"/>
      <c r="AT2038" s="16"/>
      <c r="AU2038" s="18">
        <f t="shared" si="673"/>
        <v>0</v>
      </c>
      <c r="AV2038" s="15"/>
      <c r="AX2038" s="14"/>
      <c r="AY2038" s="18"/>
      <c r="AZ2038" s="16"/>
      <c r="BA2038" s="18">
        <f t="shared" si="674"/>
        <v>0</v>
      </c>
      <c r="BB2038" s="15"/>
      <c r="BD2038" s="14"/>
      <c r="BE2038" s="18"/>
      <c r="BF2038" s="16"/>
      <c r="BG2038" s="18">
        <f t="shared" si="675"/>
        <v>0</v>
      </c>
      <c r="BH2038" s="15"/>
      <c r="BJ2038" s="86"/>
      <c r="BK2038" s="86"/>
      <c r="BL2038" s="24"/>
      <c r="BM2038" s="24"/>
      <c r="BN2038" s="24"/>
      <c r="BO2038" s="24"/>
      <c r="BP2038" s="24"/>
      <c r="BQ2038" s="124"/>
    </row>
    <row r="2039" spans="1:69" ht="16.8" customHeight="1" x14ac:dyDescent="0.35">
      <c r="A2039" s="15"/>
      <c r="B2039" s="66"/>
      <c r="C2039" s="15" t="s">
        <v>137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/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98424.170000000013</v>
      </c>
      <c r="Q2039" s="14"/>
      <c r="R2039" s="18"/>
      <c r="S2039" s="16">
        <f>G2039</f>
        <v>0</v>
      </c>
      <c r="T2039" s="18">
        <f t="shared" si="670"/>
        <v>83120.239999999991</v>
      </c>
      <c r="U2039" s="15" t="str">
        <f t="shared" si="680"/>
        <v xml:space="preserve">PAG. STIP.           MARZIA </v>
      </c>
      <c r="W2039" s="14"/>
      <c r="X2039" s="18"/>
      <c r="Y2039" s="16">
        <v>0</v>
      </c>
      <c r="Z2039" s="18">
        <f t="shared" si="671"/>
        <v>57090.709999999963</v>
      </c>
      <c r="AA2039" s="15"/>
      <c r="AB2039" s="24"/>
      <c r="AC2039" s="15" t="str">
        <f t="shared" si="681"/>
        <v xml:space="preserve">PAG. STIP.           MARZIA </v>
      </c>
      <c r="AD2039" s="25"/>
      <c r="AE2039" s="62">
        <f t="shared" si="682"/>
        <v>0</v>
      </c>
      <c r="AF2039" s="63">
        <f t="shared" si="67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2"/>
        <v>0</v>
      </c>
      <c r="AP2039" s="15"/>
      <c r="AR2039" s="14"/>
      <c r="AS2039" s="18"/>
      <c r="AT2039" s="16">
        <v>0</v>
      </c>
      <c r="AU2039" s="18">
        <f t="shared" si="673"/>
        <v>0</v>
      </c>
      <c r="AV2039" s="15"/>
      <c r="AX2039" s="14"/>
      <c r="AY2039" s="18"/>
      <c r="AZ2039" s="16">
        <v>0</v>
      </c>
      <c r="BA2039" s="18">
        <f t="shared" si="674"/>
        <v>0</v>
      </c>
      <c r="BB2039" s="15"/>
      <c r="BD2039" s="14"/>
      <c r="BE2039" s="18"/>
      <c r="BF2039" s="16">
        <v>0</v>
      </c>
      <c r="BG2039" s="18">
        <f t="shared" si="675"/>
        <v>0</v>
      </c>
      <c r="BH2039" s="15"/>
      <c r="BJ2039" s="86"/>
      <c r="BK2039" s="86"/>
      <c r="BL2039" s="24"/>
      <c r="BM2039" s="24"/>
      <c r="BN2039" s="24"/>
      <c r="BO2039" s="24"/>
      <c r="BP2039" s="24"/>
      <c r="BQ2039" s="124"/>
    </row>
    <row r="2040" spans="1:69" ht="16.8" customHeight="1" x14ac:dyDescent="0.35">
      <c r="A2040" s="15"/>
      <c r="B2040" s="15"/>
      <c r="C2040" s="15" t="s">
        <v>139</v>
      </c>
      <c r="D2040" s="16"/>
      <c r="E2040" s="16">
        <v>0</v>
      </c>
      <c r="F2040" s="16"/>
      <c r="G2040" s="16">
        <v>0</v>
      </c>
      <c r="H2040" s="16"/>
      <c r="I2040" s="4"/>
      <c r="J2040" s="14"/>
      <c r="K2040" s="17"/>
      <c r="L2040" s="16"/>
      <c r="M2040" s="16">
        <v>0</v>
      </c>
      <c r="N2040" s="16" t="s">
        <v>70</v>
      </c>
      <c r="O2040" s="16">
        <f>SUM(L2051:L2062)+L2065</f>
        <v>9048.19</v>
      </c>
      <c r="P2040" s="33">
        <f>SUM(O2018:O2037)</f>
        <v>91257.040000000008</v>
      </c>
      <c r="Q2040" s="14"/>
      <c r="R2040" s="18"/>
      <c r="S2040" s="16">
        <f>G2040</f>
        <v>0</v>
      </c>
      <c r="T2040" s="18">
        <f t="shared" si="670"/>
        <v>83120.239999999991</v>
      </c>
      <c r="U2040" s="15" t="str">
        <f t="shared" si="680"/>
        <v xml:space="preserve">PAG. STIP.           DEBORAH </v>
      </c>
      <c r="W2040" s="14"/>
      <c r="X2040" s="18"/>
      <c r="Y2040" s="16">
        <v>0</v>
      </c>
      <c r="Z2040" s="18">
        <f t="shared" si="671"/>
        <v>57090.709999999963</v>
      </c>
      <c r="AA2040" s="15"/>
      <c r="AB2040" s="24"/>
      <c r="AC2040" s="15" t="str">
        <f t="shared" si="681"/>
        <v xml:space="preserve">PAG. STIP.           DEBORAH </v>
      </c>
      <c r="AD2040" s="25"/>
      <c r="AE2040" s="62">
        <f t="shared" si="682"/>
        <v>0</v>
      </c>
      <c r="AF2040" s="63">
        <f t="shared" si="67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2"/>
        <v>0</v>
      </c>
      <c r="AP2040" s="15"/>
      <c r="AR2040" s="14"/>
      <c r="AS2040" s="18"/>
      <c r="AT2040" s="16">
        <v>0</v>
      </c>
      <c r="AU2040" s="18">
        <f t="shared" si="673"/>
        <v>0</v>
      </c>
      <c r="AV2040" s="15"/>
      <c r="AX2040" s="14"/>
      <c r="AY2040" s="18"/>
      <c r="AZ2040" s="16">
        <v>0</v>
      </c>
      <c r="BA2040" s="18">
        <f t="shared" si="674"/>
        <v>0</v>
      </c>
      <c r="BB2040" s="15"/>
      <c r="BD2040" s="14"/>
      <c r="BE2040" s="18"/>
      <c r="BF2040" s="16">
        <v>0</v>
      </c>
      <c r="BG2040" s="18">
        <f t="shared" si="675"/>
        <v>0</v>
      </c>
      <c r="BH2040" s="15"/>
      <c r="BJ2040" s="86"/>
      <c r="BK2040" s="86"/>
      <c r="BL2040" s="24"/>
      <c r="BM2040" s="24"/>
      <c r="BN2040" s="24"/>
      <c r="BO2040" s="24"/>
      <c r="BP2040" s="24"/>
      <c r="BQ2040" s="124"/>
    </row>
    <row r="2041" spans="1:69" ht="16.8" customHeight="1" x14ac:dyDescent="0.35">
      <c r="A2041" s="15"/>
      <c r="B2041" s="15"/>
      <c r="C2041" s="15" t="s">
        <v>141</v>
      </c>
      <c r="D2041" s="16"/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6724.3999999999978</v>
      </c>
      <c r="P2041" s="35">
        <f>O1980+O1981+O2042-F2056-F2055-O2039-O2040</f>
        <v>-947.89000000000306</v>
      </c>
      <c r="Q2041" s="14"/>
      <c r="R2041" s="18"/>
      <c r="S2041" s="16">
        <f>G2041</f>
        <v>0</v>
      </c>
      <c r="T2041" s="18">
        <f t="shared" si="670"/>
        <v>83120.239999999991</v>
      </c>
      <c r="U2041" s="15"/>
      <c r="W2041" s="14"/>
      <c r="X2041" s="18"/>
      <c r="Y2041" s="16"/>
      <c r="Z2041" s="18">
        <f t="shared" si="671"/>
        <v>57090.709999999963</v>
      </c>
      <c r="AA2041" s="15"/>
      <c r="AB2041" s="24"/>
      <c r="AC2041" s="15" t="str">
        <f t="shared" si="681"/>
        <v xml:space="preserve">PAG. STIP.           DORIANA BONIFICO </v>
      </c>
      <c r="AD2041" s="25"/>
      <c r="AE2041" s="62">
        <f t="shared" si="682"/>
        <v>0</v>
      </c>
      <c r="AF2041" s="63">
        <f t="shared" si="67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2"/>
        <v>0</v>
      </c>
      <c r="AP2041" s="15"/>
      <c r="AR2041" s="14"/>
      <c r="AS2041" s="18"/>
      <c r="AT2041" s="16"/>
      <c r="AU2041" s="18">
        <f t="shared" si="673"/>
        <v>0</v>
      </c>
      <c r="AV2041" s="15"/>
      <c r="AX2041" s="14"/>
      <c r="AY2041" s="18"/>
      <c r="AZ2041" s="16"/>
      <c r="BA2041" s="18">
        <f t="shared" si="674"/>
        <v>0</v>
      </c>
      <c r="BB2041" s="15"/>
      <c r="BD2041" s="14"/>
      <c r="BE2041" s="18"/>
      <c r="BF2041" s="16"/>
      <c r="BG2041" s="18">
        <f t="shared" si="675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4"/>
    </row>
    <row r="2042" spans="1:69" ht="16.8" customHeight="1" x14ac:dyDescent="0.35">
      <c r="A2042" s="15"/>
      <c r="B2042" s="15"/>
      <c r="C2042" s="15" t="s">
        <v>142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22559.960000000003</v>
      </c>
      <c r="M2042" s="3">
        <f>SUM(M2015:M2041)</f>
        <v>1375.9000000000003</v>
      </c>
      <c r="N2042" s="16" t="s">
        <v>75</v>
      </c>
      <c r="O2042" s="16">
        <f>N2015-L2016</f>
        <v>1375.9</v>
      </c>
      <c r="P2042" s="18"/>
      <c r="Q2042" s="14"/>
      <c r="R2042" s="18"/>
      <c r="S2042" s="16">
        <f>G2042</f>
        <v>0</v>
      </c>
      <c r="T2042" s="18">
        <f t="shared" si="67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1"/>
        <v>57090.709999999963</v>
      </c>
      <c r="AA2042" s="15"/>
      <c r="AB2042" s="24"/>
      <c r="AC2042" s="15" t="str">
        <f t="shared" si="681"/>
        <v xml:space="preserve">PAG. STIP.           STEFANIA  BONIFICO </v>
      </c>
      <c r="AD2042" s="25"/>
      <c r="AE2042" s="62">
        <f t="shared" si="682"/>
        <v>0</v>
      </c>
      <c r="AF2042" s="63">
        <f t="shared" si="67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2"/>
        <v>0</v>
      </c>
      <c r="AP2042" s="15"/>
      <c r="AR2042" s="14"/>
      <c r="AS2042" s="18"/>
      <c r="AT2042" s="16">
        <v>0</v>
      </c>
      <c r="AU2042" s="18">
        <f t="shared" si="673"/>
        <v>0</v>
      </c>
      <c r="AV2042" s="15"/>
      <c r="AX2042" s="14"/>
      <c r="AY2042" s="18"/>
      <c r="AZ2042" s="16">
        <v>0</v>
      </c>
      <c r="BA2042" s="18">
        <f t="shared" si="674"/>
        <v>0</v>
      </c>
      <c r="BB2042" s="15"/>
      <c r="BD2042" s="14"/>
      <c r="BE2042" s="18"/>
      <c r="BF2042" s="16">
        <v>0</v>
      </c>
      <c r="BG2042" s="18">
        <f t="shared" si="675"/>
        <v>0</v>
      </c>
      <c r="BH2042" s="15"/>
      <c r="BJ2042" s="86"/>
      <c r="BK2042" s="86"/>
      <c r="BL2042" s="24"/>
      <c r="BM2042" s="24"/>
      <c r="BN2042" s="24"/>
      <c r="BO2042" s="24"/>
      <c r="BP2042" s="24"/>
      <c r="BQ2042" s="124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1036473.1499999999</v>
      </c>
      <c r="M2043" s="3">
        <f>M1983</f>
        <v>969814.18000000017</v>
      </c>
      <c r="N2043" s="16" t="s">
        <v>77</v>
      </c>
      <c r="O2043" s="36">
        <f>(O2039+O2040)-(O1978+O1979)</f>
        <v>-4419.2699999999986</v>
      </c>
      <c r="P2043" s="37">
        <f>O2042-O2043</f>
        <v>5795.1699999999983</v>
      </c>
      <c r="Q2043" s="14"/>
      <c r="R2043" s="18"/>
      <c r="S2043" s="16">
        <f>G2043</f>
        <v>0</v>
      </c>
      <c r="T2043" s="18">
        <f t="shared" si="67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1"/>
        <v>57090.709999999963</v>
      </c>
      <c r="AA2043" s="15"/>
      <c r="AB2043" s="24"/>
      <c r="AC2043" s="15" t="str">
        <f t="shared" si="681"/>
        <v>Pagamento contributi impiegate</v>
      </c>
      <c r="AD2043" s="25"/>
      <c r="AE2043" s="62">
        <f t="shared" si="682"/>
        <v>0</v>
      </c>
      <c r="AF2043" s="63">
        <f t="shared" si="67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2"/>
        <v>0</v>
      </c>
      <c r="AP2043" s="15"/>
      <c r="AR2043" s="14"/>
      <c r="AS2043" s="18"/>
      <c r="AT2043" s="16">
        <v>0</v>
      </c>
      <c r="AU2043" s="18">
        <f t="shared" si="673"/>
        <v>0</v>
      </c>
      <c r="AV2043" s="15"/>
      <c r="AX2043" s="14"/>
      <c r="AY2043" s="18"/>
      <c r="AZ2043" s="16">
        <v>0</v>
      </c>
      <c r="BA2043" s="18">
        <f t="shared" si="674"/>
        <v>0</v>
      </c>
      <c r="BB2043" s="15"/>
      <c r="BD2043" s="14"/>
      <c r="BE2043" s="18"/>
      <c r="BF2043" s="16">
        <v>0</v>
      </c>
      <c r="BG2043" s="18">
        <f t="shared" si="675"/>
        <v>0</v>
      </c>
      <c r="BH2043" s="15"/>
      <c r="BJ2043" s="86"/>
      <c r="BK2043" s="86"/>
      <c r="BL2043" s="24"/>
      <c r="BM2043" s="24"/>
      <c r="BN2043" s="24"/>
      <c r="BO2043" s="24"/>
      <c r="BP2043" s="24"/>
      <c r="BQ2043" s="124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1059033.1099999999</v>
      </c>
      <c r="M2044" s="3">
        <f>M2042+M2043</f>
        <v>971190.08000000019</v>
      </c>
      <c r="N2044" s="16" t="s">
        <v>80</v>
      </c>
      <c r="O2044" s="38">
        <f>O2041+O2042-O2043</f>
        <v>12519.569999999996</v>
      </c>
      <c r="P2044" s="39">
        <f>O2044-O2041</f>
        <v>5795.1699999999983</v>
      </c>
      <c r="Q2044" s="14"/>
      <c r="R2044" s="18"/>
      <c r="S2044" s="16">
        <v>0</v>
      </c>
      <c r="T2044" s="18">
        <f t="shared" si="670"/>
        <v>83120.239999999991</v>
      </c>
      <c r="U2044" s="15"/>
      <c r="W2044" s="14"/>
      <c r="X2044" s="18"/>
      <c r="Y2044" s="16"/>
      <c r="Z2044" s="18">
        <f t="shared" si="671"/>
        <v>57090.709999999963</v>
      </c>
      <c r="AA2044" s="15"/>
      <c r="AB2044" s="24"/>
      <c r="AC2044" s="15"/>
      <c r="AD2044" s="25"/>
      <c r="AE2044" s="62">
        <f t="shared" si="682"/>
        <v>0</v>
      </c>
      <c r="AF2044" s="63">
        <f t="shared" si="67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2"/>
        <v>0</v>
      </c>
      <c r="AP2044" s="15"/>
      <c r="AR2044" s="14"/>
      <c r="AS2044" s="18"/>
      <c r="AT2044" s="16"/>
      <c r="AU2044" s="18">
        <f t="shared" si="673"/>
        <v>0</v>
      </c>
      <c r="AV2044" s="15"/>
      <c r="AX2044" s="14"/>
      <c r="AY2044" s="18"/>
      <c r="AZ2044" s="16"/>
      <c r="BA2044" s="18">
        <f t="shared" si="674"/>
        <v>0</v>
      </c>
      <c r="BB2044" s="15"/>
      <c r="BD2044" s="14"/>
      <c r="BE2044" s="18"/>
      <c r="BF2044" s="16"/>
      <c r="BG2044" s="18">
        <f t="shared" si="675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4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87843.029999999679</v>
      </c>
      <c r="M2045" s="40"/>
      <c r="N2045" s="29" t="s">
        <v>82</v>
      </c>
      <c r="O2045" s="41">
        <f>O2038+O2039+O2040+O2046</f>
        <v>91257.040000000008</v>
      </c>
      <c r="P2045" s="18"/>
      <c r="Q2045" s="14"/>
      <c r="R2045" s="18"/>
      <c r="S2045" s="16">
        <f>G2045</f>
        <v>0</v>
      </c>
      <c r="T2045" s="18">
        <f t="shared" si="67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1"/>
        <v>57090.709999999963</v>
      </c>
      <c r="AA2045" s="15"/>
      <c r="AB2045" s="24"/>
      <c r="AC2045" s="15" t="str">
        <f t="shared" ref="AC2045:AC2055" si="683">C2045</f>
        <v>Pag. Bolletta Telecom  780820</v>
      </c>
      <c r="AD2045" s="25"/>
      <c r="AE2045" s="62">
        <f t="shared" si="682"/>
        <v>0</v>
      </c>
      <c r="AF2045" s="63">
        <f t="shared" si="67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2"/>
        <v>0</v>
      </c>
      <c r="AP2045" s="15"/>
      <c r="AR2045" s="14"/>
      <c r="AS2045" s="18"/>
      <c r="AT2045" s="16">
        <v>0</v>
      </c>
      <c r="AU2045" s="18">
        <f t="shared" si="673"/>
        <v>0</v>
      </c>
      <c r="AV2045" s="15"/>
      <c r="AX2045" s="14"/>
      <c r="AY2045" s="18"/>
      <c r="AZ2045" s="16">
        <v>0</v>
      </c>
      <c r="BA2045" s="18">
        <f t="shared" si="674"/>
        <v>0</v>
      </c>
      <c r="BB2045" s="15"/>
      <c r="BD2045" s="14"/>
      <c r="BE2045" s="18"/>
      <c r="BF2045" s="16">
        <v>0</v>
      </c>
      <c r="BG2045" s="18">
        <f t="shared" si="675"/>
        <v>0</v>
      </c>
      <c r="BH2045" s="15"/>
      <c r="BJ2045" s="86"/>
      <c r="BK2045" s="86"/>
      <c r="BL2045" s="24"/>
      <c r="BM2045" s="24"/>
      <c r="BN2045" s="24"/>
      <c r="BO2045" s="24"/>
      <c r="BP2045" s="24"/>
      <c r="BQ2045" s="124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-911.38999999998487</v>
      </c>
      <c r="P2046" s="18"/>
      <c r="Q2046" s="14"/>
      <c r="R2046" s="18"/>
      <c r="S2046" s="16">
        <f>G2046</f>
        <v>0</v>
      </c>
      <c r="T2046" s="18">
        <f t="shared" si="67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1"/>
        <v>57090.709999999963</v>
      </c>
      <c r="AA2046" s="15"/>
      <c r="AB2046" s="24"/>
      <c r="AC2046" s="15" t="str">
        <f t="shared" si="683"/>
        <v>Pag. Bolletta Telecom 780344</v>
      </c>
      <c r="AD2046" s="25"/>
      <c r="AE2046" s="62">
        <f t="shared" si="682"/>
        <v>0</v>
      </c>
      <c r="AF2046" s="63">
        <f t="shared" si="67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2"/>
        <v>0</v>
      </c>
      <c r="AP2046" s="15"/>
      <c r="AR2046" s="14"/>
      <c r="AS2046" s="18"/>
      <c r="AT2046" s="16">
        <v>0</v>
      </c>
      <c r="AU2046" s="18">
        <f t="shared" si="673"/>
        <v>0</v>
      </c>
      <c r="AV2046" s="15"/>
      <c r="AX2046" s="14"/>
      <c r="AY2046" s="18"/>
      <c r="AZ2046" s="16">
        <v>0</v>
      </c>
      <c r="BA2046" s="18">
        <f t="shared" si="674"/>
        <v>0</v>
      </c>
      <c r="BB2046" s="15"/>
      <c r="BD2046" s="14"/>
      <c r="BE2046" s="18"/>
      <c r="BF2046" s="16">
        <v>0</v>
      </c>
      <c r="BG2046" s="18">
        <f t="shared" si="675"/>
        <v>0</v>
      </c>
      <c r="BH2046" s="15"/>
      <c r="BJ2046" s="86"/>
      <c r="BK2046" s="86"/>
      <c r="BL2046" s="24"/>
      <c r="BM2046" s="24"/>
      <c r="BN2046" s="24"/>
      <c r="BO2046" s="24"/>
      <c r="BP2046" s="24"/>
      <c r="BQ2046" s="124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67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1"/>
        <v>57090.709999999963</v>
      </c>
      <c r="AA2047" s="15"/>
      <c r="AB2047" s="24"/>
      <c r="AC2047" s="15" t="str">
        <f t="shared" si="683"/>
        <v>Pag. Bolletta Telecom</v>
      </c>
      <c r="AD2047" s="25"/>
      <c r="AE2047" s="62">
        <f t="shared" si="682"/>
        <v>0</v>
      </c>
      <c r="AF2047" s="63">
        <f t="shared" si="67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2"/>
        <v>0</v>
      </c>
      <c r="AP2047" s="15"/>
      <c r="AR2047" s="14"/>
      <c r="AS2047" s="18"/>
      <c r="AT2047" s="16">
        <v>0</v>
      </c>
      <c r="AU2047" s="18">
        <f t="shared" si="673"/>
        <v>0</v>
      </c>
      <c r="AV2047" s="15"/>
      <c r="AX2047" s="14"/>
      <c r="AY2047" s="18"/>
      <c r="AZ2047" s="16">
        <v>0</v>
      </c>
      <c r="BA2047" s="18">
        <f t="shared" si="674"/>
        <v>0</v>
      </c>
      <c r="BB2047" s="15"/>
      <c r="BD2047" s="14"/>
      <c r="BE2047" s="18"/>
      <c r="BF2047" s="16">
        <v>0</v>
      </c>
      <c r="BG2047" s="18">
        <f t="shared" si="675"/>
        <v>0</v>
      </c>
      <c r="BH2047" s="15"/>
      <c r="BJ2047" s="86"/>
      <c r="BK2047" s="86"/>
      <c r="BL2047" s="24"/>
      <c r="BM2047" s="24"/>
      <c r="BN2047" s="24"/>
      <c r="BO2047" s="24"/>
      <c r="BP2047" s="24"/>
      <c r="BQ2047" s="124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9" si="684">(R2048-S2048)+T2047</f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9" si="685">(X2048-Y2048)+Z2047</f>
        <v>57090.709999999963</v>
      </c>
      <c r="AA2048" s="15"/>
      <c r="AB2048" s="24"/>
      <c r="AC2048" s="15" t="str">
        <f t="shared" si="683"/>
        <v xml:space="preserve">PAG. BOLLETTA ENEL  </v>
      </c>
      <c r="AD2048" s="25"/>
      <c r="AE2048" s="62">
        <f t="shared" si="682"/>
        <v>0</v>
      </c>
      <c r="AF2048" s="63">
        <f t="shared" si="67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9" si="686">(AM2048-AN2048)+AO2047</f>
        <v>0</v>
      </c>
      <c r="AP2048" s="15"/>
      <c r="AR2048" s="14"/>
      <c r="AS2048" s="18"/>
      <c r="AT2048" s="16">
        <v>0</v>
      </c>
      <c r="AU2048" s="18">
        <f t="shared" ref="AU2048:AU2079" si="687">(AS2048-AT2048)+AU2047</f>
        <v>0</v>
      </c>
      <c r="AV2048" s="15"/>
      <c r="AX2048" s="14"/>
      <c r="AY2048" s="18"/>
      <c r="AZ2048" s="16">
        <v>0</v>
      </c>
      <c r="BA2048" s="18">
        <f t="shared" ref="BA2048:BA2079" si="688">(AY2048-AZ2048)+BA2047</f>
        <v>0</v>
      </c>
      <c r="BB2048" s="15"/>
      <c r="BD2048" s="14"/>
      <c r="BE2048" s="18"/>
      <c r="BF2048" s="16">
        <v>0</v>
      </c>
      <c r="BG2048" s="18">
        <f t="shared" ref="BG2048:BG2079" si="689">(BE2048-BF2048)+BG2047</f>
        <v>0</v>
      </c>
      <c r="BH2048" s="15"/>
      <c r="BJ2048" s="86"/>
      <c r="BK2048" s="86"/>
      <c r="BL2048" s="24"/>
      <c r="BM2048" s="24"/>
      <c r="BN2048" s="24"/>
      <c r="BO2048" s="24"/>
      <c r="BP2048" s="24"/>
      <c r="BQ2048" s="124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>
        <f>T2072+Z2072+AO2072+AU2072</f>
        <v>152124.11999999994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4"/>
        <v>83120.239999999991</v>
      </c>
      <c r="U2049" s="15"/>
      <c r="W2049" s="14"/>
      <c r="X2049" s="18"/>
      <c r="Y2049" s="16">
        <v>0</v>
      </c>
      <c r="Z2049" s="18">
        <f t="shared" si="685"/>
        <v>57090.709999999963</v>
      </c>
      <c r="AA2049" s="15"/>
      <c r="AB2049" s="24"/>
      <c r="AC2049" s="15" t="str">
        <f t="shared" si="683"/>
        <v>Locazione immobili</v>
      </c>
      <c r="AD2049" s="25"/>
      <c r="AE2049" s="62">
        <f t="shared" si="682"/>
        <v>0</v>
      </c>
      <c r="AF2049" s="63">
        <f t="shared" si="678"/>
        <v>9547.4</v>
      </c>
      <c r="AG2049" s="25"/>
      <c r="AH2049" s="24"/>
      <c r="AI2049" s="26">
        <v>0</v>
      </c>
      <c r="AJ2049" s="25"/>
      <c r="AL2049" s="14"/>
      <c r="AM2049" s="18"/>
      <c r="AN2049" s="16">
        <v>0</v>
      </c>
      <c r="AO2049" s="18">
        <f t="shared" si="686"/>
        <v>0</v>
      </c>
      <c r="AP2049" s="15"/>
      <c r="AR2049" s="14"/>
      <c r="AS2049" s="18"/>
      <c r="AT2049" s="16">
        <v>0</v>
      </c>
      <c r="AU2049" s="18">
        <f t="shared" si="687"/>
        <v>0</v>
      </c>
      <c r="AV2049" s="15"/>
      <c r="AX2049" s="14"/>
      <c r="AY2049" s="18"/>
      <c r="AZ2049" s="16">
        <v>0</v>
      </c>
      <c r="BA2049" s="18">
        <f t="shared" si="688"/>
        <v>0</v>
      </c>
      <c r="BB2049" s="15"/>
      <c r="BD2049" s="14"/>
      <c r="BE2049" s="18"/>
      <c r="BF2049" s="16">
        <v>0</v>
      </c>
      <c r="BG2049" s="18">
        <f t="shared" si="689"/>
        <v>0</v>
      </c>
      <c r="BH2049" s="15"/>
      <c r="BJ2049" s="86"/>
      <c r="BK2049" s="86"/>
      <c r="BL2049" s="24"/>
      <c r="BM2049" s="24"/>
      <c r="BN2049" s="24"/>
      <c r="BO2049" s="24"/>
      <c r="BP2049" s="24"/>
      <c r="BQ2049" s="124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4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85"/>
        <v>57090.709999999963</v>
      </c>
      <c r="AA2050" s="15"/>
      <c r="AB2050" s="24"/>
      <c r="AC2050" s="15" t="str">
        <f t="shared" si="683"/>
        <v>Spese condominiali</v>
      </c>
      <c r="AD2050" s="25"/>
      <c r="AE2050" s="62">
        <f t="shared" si="682"/>
        <v>0</v>
      </c>
      <c r="AF2050" s="63">
        <f t="shared" si="67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86"/>
        <v>0</v>
      </c>
      <c r="AP2050" s="15"/>
      <c r="AR2050" s="14"/>
      <c r="AS2050" s="18"/>
      <c r="AT2050" s="16">
        <v>0</v>
      </c>
      <c r="AU2050" s="18">
        <f t="shared" si="687"/>
        <v>0</v>
      </c>
      <c r="AV2050" s="15"/>
      <c r="AX2050" s="14"/>
      <c r="AY2050" s="18"/>
      <c r="AZ2050" s="16">
        <v>0</v>
      </c>
      <c r="BA2050" s="18">
        <f t="shared" si="688"/>
        <v>0</v>
      </c>
      <c r="BB2050" s="15"/>
      <c r="BD2050" s="14"/>
      <c r="BE2050" s="18"/>
      <c r="BF2050" s="16">
        <v>0</v>
      </c>
      <c r="BG2050" s="18">
        <f t="shared" si="689"/>
        <v>0</v>
      </c>
      <c r="BH2050" s="15"/>
      <c r="BJ2050" s="86"/>
      <c r="BK2050" s="86"/>
      <c r="BL2050" s="24"/>
      <c r="BM2050" s="24"/>
      <c r="BN2050" s="24"/>
      <c r="BO2050" s="24"/>
      <c r="BP2050" s="24"/>
      <c r="BQ2050" s="124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144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4"/>
        <v>83120.239999999991</v>
      </c>
      <c r="U2051" s="15"/>
      <c r="W2051" s="14"/>
      <c r="X2051" s="18"/>
      <c r="Y2051" s="16"/>
      <c r="Z2051" s="18">
        <f t="shared" si="685"/>
        <v>57090.709999999963</v>
      </c>
      <c r="AA2051" s="15"/>
      <c r="AB2051" s="24"/>
      <c r="AC2051" s="15" t="str">
        <f t="shared" si="683"/>
        <v>TOT. SPESE AFFITTO  TEL. LUCE</v>
      </c>
      <c r="AD2051" s="25"/>
      <c r="AE2051" s="62">
        <f t="shared" si="682"/>
        <v>0</v>
      </c>
      <c r="AF2051" s="63">
        <f t="shared" si="67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86"/>
        <v>0</v>
      </c>
      <c r="AP2051" s="15"/>
      <c r="AR2051" s="14"/>
      <c r="AS2051" s="18"/>
      <c r="AT2051" s="16"/>
      <c r="AU2051" s="18">
        <f t="shared" si="687"/>
        <v>0</v>
      </c>
      <c r="AV2051" s="15"/>
      <c r="AX2051" s="14"/>
      <c r="AY2051" s="18"/>
      <c r="AZ2051" s="16"/>
      <c r="BA2051" s="18">
        <f t="shared" si="688"/>
        <v>0</v>
      </c>
      <c r="BB2051" s="15"/>
      <c r="BD2051" s="14"/>
      <c r="BE2051" s="18"/>
      <c r="BF2051" s="16"/>
      <c r="BG2051" s="18">
        <f t="shared" si="689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4"/>
    </row>
    <row r="2052" spans="1:69" ht="16.8" customHeight="1" x14ac:dyDescent="0.35">
      <c r="A2052" s="15"/>
      <c r="B2052" s="15"/>
      <c r="C2052" s="15" t="s">
        <v>95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367</v>
      </c>
      <c r="L2052" s="30">
        <v>294.5</v>
      </c>
      <c r="M2052" s="16"/>
      <c r="N2052" s="16">
        <v>0</v>
      </c>
      <c r="O2052" s="16"/>
      <c r="P2052" s="18"/>
      <c r="Q2052" s="14"/>
      <c r="R2052" s="18"/>
      <c r="S2052" s="16">
        <f>G2052</f>
        <v>0</v>
      </c>
      <c r="T2052" s="18">
        <f t="shared" si="684"/>
        <v>83120.239999999991</v>
      </c>
      <c r="U2052" s="15"/>
      <c r="W2052" s="14"/>
      <c r="X2052" s="18">
        <v>0</v>
      </c>
      <c r="Y2052" s="16">
        <v>0</v>
      </c>
      <c r="Z2052" s="18">
        <f t="shared" si="685"/>
        <v>57090.709999999963</v>
      </c>
      <c r="AA2052" s="15"/>
      <c r="AB2052" s="24"/>
      <c r="AC2052" s="15" t="str">
        <f t="shared" si="683"/>
        <v xml:space="preserve">RIVALSA </v>
      </c>
      <c r="AD2052" s="25"/>
      <c r="AE2052" s="62">
        <f t="shared" si="682"/>
        <v>0</v>
      </c>
      <c r="AF2052" s="63">
        <f t="shared" si="67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86"/>
        <v>0</v>
      </c>
      <c r="AP2052" s="15"/>
      <c r="AR2052" s="14"/>
      <c r="AS2052" s="18"/>
      <c r="AT2052" s="16"/>
      <c r="AU2052" s="18">
        <f t="shared" si="687"/>
        <v>0</v>
      </c>
      <c r="AV2052" s="15"/>
      <c r="AX2052" s="14"/>
      <c r="AY2052" s="18"/>
      <c r="AZ2052" s="16"/>
      <c r="BA2052" s="18">
        <f t="shared" si="688"/>
        <v>0</v>
      </c>
      <c r="BB2052" s="15"/>
      <c r="BD2052" s="14"/>
      <c r="BE2052" s="18"/>
      <c r="BF2052" s="16"/>
      <c r="BG2052" s="18">
        <f t="shared" si="689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4"/>
    </row>
    <row r="2053" spans="1:69" ht="16.8" customHeight="1" x14ac:dyDescent="0.35">
      <c r="A2053" s="15"/>
      <c r="B2053" s="15"/>
      <c r="C2053" s="15" t="s">
        <v>96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410</v>
      </c>
      <c r="L2053" s="16">
        <v>236.02</v>
      </c>
      <c r="M2053" s="44"/>
      <c r="N2053" s="16">
        <v>0</v>
      </c>
      <c r="O2053" s="16"/>
      <c r="P2053" s="18"/>
      <c r="Q2053" s="14"/>
      <c r="R2053" s="18"/>
      <c r="S2053" s="16">
        <f>G2053</f>
        <v>0</v>
      </c>
      <c r="T2053" s="18">
        <f t="shared" si="684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85"/>
        <v>57090.709999999963</v>
      </c>
      <c r="AA2053" s="15"/>
      <c r="AB2053" s="24"/>
      <c r="AC2053" s="15" t="str">
        <f t="shared" si="683"/>
        <v>COMMERCIALISTA</v>
      </c>
      <c r="AD2053" s="25"/>
      <c r="AE2053" s="62">
        <f t="shared" si="682"/>
        <v>0</v>
      </c>
      <c r="AF2053" s="63">
        <f t="shared" si="67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86"/>
        <v>0</v>
      </c>
      <c r="AP2053" s="15"/>
      <c r="AR2053" s="14"/>
      <c r="AS2053" s="18"/>
      <c r="AT2053" s="16">
        <v>0</v>
      </c>
      <c r="AU2053" s="18">
        <f t="shared" si="687"/>
        <v>0</v>
      </c>
      <c r="AV2053" s="15"/>
      <c r="AX2053" s="14"/>
      <c r="AY2053" s="18"/>
      <c r="AZ2053" s="16">
        <v>0</v>
      </c>
      <c r="BA2053" s="18">
        <f t="shared" si="688"/>
        <v>0</v>
      </c>
      <c r="BB2053" s="15"/>
      <c r="BD2053" s="14"/>
      <c r="BE2053" s="18"/>
      <c r="BF2053" s="16">
        <v>0</v>
      </c>
      <c r="BG2053" s="18">
        <f t="shared" si="689"/>
        <v>0</v>
      </c>
      <c r="BH2053" s="15"/>
      <c r="BJ2053" s="86"/>
      <c r="BK2053" s="86"/>
      <c r="BL2053" s="24"/>
      <c r="BM2053" s="24"/>
      <c r="BN2053" s="24"/>
      <c r="BO2053" s="24"/>
      <c r="BP2053" s="24"/>
      <c r="BQ2053" s="124"/>
    </row>
    <row r="2054" spans="1:69" ht="16.8" customHeight="1" x14ac:dyDescent="0.35">
      <c r="A2054" s="15"/>
      <c r="B2054" s="15"/>
      <c r="C2054" s="64" t="s">
        <v>147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439</v>
      </c>
      <c r="L2054" s="16">
        <v>307.5</v>
      </c>
      <c r="M2054" s="16"/>
      <c r="N2054" s="16">
        <v>0</v>
      </c>
      <c r="O2054" s="16"/>
      <c r="P2054" s="18"/>
      <c r="Q2054" s="14"/>
      <c r="R2054" s="18"/>
      <c r="S2054" s="16">
        <f>G2054</f>
        <v>0</v>
      </c>
      <c r="T2054" s="18">
        <f t="shared" si="684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85"/>
        <v>57090.709999999963</v>
      </c>
      <c r="AA2054" s="15"/>
      <c r="AB2054" s="24"/>
      <c r="AC2054" s="15" t="str">
        <f t="shared" si="683"/>
        <v>CASSA PREVIDENZA  AGENTI  + QUOTA GAA</v>
      </c>
      <c r="AD2054" s="25"/>
      <c r="AE2054" s="62">
        <f t="shared" si="682"/>
        <v>0</v>
      </c>
      <c r="AF2054" s="63">
        <f t="shared" si="67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86"/>
        <v>0</v>
      </c>
      <c r="AP2054" s="15"/>
      <c r="AR2054" s="14"/>
      <c r="AS2054" s="18"/>
      <c r="AT2054" s="16">
        <v>0</v>
      </c>
      <c r="AU2054" s="18">
        <f t="shared" si="687"/>
        <v>0</v>
      </c>
      <c r="AV2054" s="15"/>
      <c r="AX2054" s="14"/>
      <c r="AY2054" s="18"/>
      <c r="AZ2054" s="16">
        <v>0</v>
      </c>
      <c r="BA2054" s="18">
        <f t="shared" si="688"/>
        <v>0</v>
      </c>
      <c r="BB2054" s="15"/>
      <c r="BD2054" s="14"/>
      <c r="BE2054" s="18"/>
      <c r="BF2054" s="16">
        <v>0</v>
      </c>
      <c r="BG2054" s="18">
        <f t="shared" si="689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4"/>
    </row>
    <row r="2055" spans="1:69" ht="16.8" customHeight="1" x14ac:dyDescent="0.35">
      <c r="A2055" s="15"/>
      <c r="B2055" s="15"/>
      <c r="C2055" s="15" t="s">
        <v>98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445</v>
      </c>
      <c r="L2055" s="16">
        <v>100</v>
      </c>
      <c r="M2055" s="16"/>
      <c r="N2055" s="16">
        <v>0</v>
      </c>
      <c r="O2055" s="16"/>
      <c r="P2055" s="18"/>
      <c r="Q2055" s="14"/>
      <c r="R2055" s="18">
        <f>F2055</f>
        <v>0</v>
      </c>
      <c r="S2055" s="16">
        <v>0</v>
      </c>
      <c r="T2055" s="18">
        <f t="shared" si="684"/>
        <v>83120.239999999991</v>
      </c>
      <c r="U2055" s="15"/>
      <c r="W2055" s="14" t="s">
        <v>186</v>
      </c>
      <c r="X2055" s="18">
        <v>0</v>
      </c>
      <c r="Y2055" s="16"/>
      <c r="Z2055" s="18">
        <f t="shared" si="685"/>
        <v>57090.709999999963</v>
      </c>
      <c r="AA2055" s="15"/>
      <c r="AB2055" s="24"/>
      <c r="AC2055" s="15" t="str">
        <f t="shared" si="683"/>
        <v>GIROCONTO PROVV. GENERALI</v>
      </c>
      <c r="AD2055" s="25"/>
      <c r="AE2055" s="62">
        <f t="shared" si="682"/>
        <v>0</v>
      </c>
      <c r="AF2055" s="63">
        <f t="shared" si="67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86"/>
        <v>0</v>
      </c>
      <c r="AP2055" s="15"/>
      <c r="AR2055" s="14"/>
      <c r="AS2055" s="18"/>
      <c r="AT2055" s="16"/>
      <c r="AU2055" s="18">
        <f t="shared" si="687"/>
        <v>0</v>
      </c>
      <c r="AV2055" s="15"/>
      <c r="AX2055" s="14"/>
      <c r="AY2055" s="18"/>
      <c r="AZ2055" s="16"/>
      <c r="BA2055" s="18">
        <f t="shared" si="688"/>
        <v>0</v>
      </c>
      <c r="BB2055" s="15"/>
      <c r="BD2055" s="14"/>
      <c r="BE2055" s="18">
        <f>H2055</f>
        <v>0</v>
      </c>
      <c r="BF2055" s="16"/>
      <c r="BG2055" s="18">
        <f t="shared" si="689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4"/>
    </row>
    <row r="2056" spans="1:69" ht="16.8" customHeight="1" x14ac:dyDescent="0.35">
      <c r="A2056" s="15"/>
      <c r="B2056" s="15"/>
      <c r="C2056" s="47" t="s">
        <v>149</v>
      </c>
      <c r="D2056" s="16"/>
      <c r="E2056" s="16"/>
      <c r="F2056" s="1">
        <v>0</v>
      </c>
      <c r="G2056" s="16">
        <v>0</v>
      </c>
      <c r="H2056" s="16"/>
      <c r="I2056" s="4"/>
      <c r="J2056" s="14"/>
      <c r="K2056" s="44" t="s">
        <v>447</v>
      </c>
      <c r="L2056" s="16">
        <v>0.99</v>
      </c>
      <c r="M2056" s="44" t="s">
        <v>448</v>
      </c>
      <c r="N2056" s="16">
        <v>0.18</v>
      </c>
      <c r="O2056" s="16"/>
      <c r="P2056" s="18"/>
      <c r="Q2056" s="14"/>
      <c r="R2056" s="49">
        <f>F2056</f>
        <v>0</v>
      </c>
      <c r="S2056" s="16">
        <v>0</v>
      </c>
      <c r="T2056" s="18">
        <f t="shared" si="684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85"/>
        <v>57090.709999999963</v>
      </c>
      <c r="AA2056" s="15"/>
      <c r="AB2056" s="24"/>
      <c r="AC2056" s="64" t="s">
        <v>150</v>
      </c>
      <c r="AD2056" s="65"/>
      <c r="AE2056" s="65">
        <f t="shared" si="682"/>
        <v>0</v>
      </c>
      <c r="AF2056" s="63">
        <f t="shared" si="67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86"/>
        <v>0</v>
      </c>
      <c r="AP2056" s="15"/>
      <c r="AR2056" s="14"/>
      <c r="AS2056" s="18"/>
      <c r="AT2056" s="16">
        <v>0</v>
      </c>
      <c r="AU2056" s="18">
        <f t="shared" si="687"/>
        <v>0</v>
      </c>
      <c r="AV2056" s="15"/>
      <c r="AX2056" s="14"/>
      <c r="AY2056" s="18"/>
      <c r="AZ2056" s="16">
        <v>0</v>
      </c>
      <c r="BA2056" s="18">
        <f t="shared" si="688"/>
        <v>0</v>
      </c>
      <c r="BB2056" s="15"/>
      <c r="BD2056" s="14"/>
      <c r="BE2056" s="18"/>
      <c r="BF2056" s="16">
        <v>0</v>
      </c>
      <c r="BG2056" s="18">
        <f t="shared" si="689"/>
        <v>0</v>
      </c>
      <c r="BH2056" s="15"/>
      <c r="BJ2056" s="86"/>
      <c r="BK2056" s="86"/>
      <c r="BL2056" s="24"/>
      <c r="BM2056" s="24"/>
      <c r="BN2056" s="24"/>
      <c r="BO2056" s="24"/>
      <c r="BP2056" s="24"/>
      <c r="BQ2056" s="124"/>
    </row>
    <row r="2057" spans="1:69" ht="16.8" customHeight="1" x14ac:dyDescent="0.35">
      <c r="A2057" s="15"/>
      <c r="B2057" s="15"/>
      <c r="C2057" s="15" t="s">
        <v>100</v>
      </c>
      <c r="D2057" s="16"/>
      <c r="E2057" s="16"/>
      <c r="F2057" s="16"/>
      <c r="G2057" s="16">
        <v>0</v>
      </c>
      <c r="H2057" s="16"/>
      <c r="I2057" s="4"/>
      <c r="J2057" s="14"/>
      <c r="K2057" s="25" t="s">
        <v>449</v>
      </c>
      <c r="L2057" s="83">
        <v>700</v>
      </c>
      <c r="M2057" s="25"/>
      <c r="N2057" s="83">
        <v>0</v>
      </c>
      <c r="O2057" s="16"/>
      <c r="P2057" s="18"/>
      <c r="Q2057" s="14"/>
      <c r="R2057" s="18"/>
      <c r="S2057" s="16">
        <f>G2057</f>
        <v>0</v>
      </c>
      <c r="T2057" s="18">
        <f t="shared" si="684"/>
        <v>83120.239999999991</v>
      </c>
      <c r="U2057" s="15" t="s">
        <v>102</v>
      </c>
      <c r="W2057" s="14"/>
      <c r="X2057" s="18"/>
      <c r="Y2057" s="16">
        <v>0</v>
      </c>
      <c r="Z2057" s="18">
        <f t="shared" si="685"/>
        <v>57090.709999999963</v>
      </c>
      <c r="AA2057" s="15"/>
      <c r="AB2057" s="24"/>
      <c r="AC2057" s="15" t="str">
        <f>C2057</f>
        <v>TASSE</v>
      </c>
      <c r="AD2057" s="25"/>
      <c r="AE2057" s="62">
        <f t="shared" si="682"/>
        <v>0</v>
      </c>
      <c r="AF2057" s="63">
        <f t="shared" si="67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86"/>
        <v>0</v>
      </c>
      <c r="AP2057" s="15"/>
      <c r="AR2057" s="14"/>
      <c r="AS2057" s="18">
        <v>0</v>
      </c>
      <c r="AT2057" s="16">
        <v>0</v>
      </c>
      <c r="AU2057" s="18">
        <f t="shared" si="687"/>
        <v>0</v>
      </c>
      <c r="AV2057" s="15"/>
      <c r="AX2057" s="14"/>
      <c r="AY2057" s="18">
        <v>0</v>
      </c>
      <c r="AZ2057" s="16">
        <v>0</v>
      </c>
      <c r="BA2057" s="18">
        <f t="shared" si="688"/>
        <v>0</v>
      </c>
      <c r="BB2057" s="15"/>
      <c r="BD2057" s="14"/>
      <c r="BE2057" s="18">
        <v>0</v>
      </c>
      <c r="BF2057" s="16">
        <v>0</v>
      </c>
      <c r="BG2057" s="18">
        <f t="shared" si="689"/>
        <v>0</v>
      </c>
      <c r="BH2057" s="15"/>
      <c r="BJ2057" s="86"/>
      <c r="BK2057" s="86"/>
      <c r="BL2057" s="24"/>
      <c r="BM2057" s="24"/>
      <c r="BN2057" s="24"/>
      <c r="BO2057" s="24"/>
      <c r="BP2057" s="24"/>
      <c r="BQ2057" s="124"/>
    </row>
    <row r="2058" spans="1:69" ht="16.8" customHeight="1" x14ac:dyDescent="0.35">
      <c r="A2058" s="15"/>
      <c r="B2058" s="15"/>
      <c r="C2058" s="15" t="s">
        <v>103</v>
      </c>
      <c r="D2058" s="16"/>
      <c r="E2058" s="16"/>
      <c r="F2058" s="16">
        <v>0</v>
      </c>
      <c r="G2058" s="16">
        <v>0</v>
      </c>
      <c r="H2058" s="16"/>
      <c r="I2058" s="4"/>
      <c r="J2058" s="14"/>
      <c r="K2058" s="16" t="s">
        <v>450</v>
      </c>
      <c r="L2058" s="16">
        <v>9</v>
      </c>
      <c r="M2058" s="16"/>
      <c r="N2058" s="67">
        <v>0</v>
      </c>
      <c r="O2058" s="16"/>
      <c r="P2058" s="18"/>
      <c r="Q2058" s="14"/>
      <c r="R2058" s="18"/>
      <c r="S2058" s="16">
        <f>G2058</f>
        <v>0</v>
      </c>
      <c r="T2058" s="18">
        <f t="shared" si="684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85"/>
        <v>57090.709999999963</v>
      </c>
      <c r="AA2058" s="15"/>
      <c r="AB2058" s="24"/>
      <c r="AC2058" s="15" t="str">
        <f>C2058</f>
        <v>PREL.  ACC. PER AMM-  GIGI</v>
      </c>
      <c r="AD2058" s="25"/>
      <c r="AE2058" s="62">
        <f t="shared" si="682"/>
        <v>0</v>
      </c>
      <c r="AF2058" s="63">
        <f t="shared" si="67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86"/>
        <v>0</v>
      </c>
      <c r="AP2058" s="15"/>
      <c r="AR2058" s="14"/>
      <c r="AS2058" s="18">
        <v>0</v>
      </c>
      <c r="AT2058" s="16">
        <v>0</v>
      </c>
      <c r="AU2058" s="18">
        <f t="shared" si="687"/>
        <v>0</v>
      </c>
      <c r="AV2058" s="15"/>
      <c r="AX2058" s="14"/>
      <c r="AY2058" s="18">
        <v>0</v>
      </c>
      <c r="AZ2058" s="16">
        <v>0</v>
      </c>
      <c r="BA2058" s="18">
        <f t="shared" si="688"/>
        <v>0</v>
      </c>
      <c r="BB2058" s="15"/>
      <c r="BD2058" s="14"/>
      <c r="BE2058" s="18">
        <v>0</v>
      </c>
      <c r="BF2058" s="16">
        <v>0</v>
      </c>
      <c r="BG2058" s="18">
        <f t="shared" si="689"/>
        <v>0</v>
      </c>
      <c r="BH2058" s="15"/>
      <c r="BJ2058" s="86"/>
      <c r="BK2058" s="86"/>
      <c r="BL2058" s="24"/>
      <c r="BM2058" s="24"/>
      <c r="BN2058" s="24"/>
      <c r="BO2058" s="24"/>
      <c r="BP2058" s="24"/>
      <c r="BQ2058" s="124"/>
    </row>
    <row r="2059" spans="1:69" ht="16.8" customHeight="1" x14ac:dyDescent="0.35">
      <c r="A2059" s="15"/>
      <c r="B2059" s="15"/>
      <c r="C2059" s="15" t="s">
        <v>105</v>
      </c>
      <c r="D2059" s="16"/>
      <c r="E2059" s="16"/>
      <c r="F2059" s="16">
        <v>0</v>
      </c>
      <c r="G2059" s="16">
        <v>0</v>
      </c>
      <c r="H2059" s="16"/>
      <c r="I2059" s="4"/>
      <c r="J2059" s="14"/>
      <c r="K2059" s="44" t="s">
        <v>451</v>
      </c>
      <c r="L2059" s="16">
        <v>600</v>
      </c>
      <c r="M2059" s="16" t="s">
        <v>467</v>
      </c>
      <c r="N2059" s="16">
        <v>6038.48</v>
      </c>
      <c r="O2059" s="16"/>
      <c r="P2059" s="18"/>
      <c r="Q2059" s="14"/>
      <c r="R2059" s="18">
        <v>0</v>
      </c>
      <c r="S2059" s="16">
        <f>G2059</f>
        <v>0</v>
      </c>
      <c r="T2059" s="18">
        <f t="shared" si="684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685"/>
        <v>57090.709999999963</v>
      </c>
      <c r="AA2059" s="15"/>
      <c r="AB2059" s="24"/>
      <c r="AC2059" s="15" t="str">
        <f>C2059</f>
        <v>PREL.  ACC. PER AMM-. RENZO</v>
      </c>
      <c r="AD2059" s="25"/>
      <c r="AE2059" s="62">
        <f t="shared" si="682"/>
        <v>0</v>
      </c>
      <c r="AF2059" s="63">
        <f t="shared" si="67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86"/>
        <v>0</v>
      </c>
      <c r="AP2059" s="15"/>
      <c r="AR2059" s="14"/>
      <c r="AS2059" s="18">
        <v>0</v>
      </c>
      <c r="AT2059" s="16"/>
      <c r="AU2059" s="18">
        <f t="shared" si="687"/>
        <v>0</v>
      </c>
      <c r="AV2059" s="15"/>
      <c r="AX2059" s="14"/>
      <c r="AY2059" s="18">
        <v>0</v>
      </c>
      <c r="AZ2059" s="16"/>
      <c r="BA2059" s="18">
        <f t="shared" si="688"/>
        <v>0</v>
      </c>
      <c r="BB2059" s="15"/>
      <c r="BD2059" s="14"/>
      <c r="BE2059" s="18">
        <v>0</v>
      </c>
      <c r="BF2059" s="16"/>
      <c r="BG2059" s="18">
        <f t="shared" si="689"/>
        <v>0</v>
      </c>
      <c r="BH2059" s="15"/>
      <c r="BJ2059" s="86"/>
      <c r="BK2059" s="86"/>
      <c r="BL2059" s="24"/>
      <c r="BM2059" s="24"/>
      <c r="BN2059" s="24"/>
      <c r="BO2059" s="24"/>
      <c r="BP2059" s="24"/>
      <c r="BQ2059" s="124"/>
    </row>
    <row r="2060" spans="1:69" ht="16.8" customHeight="1" x14ac:dyDescent="0.35">
      <c r="A2060" s="15"/>
      <c r="B2060" s="15"/>
      <c r="C2060" s="15" t="s">
        <v>468</v>
      </c>
      <c r="D2060" s="16"/>
      <c r="E2060" s="16"/>
      <c r="F2060" s="16">
        <v>387.96</v>
      </c>
      <c r="G2060" s="16"/>
      <c r="H2060" s="16"/>
      <c r="I2060" s="4"/>
      <c r="J2060" s="14"/>
      <c r="K2060" s="16" t="s">
        <v>453</v>
      </c>
      <c r="L2060" s="16">
        <v>0.5</v>
      </c>
      <c r="M2060" s="44" t="s">
        <v>469</v>
      </c>
      <c r="N2060" s="16">
        <v>280</v>
      </c>
      <c r="O2060" s="16"/>
      <c r="P2060" s="18"/>
      <c r="Q2060" s="14"/>
      <c r="R2060" s="18">
        <v>0</v>
      </c>
      <c r="S2060" s="16">
        <v>0</v>
      </c>
      <c r="T2060" s="18">
        <f t="shared" si="684"/>
        <v>83120.239999999991</v>
      </c>
      <c r="U2060" s="15"/>
      <c r="W2060" s="14"/>
      <c r="X2060" s="18">
        <f>F2060</f>
        <v>387.96</v>
      </c>
      <c r="Y2060" s="16">
        <v>0</v>
      </c>
      <c r="Z2060" s="18">
        <f t="shared" si="685"/>
        <v>57478.669999999962</v>
      </c>
      <c r="AA2060" s="15" t="str">
        <f>C2060</f>
        <v>BONIFICO A3T    9/2</v>
      </c>
      <c r="AB2060" s="24"/>
      <c r="AC2060" s="15"/>
      <c r="AD2060" s="25"/>
      <c r="AE2060" s="62"/>
      <c r="AF2060" s="63"/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86"/>
        <v>0</v>
      </c>
      <c r="AP2060" s="15"/>
      <c r="AR2060" s="14"/>
      <c r="AS2060" s="18">
        <v>0</v>
      </c>
      <c r="AT2060" s="16"/>
      <c r="AU2060" s="18">
        <f t="shared" si="687"/>
        <v>0</v>
      </c>
      <c r="AV2060" s="15"/>
      <c r="AX2060" s="14"/>
      <c r="AY2060" s="18">
        <v>0</v>
      </c>
      <c r="AZ2060" s="16"/>
      <c r="BA2060" s="18">
        <f t="shared" si="688"/>
        <v>0</v>
      </c>
      <c r="BB2060" s="15"/>
      <c r="BD2060" s="14"/>
      <c r="BE2060" s="18">
        <v>0</v>
      </c>
      <c r="BF2060" s="16"/>
      <c r="BG2060" s="18">
        <f t="shared" si="689"/>
        <v>0</v>
      </c>
      <c r="BH2060" s="15"/>
      <c r="BJ2060" s="86"/>
      <c r="BK2060" s="86"/>
      <c r="BL2060" s="24"/>
      <c r="BM2060" s="24"/>
      <c r="BN2060" s="24"/>
      <c r="BO2060" s="24"/>
      <c r="BP2060" s="24"/>
      <c r="BQ2060" s="124"/>
    </row>
    <row r="2061" spans="1:69" ht="16.8" customHeight="1" x14ac:dyDescent="0.35">
      <c r="A2061" s="15"/>
      <c r="B2061" s="15"/>
      <c r="C2061" s="15" t="s">
        <v>107</v>
      </c>
      <c r="D2061" s="16"/>
      <c r="E2061" s="16"/>
      <c r="F2061" s="16">
        <v>0</v>
      </c>
      <c r="G2061" s="16"/>
      <c r="H2061" s="16">
        <v>0</v>
      </c>
      <c r="I2061" s="4"/>
      <c r="J2061" s="14"/>
      <c r="K2061" s="44" t="s">
        <v>455</v>
      </c>
      <c r="L2061" s="16">
        <v>364.5</v>
      </c>
      <c r="M2061" s="16" t="s">
        <v>470</v>
      </c>
      <c r="N2061" s="16">
        <v>2</v>
      </c>
      <c r="O2061" s="16"/>
      <c r="P2061" s="18"/>
      <c r="Q2061" s="14"/>
      <c r="R2061" s="18">
        <v>0</v>
      </c>
      <c r="S2061" s="16">
        <v>0</v>
      </c>
      <c r="T2061" s="18">
        <f t="shared" si="684"/>
        <v>83120.239999999991</v>
      </c>
      <c r="U2061" s="15"/>
      <c r="W2061" s="14"/>
      <c r="X2061" s="18">
        <f>F2061</f>
        <v>0</v>
      </c>
      <c r="Y2061" s="16"/>
      <c r="Z2061" s="18">
        <f t="shared" si="685"/>
        <v>57478.669999999962</v>
      </c>
      <c r="AA2061" s="15"/>
      <c r="AB2061" s="24"/>
      <c r="AC2061" s="15"/>
      <c r="AD2061" s="25"/>
      <c r="AE2061" s="62"/>
      <c r="AF2061" s="63"/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86"/>
        <v>0</v>
      </c>
      <c r="AP2061" s="15"/>
      <c r="AR2061" s="14"/>
      <c r="AS2061" s="18">
        <v>0</v>
      </c>
      <c r="AT2061" s="16"/>
      <c r="AU2061" s="18">
        <f t="shared" si="687"/>
        <v>0</v>
      </c>
      <c r="AV2061" s="15"/>
      <c r="AX2061" s="14"/>
      <c r="AY2061" s="18">
        <v>0</v>
      </c>
      <c r="AZ2061" s="16"/>
      <c r="BA2061" s="18">
        <f t="shared" si="688"/>
        <v>0</v>
      </c>
      <c r="BB2061" s="15"/>
      <c r="BD2061" s="14"/>
      <c r="BE2061" s="18">
        <v>0</v>
      </c>
      <c r="BF2061" s="16"/>
      <c r="BG2061" s="18">
        <f t="shared" si="689"/>
        <v>0</v>
      </c>
      <c r="BH2061" s="15"/>
      <c r="BJ2061" s="86"/>
      <c r="BK2061" s="86"/>
      <c r="BL2061" s="24"/>
      <c r="BM2061" s="24"/>
      <c r="BN2061" s="24"/>
      <c r="BO2061" s="24"/>
      <c r="BP2061" s="24"/>
      <c r="BQ2061" s="124"/>
    </row>
    <row r="2062" spans="1:69" ht="16.8" customHeight="1" x14ac:dyDescent="0.35">
      <c r="A2062" s="15"/>
      <c r="B2062" s="15"/>
      <c r="C2062" s="15" t="s">
        <v>107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456</v>
      </c>
      <c r="L2062" s="16">
        <v>0.01</v>
      </c>
      <c r="M2062" s="16" t="s">
        <v>471</v>
      </c>
      <c r="N2062" s="16">
        <v>0.01</v>
      </c>
      <c r="O2062" s="16"/>
      <c r="P2062" s="18"/>
      <c r="Q2062" s="14"/>
      <c r="R2062" s="18">
        <v>0</v>
      </c>
      <c r="S2062" s="16">
        <v>0</v>
      </c>
      <c r="T2062" s="18">
        <f t="shared" si="684"/>
        <v>83120.239999999991</v>
      </c>
      <c r="U2062" s="15"/>
      <c r="W2062" s="14"/>
      <c r="X2062" s="18">
        <f>F2062</f>
        <v>0</v>
      </c>
      <c r="Y2062" s="16"/>
      <c r="Z2062" s="18">
        <f t="shared" si="685"/>
        <v>57478.669999999962</v>
      </c>
      <c r="AA2062" s="15"/>
      <c r="AB2062" s="24"/>
      <c r="AC2062" s="15"/>
      <c r="AD2062" s="25"/>
      <c r="AE2062" s="62"/>
      <c r="AF2062" s="63"/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86"/>
        <v>0</v>
      </c>
      <c r="AP2062" s="15"/>
      <c r="AR2062" s="14"/>
      <c r="AS2062" s="18">
        <v>0</v>
      </c>
      <c r="AT2062" s="16"/>
      <c r="AU2062" s="18">
        <f t="shared" si="687"/>
        <v>0</v>
      </c>
      <c r="AV2062" s="15"/>
      <c r="AX2062" s="14"/>
      <c r="AY2062" s="18">
        <v>0</v>
      </c>
      <c r="AZ2062" s="16"/>
      <c r="BA2062" s="18">
        <f t="shared" si="688"/>
        <v>0</v>
      </c>
      <c r="BB2062" s="15"/>
      <c r="BD2062" s="14"/>
      <c r="BE2062" s="18">
        <v>0</v>
      </c>
      <c r="BF2062" s="16"/>
      <c r="BG2062" s="18">
        <f t="shared" si="689"/>
        <v>0</v>
      </c>
      <c r="BH2062" s="15"/>
      <c r="BJ2062" s="86"/>
      <c r="BK2062" s="86"/>
      <c r="BL2062" s="24"/>
      <c r="BM2062" s="24"/>
      <c r="BN2062" s="24"/>
      <c r="BO2062" s="24"/>
      <c r="BP2062" s="24"/>
      <c r="BQ2062" s="124"/>
    </row>
    <row r="2063" spans="1:69" ht="16.8" customHeight="1" x14ac:dyDescent="0.35">
      <c r="A2063" s="15"/>
      <c r="B2063" s="15"/>
      <c r="C2063" s="15" t="s">
        <v>107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/>
      <c r="N2063" s="16">
        <v>0</v>
      </c>
      <c r="O2063" s="16"/>
      <c r="P2063" s="18"/>
      <c r="Q2063" s="14"/>
      <c r="R2063" s="18">
        <v>0</v>
      </c>
      <c r="S2063" s="16">
        <v>0</v>
      </c>
      <c r="T2063" s="18">
        <f t="shared" si="684"/>
        <v>83120.239999999991</v>
      </c>
      <c r="U2063" s="15"/>
      <c r="W2063" s="14"/>
      <c r="X2063" s="18">
        <f>F2063</f>
        <v>0</v>
      </c>
      <c r="Y2063" s="16">
        <v>0</v>
      </c>
      <c r="Z2063" s="18">
        <f t="shared" si="685"/>
        <v>57478.669999999962</v>
      </c>
      <c r="AA2063" s="15" t="str">
        <f>C2063</f>
        <v>VERSAMENTO</v>
      </c>
      <c r="AB2063" s="24"/>
      <c r="AC2063" s="15"/>
      <c r="AD2063" s="25"/>
      <c r="AE2063" s="62"/>
      <c r="AF2063" s="63"/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86"/>
        <v>0</v>
      </c>
      <c r="AP2063" s="15"/>
      <c r="AR2063" s="14"/>
      <c r="AS2063" s="18">
        <v>0</v>
      </c>
      <c r="AT2063" s="16"/>
      <c r="AU2063" s="18">
        <f t="shared" si="687"/>
        <v>0</v>
      </c>
      <c r="AV2063" s="15"/>
      <c r="AX2063" s="14"/>
      <c r="AY2063" s="18">
        <v>0</v>
      </c>
      <c r="AZ2063" s="16"/>
      <c r="BA2063" s="18">
        <f t="shared" si="688"/>
        <v>0</v>
      </c>
      <c r="BB2063" s="15"/>
      <c r="BD2063" s="14"/>
      <c r="BE2063" s="18">
        <v>0</v>
      </c>
      <c r="BF2063" s="16"/>
      <c r="BG2063" s="18">
        <f t="shared" si="689"/>
        <v>0</v>
      </c>
      <c r="BH2063" s="15"/>
      <c r="BJ2063" s="86"/>
      <c r="BK2063" s="86"/>
      <c r="BL2063" s="24"/>
      <c r="BM2063" s="24"/>
      <c r="BN2063" s="24"/>
      <c r="BO2063" s="24"/>
      <c r="BP2063" s="24"/>
      <c r="BQ2063" s="124"/>
    </row>
    <row r="2064" spans="1:69" ht="16.8" customHeight="1" x14ac:dyDescent="0.35">
      <c r="A2064" s="15"/>
      <c r="B2064" s="15"/>
      <c r="C2064" s="68" t="s">
        <v>107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111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4"/>
        <v>83120.239999999991</v>
      </c>
      <c r="U2064" s="15"/>
      <c r="W2064" s="14"/>
      <c r="X2064" s="18">
        <v>0</v>
      </c>
      <c r="Y2064" s="16"/>
      <c r="Z2064" s="18">
        <f t="shared" si="685"/>
        <v>57478.669999999962</v>
      </c>
      <c r="AA2064" s="15" t="str">
        <f>C2064</f>
        <v>VERSAMENTO</v>
      </c>
      <c r="AB2064" s="24"/>
      <c r="AC2064" s="15"/>
      <c r="AD2064" s="25"/>
      <c r="AE2064" s="62"/>
      <c r="AF2064" s="63"/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86"/>
        <v>0</v>
      </c>
      <c r="AP2064" s="15"/>
      <c r="AR2064" s="14"/>
      <c r="AS2064" s="18">
        <v>0</v>
      </c>
      <c r="AT2064" s="16"/>
      <c r="AU2064" s="18">
        <f t="shared" si="687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688"/>
        <v>0</v>
      </c>
      <c r="BB2064" s="15"/>
      <c r="BD2064" s="14"/>
      <c r="BE2064" s="18">
        <v>0</v>
      </c>
      <c r="BF2064" s="16"/>
      <c r="BG2064" s="18">
        <f t="shared" si="689"/>
        <v>0</v>
      </c>
      <c r="BH2064" s="15"/>
      <c r="BJ2064" s="86"/>
      <c r="BK2064" s="86"/>
      <c r="BL2064" s="24"/>
      <c r="BM2064" s="24"/>
      <c r="BN2064" s="24"/>
      <c r="BO2064" s="24"/>
      <c r="BP2064" s="24"/>
      <c r="BQ2064" s="124"/>
    </row>
    <row r="2065" spans="1:69" ht="16.8" customHeight="1" x14ac:dyDescent="0.35">
      <c r="A2065" s="15"/>
      <c r="B2065" s="15"/>
      <c r="C2065" s="15" t="s">
        <v>169</v>
      </c>
      <c r="D2065" s="16"/>
      <c r="E2065" s="16"/>
      <c r="F2065" s="16">
        <v>11802.71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6320.67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4"/>
        <v>83120.239999999991</v>
      </c>
      <c r="U2065" s="15"/>
      <c r="W2065" s="14"/>
      <c r="X2065" s="18">
        <f>F2065</f>
        <v>11802.71</v>
      </c>
      <c r="Y2065" s="16">
        <f>G2065</f>
        <v>0</v>
      </c>
      <c r="Z2065" s="18">
        <f t="shared" si="685"/>
        <v>69281.379999999961</v>
      </c>
      <c r="AA2065" s="15" t="str">
        <f>C2065</f>
        <v>BONIFICI</v>
      </c>
      <c r="AB2065" s="24"/>
      <c r="AC2065" s="15"/>
      <c r="AD2065" s="25"/>
      <c r="AE2065" s="62"/>
      <c r="AF2065" s="63"/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86"/>
        <v>0</v>
      </c>
      <c r="AP2065" s="15"/>
      <c r="AR2065" s="14"/>
      <c r="AS2065" s="18">
        <v>0</v>
      </c>
      <c r="AT2065" s="16"/>
      <c r="AU2065" s="18">
        <f t="shared" si="687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88"/>
        <v>0</v>
      </c>
      <c r="BB2065" s="15"/>
      <c r="BD2065" s="14"/>
      <c r="BE2065" s="18">
        <v>0</v>
      </c>
      <c r="BF2065" s="16"/>
      <c r="BG2065" s="18">
        <f t="shared" si="689"/>
        <v>0</v>
      </c>
      <c r="BH2065" s="15"/>
      <c r="BJ2065" s="86"/>
      <c r="BK2065" s="86"/>
      <c r="BL2065" s="24"/>
      <c r="BM2065" s="24"/>
      <c r="BN2065" s="24"/>
      <c r="BO2065" s="24"/>
      <c r="BP2065" s="24"/>
      <c r="BQ2065" s="124"/>
    </row>
    <row r="2066" spans="1:69" ht="16.8" customHeight="1" x14ac:dyDescent="0.35">
      <c r="A2066" s="15"/>
      <c r="B2066" s="15"/>
      <c r="C2066" s="47" t="s">
        <v>112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22559.96</v>
      </c>
      <c r="M2066" s="3"/>
      <c r="N2066" s="3"/>
      <c r="O2066" s="16"/>
      <c r="P2066" s="18"/>
      <c r="Q2066" s="14"/>
      <c r="R2066" s="18"/>
      <c r="S2066" s="16"/>
      <c r="T2066" s="18">
        <f t="shared" si="684"/>
        <v>83120.239999999991</v>
      </c>
      <c r="U2066" s="15"/>
      <c r="W2066" s="14"/>
      <c r="X2066" s="18"/>
      <c r="Y2066" s="1">
        <f>G2066</f>
        <v>0</v>
      </c>
      <c r="Z2066" s="18">
        <f t="shared" si="685"/>
        <v>69281.379999999961</v>
      </c>
      <c r="AA2066" s="15" t="str">
        <f>C2066</f>
        <v>PREL .PROVVIGIONI MATURATE</v>
      </c>
      <c r="AB2066" s="24"/>
      <c r="AC2066" s="15" t="s">
        <v>157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86"/>
        <v>0</v>
      </c>
      <c r="AP2066" s="15"/>
      <c r="AR2066" s="14"/>
      <c r="AS2066" s="18"/>
      <c r="AT2066" s="25">
        <v>0</v>
      </c>
      <c r="AU2066" s="18">
        <f t="shared" si="687"/>
        <v>0</v>
      </c>
      <c r="AV2066" s="15"/>
      <c r="AX2066" s="14"/>
      <c r="AY2066" s="18"/>
      <c r="AZ2066" s="25">
        <v>0</v>
      </c>
      <c r="BA2066" s="18">
        <f t="shared" si="688"/>
        <v>0</v>
      </c>
      <c r="BB2066" s="15"/>
      <c r="BD2066" s="14"/>
      <c r="BE2066" s="18"/>
      <c r="BF2066" s="25">
        <v>0</v>
      </c>
      <c r="BG2066" s="18">
        <f t="shared" si="689"/>
        <v>0</v>
      </c>
      <c r="BH2066" s="15"/>
      <c r="BJ2066" s="86"/>
      <c r="BK2066" s="86"/>
      <c r="BL2066" s="24"/>
      <c r="BM2066" s="24"/>
      <c r="BN2066" s="24"/>
      <c r="BO2066" s="24"/>
      <c r="BP2066" s="24"/>
      <c r="BQ2066" s="124"/>
    </row>
    <row r="2067" spans="1:69" ht="16.8" customHeight="1" x14ac:dyDescent="0.35">
      <c r="A2067" s="15"/>
      <c r="B2067" s="15"/>
      <c r="C2067" s="15" t="s">
        <v>113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/>
      <c r="N2067" s="16"/>
      <c r="O2067" s="16"/>
      <c r="P2067" s="18"/>
      <c r="Q2067" s="14"/>
      <c r="R2067" s="18"/>
      <c r="S2067" s="16">
        <f>G2067</f>
        <v>0</v>
      </c>
      <c r="T2067" s="18">
        <f t="shared" si="684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85"/>
        <v>69281.379999999961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86"/>
        <v>0</v>
      </c>
      <c r="AP2067" s="15"/>
      <c r="AR2067" s="14"/>
      <c r="AS2067" s="18"/>
      <c r="AT2067" s="16"/>
      <c r="AU2067" s="18">
        <f t="shared" si="687"/>
        <v>0</v>
      </c>
      <c r="AV2067" s="15"/>
      <c r="AX2067" s="14"/>
      <c r="AY2067" s="18"/>
      <c r="AZ2067" s="16"/>
      <c r="BA2067" s="18">
        <f t="shared" si="688"/>
        <v>0</v>
      </c>
      <c r="BB2067" s="15"/>
      <c r="BD2067" s="14"/>
      <c r="BE2067" s="18"/>
      <c r="BF2067" s="16"/>
      <c r="BG2067" s="18">
        <f t="shared" si="689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4"/>
    </row>
    <row r="2068" spans="1:69" ht="16.8" customHeight="1" x14ac:dyDescent="0.35">
      <c r="A2068" s="15"/>
      <c r="B2068" s="15"/>
      <c r="C2068" s="15" t="s">
        <v>114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4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85"/>
        <v>69281.379999999961</v>
      </c>
      <c r="AA2068" s="15"/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86"/>
        <v>0</v>
      </c>
      <c r="AP2068" s="15"/>
      <c r="AR2068" s="14"/>
      <c r="AS2068" s="18"/>
      <c r="AT2068" s="16">
        <v>0</v>
      </c>
      <c r="AU2068" s="18">
        <f t="shared" si="687"/>
        <v>0</v>
      </c>
      <c r="AV2068" s="15"/>
      <c r="AX2068" s="14"/>
      <c r="AY2068" s="18"/>
      <c r="AZ2068" s="16">
        <v>0</v>
      </c>
      <c r="BA2068" s="18">
        <f t="shared" si="688"/>
        <v>0</v>
      </c>
      <c r="BB2068" s="15"/>
      <c r="BD2068" s="14"/>
      <c r="BE2068" s="18"/>
      <c r="BF2068" s="16">
        <v>0</v>
      </c>
      <c r="BG2068" s="18">
        <f t="shared" si="689"/>
        <v>0</v>
      </c>
      <c r="BH2068" s="15"/>
      <c r="BJ2068" s="86"/>
      <c r="BK2068" s="86"/>
      <c r="BL2068" s="24"/>
      <c r="BM2068" s="24"/>
      <c r="BN2068" s="24"/>
      <c r="BO2068" s="24"/>
      <c r="BP2068" s="24"/>
      <c r="BQ2068" s="124"/>
    </row>
    <row r="2069" spans="1:69" ht="16.8" customHeight="1" x14ac:dyDescent="0.35">
      <c r="A2069" s="15"/>
      <c r="B2069" s="15"/>
      <c r="C2069" s="15"/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115</v>
      </c>
      <c r="L2069" s="3">
        <f>SUM(L2049:L2063)+N2048+L2065+L2066</f>
        <v>183732.26999999993</v>
      </c>
      <c r="M2069" s="3">
        <f>SUM(O2018:O2037)+N2047</f>
        <v>94138.94</v>
      </c>
      <c r="N2069" s="16"/>
      <c r="O2069" s="16"/>
      <c r="P2069" s="18"/>
      <c r="Q2069" s="14"/>
      <c r="R2069" s="18"/>
      <c r="S2069" s="16">
        <v>0</v>
      </c>
      <c r="T2069" s="18">
        <f t="shared" si="684"/>
        <v>83120.239999999991</v>
      </c>
      <c r="U2069" s="15"/>
      <c r="W2069" s="14"/>
      <c r="X2069" s="18">
        <v>0</v>
      </c>
      <c r="Y2069" s="16">
        <v>0</v>
      </c>
      <c r="Z2069" s="18">
        <f t="shared" si="685"/>
        <v>69281.379999999961</v>
      </c>
      <c r="AA2069" s="15"/>
      <c r="AB2069" s="24"/>
      <c r="AC2069" s="15">
        <f>C2069</f>
        <v>0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111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86"/>
        <v>0</v>
      </c>
      <c r="AP2069" s="15"/>
      <c r="AR2069" s="14"/>
      <c r="AS2069" s="18"/>
      <c r="AT2069" s="16">
        <v>0</v>
      </c>
      <c r="AU2069" s="18">
        <f t="shared" si="687"/>
        <v>0</v>
      </c>
      <c r="AV2069" s="16"/>
      <c r="AX2069" s="14"/>
      <c r="AY2069" s="18"/>
      <c r="AZ2069" s="16">
        <v>0</v>
      </c>
      <c r="BA2069" s="18">
        <f t="shared" si="688"/>
        <v>0</v>
      </c>
      <c r="BB2069" s="15"/>
      <c r="BD2069" s="14"/>
      <c r="BE2069" s="18"/>
      <c r="BF2069" s="16">
        <v>0</v>
      </c>
      <c r="BG2069" s="18">
        <f t="shared" si="689"/>
        <v>0</v>
      </c>
      <c r="BH2069" s="15"/>
      <c r="BJ2069" s="86"/>
      <c r="BK2069" s="86"/>
      <c r="BL2069" s="24"/>
      <c r="BM2069" s="24"/>
      <c r="BN2069" s="24"/>
      <c r="BO2069" s="24"/>
      <c r="BP2069" s="24"/>
      <c r="BQ2069" s="124"/>
    </row>
    <row r="2070" spans="1:69" ht="16.8" customHeight="1" x14ac:dyDescent="0.35">
      <c r="A2070" s="15"/>
      <c r="B2070" s="15"/>
      <c r="C2070" s="64" t="s">
        <v>472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3892.2600000000034</v>
      </c>
      <c r="J2070" s="14"/>
      <c r="K2070" s="6" t="s">
        <v>116</v>
      </c>
      <c r="L2070" s="3">
        <f>L2069-M2069</f>
        <v>89593.329999999929</v>
      </c>
      <c r="M2070" s="16"/>
      <c r="N2070" s="16"/>
      <c r="O2070" s="16"/>
      <c r="P2070" s="18"/>
      <c r="Q2070" s="14"/>
      <c r="R2070" s="18"/>
      <c r="S2070" s="16">
        <v>0</v>
      </c>
      <c r="T2070" s="18">
        <f t="shared" si="684"/>
        <v>83120.239999999991</v>
      </c>
      <c r="U2070" s="15"/>
      <c r="W2070" s="14"/>
      <c r="X2070" s="18"/>
      <c r="Y2070" s="16">
        <f>G2070</f>
        <v>140.5</v>
      </c>
      <c r="Z2070" s="18">
        <f t="shared" si="685"/>
        <v>69140.879999999961</v>
      </c>
      <c r="AA2070" s="15" t="str">
        <f>C2070</f>
        <v>BONIFICO RIMBROSO MALACARNE</v>
      </c>
      <c r="AB2070" s="24"/>
      <c r="AC2070" s="71" t="s">
        <v>190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117</v>
      </c>
      <c r="AI2070" s="26"/>
      <c r="AJ2070" s="25">
        <f>SUM(AJ2016:AJ2069)</f>
        <v>0</v>
      </c>
      <c r="AL2070" s="14"/>
      <c r="AM2070" s="18"/>
      <c r="AN2070" s="16"/>
      <c r="AO2070" s="18">
        <f t="shared" si="686"/>
        <v>0</v>
      </c>
      <c r="AP2070" s="15"/>
      <c r="AR2070" s="14"/>
      <c r="AS2070" s="18"/>
      <c r="AT2070" s="16">
        <v>0</v>
      </c>
      <c r="AU2070" s="18">
        <f t="shared" si="687"/>
        <v>0</v>
      </c>
      <c r="AV2070" s="15"/>
      <c r="AX2070" s="14"/>
      <c r="AY2070" s="18"/>
      <c r="AZ2070" s="16"/>
      <c r="BA2070" s="18">
        <f t="shared" si="688"/>
        <v>0</v>
      </c>
      <c r="BB2070" s="15"/>
      <c r="BD2070" s="14"/>
      <c r="BE2070" s="18"/>
      <c r="BF2070" s="16"/>
      <c r="BG2070" s="18">
        <f t="shared" si="689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4"/>
    </row>
    <row r="2071" spans="1:69" ht="16.8" customHeight="1" x14ac:dyDescent="0.35">
      <c r="A2071" s="15"/>
      <c r="B2071" s="15"/>
      <c r="C2071" s="64" t="s">
        <v>473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35</v>
      </c>
      <c r="L2071" s="55">
        <f>D2072+E2072+A2072+B2072+B2019</f>
        <v>89593.33</v>
      </c>
      <c r="M2071" s="16"/>
      <c r="N2071" s="16"/>
      <c r="O2071" s="56"/>
      <c r="P2071" s="18"/>
      <c r="Q2071" s="14"/>
      <c r="R2071" s="18"/>
      <c r="S2071" s="16">
        <v>0</v>
      </c>
      <c r="T2071" s="18">
        <f t="shared" si="684"/>
        <v>83120.239999999991</v>
      </c>
      <c r="U2071" s="15"/>
      <c r="W2071" s="14"/>
      <c r="X2071" s="18"/>
      <c r="Y2071" s="16">
        <f>G2071</f>
        <v>137</v>
      </c>
      <c r="Z2071" s="18">
        <f t="shared" si="685"/>
        <v>69003.879999999961</v>
      </c>
      <c r="AA2071" s="15" t="str">
        <f>C2071</f>
        <v>BONIFICO DOPPIO CACCIA</v>
      </c>
      <c r="AB2071" s="24"/>
      <c r="AC2071" s="71" t="s">
        <v>161</v>
      </c>
      <c r="AD2071" s="65"/>
      <c r="AE2071" s="65">
        <f>G2071</f>
        <v>137</v>
      </c>
      <c r="AF2071" s="63">
        <f>AF2010+AD2015+AD2016</f>
        <v>98424.169999999984</v>
      </c>
      <c r="AG2071" s="25"/>
      <c r="AH2071" s="24"/>
      <c r="AI2071" s="26"/>
      <c r="AJ2071" s="25"/>
      <c r="AL2071" s="14"/>
      <c r="AM2071" s="18"/>
      <c r="AN2071" s="16"/>
      <c r="AO2071" s="18">
        <f t="shared" si="686"/>
        <v>0</v>
      </c>
      <c r="AP2071" s="15"/>
      <c r="AR2071" s="14"/>
      <c r="AS2071" s="18"/>
      <c r="AT2071" s="16"/>
      <c r="AU2071" s="18">
        <f t="shared" si="687"/>
        <v>0</v>
      </c>
      <c r="AV2071" s="15"/>
      <c r="AX2071" s="14"/>
      <c r="AY2071" s="18"/>
      <c r="AZ2071" s="16"/>
      <c r="BA2071" s="18">
        <f t="shared" si="688"/>
        <v>0</v>
      </c>
      <c r="BB2071" s="15"/>
      <c r="BD2071" s="14"/>
      <c r="BE2071" s="18"/>
      <c r="BF2071" s="16"/>
      <c r="BG2071" s="18">
        <f t="shared" si="689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4"/>
    </row>
    <row r="2072" spans="1:69" ht="16.8" customHeight="1" x14ac:dyDescent="0.35">
      <c r="A2072" s="92">
        <f>D2017-D2019+A2011-E2017</f>
        <v>67484.990000000005</v>
      </c>
      <c r="B2072" s="44">
        <f>D2020-D2022+B2011</f>
        <v>5422.5500000000029</v>
      </c>
      <c r="C2072" s="57" t="s">
        <v>119</v>
      </c>
      <c r="D2072" s="44">
        <f>D2015-D2018-E2015+D2011</f>
        <v>14886.84</v>
      </c>
      <c r="E2072" s="44">
        <f>D2016-D2021+E2011</f>
        <v>0</v>
      </c>
      <c r="F2072" s="72">
        <f>D2018+D2019+D2021+F2011-E2019</f>
        <v>21934.120000000003</v>
      </c>
      <c r="G2072" s="81">
        <f>D2018+D2019-E2019+D2021+G2011</f>
        <v>21934.120000000003</v>
      </c>
      <c r="H2072" s="44">
        <f>G2066+G2065+H2011</f>
        <v>16665.96</v>
      </c>
      <c r="I2072" s="79">
        <f>G2072-H2072</f>
        <v>5268.1600000000035</v>
      </c>
      <c r="J2072" s="58"/>
      <c r="K2072" s="6" t="s">
        <v>120</v>
      </c>
      <c r="L2072" s="3">
        <f>L2070-L2071</f>
        <v>0</v>
      </c>
      <c r="M2072" s="27" t="s">
        <v>162</v>
      </c>
      <c r="N2072" s="27">
        <f>O2072-L2071</f>
        <v>3199.3599999999715</v>
      </c>
      <c r="O2072" s="44">
        <f>Z2072+AU2072+N2048+SUM(L2051:L2062)+SUM(N2052:N2062)+L2066-D2018-D2021-D2017+E2019</f>
        <v>92792.689999999973</v>
      </c>
      <c r="P2072" s="18"/>
      <c r="Q2072" s="58"/>
      <c r="R2072" s="59"/>
      <c r="S2072" s="44"/>
      <c r="T2072" s="59">
        <f t="shared" si="684"/>
        <v>83120.239999999991</v>
      </c>
      <c r="U2072" s="57"/>
      <c r="W2072" s="58"/>
      <c r="X2072" s="59"/>
      <c r="Y2072" s="44"/>
      <c r="Z2072" s="59">
        <f t="shared" si="685"/>
        <v>69003.879999999961</v>
      </c>
      <c r="AA2072" s="57"/>
      <c r="AB2072" s="60"/>
      <c r="AC2072" s="60" t="s">
        <v>121</v>
      </c>
      <c r="AD2072" s="23">
        <f>SUM(AD2015:AD2071)-SUM(AE2015:AE2069)+AD2011</f>
        <v>26679.240000000005</v>
      </c>
      <c r="AE2072" s="23">
        <f>AF2058+AF2059</f>
        <v>11860</v>
      </c>
      <c r="AF2072" s="23">
        <f>AD2072+AE2072</f>
        <v>38539.240000000005</v>
      </c>
      <c r="AG2072" s="23" t="s">
        <v>163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86"/>
        <v>0</v>
      </c>
      <c r="AP2072" s="57"/>
      <c r="AR2072" s="58"/>
      <c r="AS2072" s="59"/>
      <c r="AT2072" s="44"/>
      <c r="AU2072" s="59">
        <f t="shared" si="687"/>
        <v>0</v>
      </c>
      <c r="AV2072" s="57"/>
      <c r="AX2072" s="58"/>
      <c r="AY2072" s="59"/>
      <c r="AZ2072" s="44"/>
      <c r="BA2072" s="59">
        <f t="shared" si="688"/>
        <v>0</v>
      </c>
      <c r="BB2072" s="57"/>
      <c r="BD2072" s="58"/>
      <c r="BE2072" s="59"/>
      <c r="BF2072" s="44"/>
      <c r="BG2072" s="59">
        <f t="shared" si="689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191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5" spans="1:69" ht="16.8" customHeight="1" x14ac:dyDescent="0.35">
      <c r="A2075" s="2" t="s">
        <v>0</v>
      </c>
      <c r="B2075" s="2"/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122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164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165</v>
      </c>
      <c r="BP2075" s="8" t="s">
        <v>0</v>
      </c>
      <c r="BQ2075" s="9" t="s">
        <v>166</v>
      </c>
    </row>
    <row r="2076" spans="1:69" ht="16.8" customHeight="1" x14ac:dyDescent="0.35">
      <c r="A2076" s="14">
        <v>45337</v>
      </c>
      <c r="B2076" s="15" t="s">
        <v>167</v>
      </c>
      <c r="C2076" s="15" t="s">
        <v>168</v>
      </c>
      <c r="D2076" s="16">
        <v>227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24</v>
      </c>
      <c r="L2076" s="16">
        <f>D2079+D2082+D2080+D2083</f>
        <v>2954.2999999999997</v>
      </c>
      <c r="M2076" s="16"/>
      <c r="N2076" s="82">
        <f>L2076+L2077-M2077</f>
        <v>2954.2999999999997</v>
      </c>
      <c r="O2076" s="80">
        <f>D2079+D2082+D2080-E2080-E2079+O2015</f>
        <v>96626.58</v>
      </c>
      <c r="P2076" s="18"/>
      <c r="Q2076" s="14">
        <f>J2076</f>
        <v>45337</v>
      </c>
      <c r="R2076" s="18"/>
      <c r="S2076" s="16"/>
      <c r="T2076" s="18">
        <f>T2072</f>
        <v>83120.239999999991</v>
      </c>
      <c r="U2076" s="15"/>
      <c r="W2076" s="14">
        <f>A2076</f>
        <v>45337</v>
      </c>
      <c r="X2076" s="18"/>
      <c r="Y2076" s="16"/>
      <c r="Z2076" s="18">
        <f>Z2072</f>
        <v>69003.879999999961</v>
      </c>
      <c r="AA2076" s="15"/>
      <c r="AB2076" s="19">
        <f>A2076</f>
        <v>45337</v>
      </c>
      <c r="AC2076" s="12" t="s">
        <v>25</v>
      </c>
      <c r="AD2076" s="11">
        <f>N2076</f>
        <v>2954.2999999999997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169</v>
      </c>
      <c r="BM2076" s="88">
        <f>BK2076</f>
        <v>45337</v>
      </c>
      <c r="BN2076" s="24" t="s">
        <v>169</v>
      </c>
      <c r="BO2076" s="24"/>
      <c r="BP2076" s="88">
        <f>BK2076</f>
        <v>45337</v>
      </c>
      <c r="BQ2076" s="124"/>
    </row>
    <row r="2077" spans="1:69" ht="16.8" customHeight="1" x14ac:dyDescent="0.35">
      <c r="A2077" s="15"/>
      <c r="B2077" s="15"/>
      <c r="C2077" s="15" t="s">
        <v>170</v>
      </c>
      <c r="D2077" s="16">
        <v>0</v>
      </c>
      <c r="E2077" s="16"/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0">(R2077-S2077)+T2076</f>
        <v>83120.239999999991</v>
      </c>
      <c r="U2077" s="15"/>
      <c r="W2077" s="14"/>
      <c r="X2077" s="18"/>
      <c r="Y2077" s="16"/>
      <c r="Z2077" s="18">
        <f t="shared" ref="Z2077:Z2108" si="691">(X2077-Y2077)+Z2076</f>
        <v>69003.879999999961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2">(AM2077-AN2077)+AO2076</f>
        <v>0</v>
      </c>
      <c r="AP2077" s="15"/>
      <c r="AR2077" s="14"/>
      <c r="AS2077" s="18"/>
      <c r="AT2077" s="16"/>
      <c r="AU2077" s="18">
        <f t="shared" ref="AU2077:AU2108" si="693">(AS2077-AT2077)+AU2076</f>
        <v>0</v>
      </c>
      <c r="AV2077" s="15"/>
      <c r="AX2077" s="14"/>
      <c r="AY2077" s="18"/>
      <c r="AZ2077" s="16"/>
      <c r="BA2077" s="18">
        <f t="shared" ref="BA2077:BA2108" si="694">(AY2077-AZ2077)+BA2076</f>
        <v>0</v>
      </c>
      <c r="BB2077" s="15"/>
      <c r="BD2077" s="14"/>
      <c r="BE2077" s="18"/>
      <c r="BF2077" s="16"/>
      <c r="BG2077" s="18">
        <f t="shared" ref="BG2077:BG2108" si="695">(BE2077-BF2077)+BG2076</f>
        <v>0</v>
      </c>
      <c r="BH2077" s="15"/>
      <c r="BJ2077" s="86">
        <v>0</v>
      </c>
      <c r="BK2077" s="90"/>
      <c r="BL2077" s="24">
        <v>0</v>
      </c>
      <c r="BM2077" s="91"/>
      <c r="BN2077" s="24">
        <v>0</v>
      </c>
      <c r="BO2077" s="24">
        <v>0</v>
      </c>
      <c r="BP2077" s="91"/>
      <c r="BQ2077" s="124"/>
    </row>
    <row r="2078" spans="1:69" ht="16.8" customHeight="1" x14ac:dyDescent="0.35">
      <c r="A2078" s="15"/>
      <c r="B2078" s="15"/>
      <c r="C2078" s="15" t="s">
        <v>171</v>
      </c>
      <c r="D2078" s="16">
        <v>16807.96</v>
      </c>
      <c r="E2078" s="16">
        <v>2331.48</v>
      </c>
      <c r="F2078" s="16"/>
      <c r="G2078" s="16"/>
      <c r="H2078" s="103">
        <f>D2079+H2017</f>
        <v>253.32999999999998</v>
      </c>
      <c r="I2078" s="4"/>
      <c r="J2078" s="14"/>
      <c r="K2078" s="17" t="s">
        <v>35</v>
      </c>
      <c r="L2078" s="16">
        <f>D2076+D2077+D2078+D2081-D2079-D2080-D2082-D2083-E2078-E2076+B2079</f>
        <v>12459.18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0"/>
        <v>83120.239999999991</v>
      </c>
      <c r="U2078" s="15"/>
      <c r="W2078" s="14"/>
      <c r="X2078" s="18"/>
      <c r="Y2078" s="16"/>
      <c r="Z2078" s="18">
        <f t="shared" si="691"/>
        <v>69003.879999999961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2"/>
        <v>0</v>
      </c>
      <c r="AP2078" s="15"/>
      <c r="AR2078" s="14"/>
      <c r="AS2078" s="18"/>
      <c r="AT2078" s="16"/>
      <c r="AU2078" s="18">
        <f t="shared" si="693"/>
        <v>0</v>
      </c>
      <c r="AV2078" s="15"/>
      <c r="AX2078" s="14"/>
      <c r="AY2078" s="18"/>
      <c r="AZ2078" s="16"/>
      <c r="BA2078" s="18">
        <f t="shared" si="694"/>
        <v>0</v>
      </c>
      <c r="BB2078" s="15"/>
      <c r="BD2078" s="14"/>
      <c r="BE2078" s="18"/>
      <c r="BF2078" s="16"/>
      <c r="BG2078" s="18">
        <f t="shared" si="695"/>
        <v>0</v>
      </c>
      <c r="BH2078" s="15"/>
      <c r="BJ2078" s="86">
        <v>0</v>
      </c>
      <c r="BK2078" s="90"/>
      <c r="BL2078" s="24">
        <v>0</v>
      </c>
      <c r="BM2078" s="91"/>
      <c r="BN2078" s="24">
        <v>0</v>
      </c>
      <c r="BO2078" s="24">
        <v>0</v>
      </c>
      <c r="BP2078" s="91"/>
      <c r="BQ2078" s="124"/>
    </row>
    <row r="2079" spans="1:69" ht="16.8" customHeight="1" x14ac:dyDescent="0.35">
      <c r="A2079" s="15"/>
      <c r="B2079" s="15">
        <v>0</v>
      </c>
      <c r="C2079" s="15" t="s">
        <v>172</v>
      </c>
      <c r="D2079" s="16">
        <v>50.14</v>
      </c>
      <c r="E2079" s="16"/>
      <c r="F2079" s="16"/>
      <c r="G2079" s="16"/>
      <c r="H2079" s="103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295.42999999999995</v>
      </c>
      <c r="N2079" s="16">
        <f>G2118</f>
        <v>0</v>
      </c>
      <c r="O2079" s="16">
        <f t="shared" ref="O2079:O2098" si="696">O2018+M2079-N2079</f>
        <v>29006.747000000014</v>
      </c>
      <c r="P2079" s="18">
        <f t="shared" ref="P2079:P2098" si="697">P2018+M2079</f>
        <v>10137.847</v>
      </c>
      <c r="Q2079" s="14"/>
      <c r="R2079" s="18"/>
      <c r="S2079" s="16"/>
      <c r="T2079" s="18">
        <f t="shared" si="690"/>
        <v>83120.239999999991</v>
      </c>
      <c r="U2079" s="15"/>
      <c r="W2079" s="14"/>
      <c r="X2079" s="18"/>
      <c r="Y2079" s="16"/>
      <c r="Z2079" s="18">
        <f t="shared" si="691"/>
        <v>69003.879999999961</v>
      </c>
      <c r="AA2079" s="15"/>
      <c r="AB2079" s="24"/>
      <c r="AC2079" s="24"/>
      <c r="AD2079" s="25"/>
      <c r="AE2079" s="25"/>
      <c r="AF2079" s="25"/>
      <c r="AG2079" s="25"/>
      <c r="AH2079" s="17"/>
      <c r="AI2079" s="16">
        <v>0</v>
      </c>
      <c r="AJ2079" s="25"/>
      <c r="AL2079" s="14"/>
      <c r="AM2079" s="18"/>
      <c r="AN2079" s="16"/>
      <c r="AO2079" s="18">
        <f t="shared" si="692"/>
        <v>0</v>
      </c>
      <c r="AP2079" s="15"/>
      <c r="AR2079" s="14"/>
      <c r="AS2079" s="18"/>
      <c r="AT2079" s="16"/>
      <c r="AU2079" s="18">
        <f t="shared" si="693"/>
        <v>0</v>
      </c>
      <c r="AV2079" s="15"/>
      <c r="AX2079" s="14"/>
      <c r="AY2079" s="18"/>
      <c r="AZ2079" s="16"/>
      <c r="BA2079" s="18">
        <f t="shared" si="694"/>
        <v>0</v>
      </c>
      <c r="BB2079" s="15"/>
      <c r="BD2079" s="14"/>
      <c r="BE2079" s="18"/>
      <c r="BF2079" s="16"/>
      <c r="BG2079" s="18">
        <f t="shared" si="695"/>
        <v>0</v>
      </c>
      <c r="BH2079" s="15"/>
      <c r="BJ2079" s="86">
        <v>0</v>
      </c>
      <c r="BK2079" s="90"/>
      <c r="BL2079" s="24">
        <v>0</v>
      </c>
      <c r="BM2079" s="91"/>
      <c r="BN2079" s="24">
        <v>0</v>
      </c>
      <c r="BO2079" s="24">
        <v>0</v>
      </c>
      <c r="BP2079" s="91"/>
      <c r="BQ2079" s="124"/>
    </row>
    <row r="2080" spans="1:69" ht="16.8" customHeight="1" x14ac:dyDescent="0.35">
      <c r="A2080" s="15"/>
      <c r="B2080" s="16">
        <f>B2079+B2019</f>
        <v>1798.95</v>
      </c>
      <c r="C2080" s="15" t="s">
        <v>173</v>
      </c>
      <c r="D2080" s="16">
        <v>2722.21</v>
      </c>
      <c r="E2080" s="16">
        <v>0</v>
      </c>
      <c r="F2080" s="16"/>
      <c r="G2080" s="16"/>
      <c r="H2080" s="103">
        <f>D2080+H2019-677</f>
        <v>8155.18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247.27490999999995</v>
      </c>
      <c r="N2080" s="16">
        <f>D2088</f>
        <v>0</v>
      </c>
      <c r="O2080" s="16">
        <f t="shared" si="696"/>
        <v>-34420.322060999992</v>
      </c>
      <c r="P2080" s="18">
        <f t="shared" si="697"/>
        <v>8485.377939</v>
      </c>
      <c r="Q2080" s="14"/>
      <c r="R2080" s="18"/>
      <c r="S2080" s="16"/>
      <c r="T2080" s="18">
        <f t="shared" si="690"/>
        <v>83120.239999999991</v>
      </c>
      <c r="U2080" s="15"/>
      <c r="W2080" s="14"/>
      <c r="X2080" s="18"/>
      <c r="Y2080" s="16"/>
      <c r="Z2080" s="18">
        <f t="shared" si="691"/>
        <v>69003.879999999961</v>
      </c>
      <c r="AA2080" s="15"/>
      <c r="AB2080" s="24"/>
      <c r="AC2080" s="17"/>
      <c r="AD2080" s="25"/>
      <c r="AE2080" s="25"/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2"/>
        <v>0</v>
      </c>
      <c r="AP2080" s="15"/>
      <c r="AR2080" s="14"/>
      <c r="AS2080" s="18"/>
      <c r="AT2080" s="16"/>
      <c r="AU2080" s="18">
        <f t="shared" si="693"/>
        <v>0</v>
      </c>
      <c r="AV2080" s="15"/>
      <c r="AX2080" s="14"/>
      <c r="AY2080" s="18"/>
      <c r="AZ2080" s="16"/>
      <c r="BA2080" s="18">
        <f t="shared" si="694"/>
        <v>0</v>
      </c>
      <c r="BB2080" s="15"/>
      <c r="BD2080" s="14"/>
      <c r="BE2080" s="18"/>
      <c r="BF2080" s="16"/>
      <c r="BG2080" s="18">
        <f t="shared" si="695"/>
        <v>0</v>
      </c>
      <c r="BH2080" s="15"/>
      <c r="BJ2080" s="86">
        <v>0</v>
      </c>
      <c r="BK2080" s="90"/>
      <c r="BL2080" s="24">
        <v>0</v>
      </c>
      <c r="BM2080" s="91"/>
      <c r="BN2080" s="24">
        <v>0</v>
      </c>
      <c r="BO2080" s="24"/>
      <c r="BP2080" s="24"/>
      <c r="BQ2080" s="124"/>
    </row>
    <row r="2081" spans="1:69" ht="16.8" customHeight="1" x14ac:dyDescent="0.35">
      <c r="A2081" s="15"/>
      <c r="B2081" s="15"/>
      <c r="C2081" s="15" t="s">
        <v>174</v>
      </c>
      <c r="D2081" s="16">
        <v>710</v>
      </c>
      <c r="E2081" s="16">
        <v>0</v>
      </c>
      <c r="F2081" s="16"/>
      <c r="G2081" s="16"/>
      <c r="H2081" s="103" t="s">
        <v>44</v>
      </c>
      <c r="I2081" s="77" t="s">
        <v>175</v>
      </c>
      <c r="J2081" s="14"/>
      <c r="K2081" s="15" t="str">
        <f>C2105</f>
        <v>TOT. PAG. IMPIEGATE</v>
      </c>
      <c r="L2081" s="16"/>
      <c r="M2081" s="16">
        <f>15.35*(L2076+L2077-M2077)/100</f>
        <v>453.48505</v>
      </c>
      <c r="N2081" s="16">
        <f>D2105</f>
        <v>0</v>
      </c>
      <c r="O2081" s="16">
        <f t="shared" si="696"/>
        <v>-10041.104855000005</v>
      </c>
      <c r="P2081" s="18">
        <f t="shared" si="697"/>
        <v>15561.595144999998</v>
      </c>
      <c r="Q2081" s="14"/>
      <c r="R2081" s="18"/>
      <c r="S2081" s="16"/>
      <c r="T2081" s="18">
        <f t="shared" si="690"/>
        <v>83120.239999999991</v>
      </c>
      <c r="U2081" s="15"/>
      <c r="W2081" s="14"/>
      <c r="X2081" s="18"/>
      <c r="Y2081" s="16"/>
      <c r="Z2081" s="18">
        <f t="shared" si="691"/>
        <v>69003.879999999961</v>
      </c>
      <c r="AA2081" s="15"/>
      <c r="AB2081" s="24"/>
      <c r="AC2081" s="17"/>
      <c r="AD2081" s="25"/>
      <c r="AE2081" s="25"/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2"/>
        <v>0</v>
      </c>
      <c r="AP2081" s="15"/>
      <c r="AR2081" s="14"/>
      <c r="AS2081" s="18"/>
      <c r="AT2081" s="16"/>
      <c r="AU2081" s="18">
        <f t="shared" si="693"/>
        <v>0</v>
      </c>
      <c r="AV2081" s="15"/>
      <c r="AX2081" s="14"/>
      <c r="AY2081" s="18"/>
      <c r="AZ2081" s="16"/>
      <c r="BA2081" s="18">
        <f t="shared" si="694"/>
        <v>0</v>
      </c>
      <c r="BB2081" s="15"/>
      <c r="BD2081" s="14"/>
      <c r="BE2081" s="18"/>
      <c r="BF2081" s="16"/>
      <c r="BG2081" s="18">
        <f t="shared" si="695"/>
        <v>0</v>
      </c>
      <c r="BH2081" s="15"/>
      <c r="BJ2081" s="86">
        <v>0</v>
      </c>
      <c r="BK2081" s="90"/>
      <c r="BL2081" s="24">
        <v>0</v>
      </c>
      <c r="BM2081" s="91"/>
      <c r="BN2081" s="24">
        <v>0</v>
      </c>
      <c r="BO2081" s="24"/>
      <c r="BP2081" s="24"/>
      <c r="BQ2081" s="124"/>
    </row>
    <row r="2082" spans="1:69" ht="16.8" customHeight="1" x14ac:dyDescent="0.35">
      <c r="A2082" s="15"/>
      <c r="B2082" s="15" t="s">
        <v>42</v>
      </c>
      <c r="C2082" s="15" t="s">
        <v>176</v>
      </c>
      <c r="D2082" s="16">
        <v>0</v>
      </c>
      <c r="E2082" s="16"/>
      <c r="F2082" s="16"/>
      <c r="G2082" s="16"/>
      <c r="H2082" s="103">
        <f>D2082+H2021</f>
        <v>0</v>
      </c>
      <c r="I2082" s="78">
        <f>D2079+D2080-E2080+D2082</f>
        <v>2772.35</v>
      </c>
      <c r="J2082" s="14"/>
      <c r="K2082" s="15" t="s">
        <v>45</v>
      </c>
      <c r="L2082" s="16"/>
      <c r="M2082" s="16">
        <f>2.6*(L2076+L2077-M2077)/100</f>
        <v>76.811799999999991</v>
      </c>
      <c r="N2082" s="16">
        <f>D2093</f>
        <v>0</v>
      </c>
      <c r="O2082" s="16">
        <f t="shared" si="696"/>
        <v>7627.040219999999</v>
      </c>
      <c r="P2082" s="18">
        <f t="shared" si="697"/>
        <v>2635.84022</v>
      </c>
      <c r="Q2082" s="14"/>
      <c r="R2082" s="18"/>
      <c r="S2082" s="16"/>
      <c r="T2082" s="18">
        <f t="shared" si="690"/>
        <v>83120.239999999991</v>
      </c>
      <c r="U2082" s="15"/>
      <c r="W2082" s="14"/>
      <c r="X2082" s="18"/>
      <c r="Y2082" s="16"/>
      <c r="Z2082" s="18">
        <f t="shared" si="691"/>
        <v>69003.879999999961</v>
      </c>
      <c r="AA2082" s="15"/>
      <c r="AB2082" s="24"/>
      <c r="AC2082" s="17"/>
      <c r="AD2082" s="25"/>
      <c r="AE2082" s="25"/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2"/>
        <v>0</v>
      </c>
      <c r="AP2082" s="15"/>
      <c r="AR2082" s="14"/>
      <c r="AS2082" s="18"/>
      <c r="AT2082" s="16"/>
      <c r="AU2082" s="18">
        <f t="shared" si="693"/>
        <v>0</v>
      </c>
      <c r="AV2082" s="15"/>
      <c r="AX2082" s="14"/>
      <c r="AY2082" s="18"/>
      <c r="AZ2082" s="16"/>
      <c r="BA2082" s="18">
        <f t="shared" si="694"/>
        <v>0</v>
      </c>
      <c r="BB2082" s="15"/>
      <c r="BD2082" s="14"/>
      <c r="BE2082" s="18"/>
      <c r="BF2082" s="16"/>
      <c r="BG2082" s="18">
        <f t="shared" si="695"/>
        <v>0</v>
      </c>
      <c r="BH2082" s="15"/>
      <c r="BJ2082" s="86">
        <v>0</v>
      </c>
      <c r="BK2082" s="90"/>
      <c r="BL2082" s="24">
        <v>0</v>
      </c>
      <c r="BM2082" s="91"/>
      <c r="BN2082" s="24">
        <v>0</v>
      </c>
      <c r="BO2082" s="24"/>
      <c r="BP2082" s="24"/>
      <c r="BQ2082" s="124"/>
    </row>
    <row r="2083" spans="1:69" ht="16.8" customHeight="1" x14ac:dyDescent="0.35">
      <c r="A2083" s="15"/>
      <c r="B2083" s="15"/>
      <c r="C2083" s="15" t="s">
        <v>177</v>
      </c>
      <c r="D2083" s="16">
        <v>181.95</v>
      </c>
      <c r="E2083" s="16"/>
      <c r="F2083" s="16"/>
      <c r="G2083" s="16">
        <v>0</v>
      </c>
      <c r="H2083" s="103" t="s">
        <v>49</v>
      </c>
      <c r="I2083" s="4"/>
      <c r="J2083" s="14"/>
      <c r="K2083" s="15" t="s">
        <v>47</v>
      </c>
      <c r="L2083" s="16"/>
      <c r="M2083" s="16">
        <f>2.6*(L2076+L2077-M2077)/100</f>
        <v>76.811799999999991</v>
      </c>
      <c r="N2083" s="16">
        <f>G2094+H2094</f>
        <v>0</v>
      </c>
      <c r="O2083" s="16">
        <f t="shared" si="696"/>
        <v>7328.2802199999996</v>
      </c>
      <c r="P2083" s="18">
        <f t="shared" si="697"/>
        <v>2635.84022</v>
      </c>
      <c r="Q2083" s="14"/>
      <c r="R2083" s="18"/>
      <c r="S2083" s="16">
        <f>G2083</f>
        <v>0</v>
      </c>
      <c r="T2083" s="18">
        <f t="shared" si="690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691"/>
        <v>69003.879999999961</v>
      </c>
      <c r="AA2083" s="15"/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/>
      <c r="AI2083" s="16">
        <v>0</v>
      </c>
      <c r="AJ2083" s="25"/>
      <c r="AL2083" s="14"/>
      <c r="AM2083" s="18"/>
      <c r="AN2083" s="16">
        <v>0</v>
      </c>
      <c r="AO2083" s="18">
        <f t="shared" si="692"/>
        <v>0</v>
      </c>
      <c r="AP2083" s="15"/>
      <c r="AR2083" s="14"/>
      <c r="AS2083" s="18"/>
      <c r="AT2083" s="16">
        <v>0</v>
      </c>
      <c r="AU2083" s="18">
        <f t="shared" si="693"/>
        <v>0</v>
      </c>
      <c r="AV2083" s="15"/>
      <c r="AX2083" s="14"/>
      <c r="AY2083" s="18"/>
      <c r="AZ2083" s="16">
        <v>0</v>
      </c>
      <c r="BA2083" s="18">
        <f t="shared" si="694"/>
        <v>0</v>
      </c>
      <c r="BB2083" s="15"/>
      <c r="BD2083" s="14"/>
      <c r="BE2083" s="18"/>
      <c r="BF2083" s="16">
        <v>0</v>
      </c>
      <c r="BG2083" s="18">
        <f t="shared" si="695"/>
        <v>0</v>
      </c>
      <c r="BH2083" s="15"/>
      <c r="BJ2083" s="86">
        <v>0</v>
      </c>
      <c r="BK2083" s="90"/>
      <c r="BL2083" s="24">
        <v>0</v>
      </c>
      <c r="BM2083" s="91"/>
      <c r="BN2083" s="24">
        <v>0</v>
      </c>
      <c r="BO2083" s="24"/>
      <c r="BP2083" s="24"/>
      <c r="BQ2083" s="124"/>
    </row>
    <row r="2084" spans="1:69" ht="16.8" customHeight="1" x14ac:dyDescent="0.35">
      <c r="A2084" s="15"/>
      <c r="B2084" s="15"/>
      <c r="C2084" s="15" t="s">
        <v>178</v>
      </c>
      <c r="D2084" s="16"/>
      <c r="E2084" s="16"/>
      <c r="F2084" s="16"/>
      <c r="G2084" s="16">
        <v>0</v>
      </c>
      <c r="H2084" s="103">
        <f>D2083+H2023</f>
        <v>1983.8999999999999</v>
      </c>
      <c r="I2084" s="4"/>
      <c r="J2084" s="14"/>
      <c r="K2084" s="15" t="s">
        <v>50</v>
      </c>
      <c r="L2084" s="16"/>
      <c r="M2084" s="16">
        <f>0.46*(L2076+L2077-M2077)/100</f>
        <v>13.589779999999998</v>
      </c>
      <c r="N2084" s="16">
        <f>G2098</f>
        <v>0</v>
      </c>
      <c r="O2084" s="16">
        <f t="shared" si="696"/>
        <v>1349.4009620000002</v>
      </c>
      <c r="P2084" s="18">
        <f t="shared" si="697"/>
        <v>466.34096200000005</v>
      </c>
      <c r="Q2084" s="14"/>
      <c r="R2084" s="18"/>
      <c r="S2084" s="16">
        <f>G2084</f>
        <v>0</v>
      </c>
      <c r="T2084" s="18">
        <f t="shared" si="690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1"/>
        <v>69003.879999999961</v>
      </c>
      <c r="AA2084" s="15"/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/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2"/>
        <v>0</v>
      </c>
      <c r="AP2084" s="15"/>
      <c r="AR2084" s="14"/>
      <c r="AS2084" s="18">
        <v>0</v>
      </c>
      <c r="AT2084" s="16">
        <v>0</v>
      </c>
      <c r="AU2084" s="18">
        <f t="shared" si="693"/>
        <v>0</v>
      </c>
      <c r="AV2084" s="15"/>
      <c r="AX2084" s="14"/>
      <c r="AY2084" s="18">
        <v>0</v>
      </c>
      <c r="AZ2084" s="16">
        <v>0</v>
      </c>
      <c r="BA2084" s="18">
        <f t="shared" si="694"/>
        <v>0</v>
      </c>
      <c r="BB2084" s="15"/>
      <c r="BD2084" s="14"/>
      <c r="BE2084" s="18">
        <v>0</v>
      </c>
      <c r="BF2084" s="16">
        <v>0</v>
      </c>
      <c r="BG2084" s="18">
        <f t="shared" si="695"/>
        <v>0</v>
      </c>
      <c r="BH2084" s="15"/>
      <c r="BJ2084" s="86">
        <v>0</v>
      </c>
      <c r="BK2084" s="90"/>
      <c r="BL2084" s="24">
        <v>0</v>
      </c>
      <c r="BM2084" s="91"/>
      <c r="BN2084" s="24">
        <v>0</v>
      </c>
      <c r="BO2084" s="24"/>
      <c r="BP2084" s="24"/>
      <c r="BQ2084" s="124"/>
    </row>
    <row r="2085" spans="1:69" ht="16.8" customHeight="1" x14ac:dyDescent="0.35">
      <c r="A2085" s="15"/>
      <c r="B2085" s="15"/>
      <c r="C2085" s="15" t="s">
        <v>179</v>
      </c>
      <c r="D2085" s="16"/>
      <c r="E2085" s="16"/>
      <c r="F2085" s="16"/>
      <c r="G2085" s="16">
        <v>0</v>
      </c>
      <c r="H2085" s="103"/>
      <c r="I2085" s="4"/>
      <c r="J2085" s="14"/>
      <c r="K2085" s="15" t="s">
        <v>52</v>
      </c>
      <c r="L2085" s="16"/>
      <c r="M2085" s="16">
        <f>0.28*(L2076+L2077-M2077)/100</f>
        <v>8.2720399999999987</v>
      </c>
      <c r="N2085" s="16">
        <f>D2108</f>
        <v>0</v>
      </c>
      <c r="O2085" s="16">
        <f t="shared" si="696"/>
        <v>821.36971600000015</v>
      </c>
      <c r="P2085" s="18">
        <f t="shared" si="697"/>
        <v>283.85971600000005</v>
      </c>
      <c r="Q2085" s="14"/>
      <c r="R2085" s="18"/>
      <c r="S2085" s="16">
        <f>G2085</f>
        <v>0</v>
      </c>
      <c r="T2085" s="18">
        <f t="shared" si="690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691"/>
        <v>69003.879999999961</v>
      </c>
      <c r="AA2085" s="15"/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2"/>
        <v>0</v>
      </c>
      <c r="AP2085" s="15"/>
      <c r="AR2085" s="14"/>
      <c r="AS2085" s="18"/>
      <c r="AT2085" s="16">
        <v>0</v>
      </c>
      <c r="AU2085" s="18">
        <f t="shared" si="693"/>
        <v>0</v>
      </c>
      <c r="AV2085" s="15"/>
      <c r="AX2085" s="14"/>
      <c r="AY2085" s="18"/>
      <c r="AZ2085" s="16">
        <v>0</v>
      </c>
      <c r="BA2085" s="18">
        <f t="shared" si="694"/>
        <v>0</v>
      </c>
      <c r="BB2085" s="15"/>
      <c r="BD2085" s="14"/>
      <c r="BE2085" s="18"/>
      <c r="BF2085" s="16">
        <v>0</v>
      </c>
      <c r="BG2085" s="18">
        <f t="shared" si="695"/>
        <v>0</v>
      </c>
      <c r="BH2085" s="15"/>
      <c r="BJ2085" s="86">
        <v>0</v>
      </c>
      <c r="BK2085" s="90"/>
      <c r="BL2085" s="24">
        <v>0</v>
      </c>
      <c r="BM2085" s="24"/>
      <c r="BN2085" s="24"/>
      <c r="BO2085" s="24"/>
      <c r="BP2085" s="24"/>
      <c r="BQ2085" s="124"/>
    </row>
    <row r="2086" spans="1:69" ht="16.8" customHeight="1" x14ac:dyDescent="0.35">
      <c r="A2086" s="15"/>
      <c r="B2086" s="15"/>
      <c r="C2086" s="15" t="s">
        <v>180</v>
      </c>
      <c r="D2086" s="16"/>
      <c r="E2086" s="16"/>
      <c r="F2086" s="16"/>
      <c r="G2086" s="16">
        <v>0</v>
      </c>
      <c r="H2086" s="103"/>
      <c r="I2086" s="4"/>
      <c r="J2086" s="14"/>
      <c r="K2086" s="15" t="str">
        <f>C2096</f>
        <v>Materiale pulizia</v>
      </c>
      <c r="L2086" s="16"/>
      <c r="M2086" s="16">
        <f>0.28*(L2076+L2077-M2077)/100</f>
        <v>8.2720399999999987</v>
      </c>
      <c r="N2086" s="16">
        <f>G2096</f>
        <v>0</v>
      </c>
      <c r="O2086" s="16">
        <f t="shared" si="696"/>
        <v>821.36971600000015</v>
      </c>
      <c r="P2086" s="18">
        <f t="shared" si="697"/>
        <v>283.85971600000005</v>
      </c>
      <c r="Q2086" s="14"/>
      <c r="R2086" s="18"/>
      <c r="S2086" s="16">
        <f>G2086</f>
        <v>0</v>
      </c>
      <c r="T2086" s="18">
        <f t="shared" si="690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1"/>
        <v>69003.879999999961</v>
      </c>
      <c r="AA2086" s="15"/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2"/>
        <v>0</v>
      </c>
      <c r="AP2086" s="15"/>
      <c r="AR2086" s="14"/>
      <c r="AS2086" s="18"/>
      <c r="AT2086" s="16">
        <v>0</v>
      </c>
      <c r="AU2086" s="18">
        <f t="shared" si="693"/>
        <v>0</v>
      </c>
      <c r="AV2086" s="15"/>
      <c r="AX2086" s="14"/>
      <c r="AY2086" s="18"/>
      <c r="AZ2086" s="16">
        <v>0</v>
      </c>
      <c r="BA2086" s="18">
        <f t="shared" si="694"/>
        <v>0</v>
      </c>
      <c r="BB2086" s="15"/>
      <c r="BD2086" s="14"/>
      <c r="BE2086" s="18"/>
      <c r="BF2086" s="16">
        <v>0</v>
      </c>
      <c r="BG2086" s="18">
        <f t="shared" si="695"/>
        <v>0</v>
      </c>
      <c r="BH2086" s="15"/>
      <c r="BJ2086" s="86">
        <v>0</v>
      </c>
      <c r="BK2086" s="90"/>
      <c r="BL2086" s="24"/>
      <c r="BM2086" s="24"/>
      <c r="BN2086" s="24"/>
      <c r="BO2086" s="24"/>
      <c r="BP2086" s="24"/>
      <c r="BQ2086" s="124"/>
    </row>
    <row r="2087" spans="1:69" ht="16.8" customHeight="1" x14ac:dyDescent="0.35">
      <c r="A2087" s="15"/>
      <c r="B2087" s="15"/>
      <c r="C2087" s="15" t="s">
        <v>181</v>
      </c>
      <c r="D2087" s="16"/>
      <c r="E2087" s="16"/>
      <c r="F2087" s="16"/>
      <c r="G2087" s="16">
        <v>0</v>
      </c>
      <c r="H2087" s="16"/>
      <c r="I2087" s="4"/>
      <c r="J2087" s="14"/>
      <c r="K2087" s="15" t="str">
        <f>C2099</f>
        <v>Pubblicità</v>
      </c>
      <c r="L2087" s="16"/>
      <c r="M2087" s="16">
        <f>0.28*(L2076+L2077-M2077)/100</f>
        <v>8.2720399999999987</v>
      </c>
      <c r="N2087" s="16">
        <f>G2099</f>
        <v>0</v>
      </c>
      <c r="O2087" s="16">
        <f t="shared" si="696"/>
        <v>821.36971600000015</v>
      </c>
      <c r="P2087" s="18">
        <f t="shared" si="697"/>
        <v>283.85971600000005</v>
      </c>
      <c r="Q2087" s="14"/>
      <c r="R2087" s="18"/>
      <c r="S2087" s="16">
        <f>G2087</f>
        <v>0</v>
      </c>
      <c r="T2087" s="18">
        <f t="shared" si="690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1"/>
        <v>69003.879999999961</v>
      </c>
      <c r="AA2087" s="15"/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2"/>
        <v>0</v>
      </c>
      <c r="AP2087" s="15"/>
      <c r="AR2087" s="14"/>
      <c r="AS2087" s="18"/>
      <c r="AT2087" s="16">
        <v>0</v>
      </c>
      <c r="AU2087" s="18">
        <f t="shared" si="693"/>
        <v>0</v>
      </c>
      <c r="AV2087" s="15"/>
      <c r="AX2087" s="14"/>
      <c r="AY2087" s="18"/>
      <c r="AZ2087" s="16">
        <v>0</v>
      </c>
      <c r="BA2087" s="18">
        <f t="shared" si="694"/>
        <v>0</v>
      </c>
      <c r="BB2087" s="15"/>
      <c r="BD2087" s="14"/>
      <c r="BE2087" s="18"/>
      <c r="BF2087" s="16">
        <v>0</v>
      </c>
      <c r="BG2087" s="18">
        <f t="shared" si="695"/>
        <v>0</v>
      </c>
      <c r="BH2087" s="15"/>
      <c r="BJ2087" s="86">
        <v>0</v>
      </c>
      <c r="BK2087" s="90"/>
      <c r="BL2087" s="24"/>
      <c r="BM2087" s="24"/>
      <c r="BN2087" s="24"/>
      <c r="BO2087" s="24"/>
      <c r="BP2087" s="24"/>
      <c r="BQ2087" s="124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/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13.589779999999998</v>
      </c>
      <c r="N2088" s="16">
        <f>G2109</f>
        <v>0</v>
      </c>
      <c r="O2088" s="16">
        <f t="shared" si="696"/>
        <v>1349.4009620000002</v>
      </c>
      <c r="P2088" s="18">
        <f t="shared" si="697"/>
        <v>466.34096200000005</v>
      </c>
      <c r="Q2088" s="14"/>
      <c r="R2088" s="18"/>
      <c r="S2088" s="16">
        <v>0</v>
      </c>
      <c r="T2088" s="18">
        <f t="shared" si="690"/>
        <v>83120.239999999991</v>
      </c>
      <c r="U2088" s="15"/>
      <c r="W2088" s="14"/>
      <c r="X2088" s="18"/>
      <c r="Y2088" s="16">
        <v>0</v>
      </c>
      <c r="Z2088" s="18">
        <f t="shared" si="691"/>
        <v>69003.879999999961</v>
      </c>
      <c r="AA2088" s="15"/>
      <c r="AB2088" s="24"/>
      <c r="AC2088" s="15"/>
      <c r="AD2088" s="25"/>
      <c r="AE2088" s="62"/>
      <c r="AF2088" s="63"/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2"/>
        <v>0</v>
      </c>
      <c r="AP2088" s="15"/>
      <c r="AR2088" s="14"/>
      <c r="AS2088" s="18"/>
      <c r="AT2088" s="16">
        <v>0</v>
      </c>
      <c r="AU2088" s="18">
        <f t="shared" si="693"/>
        <v>0</v>
      </c>
      <c r="AV2088" s="15"/>
      <c r="AX2088" s="14"/>
      <c r="AY2088" s="18"/>
      <c r="AZ2088" s="16">
        <v>0</v>
      </c>
      <c r="BA2088" s="18">
        <f t="shared" si="694"/>
        <v>0</v>
      </c>
      <c r="BB2088" s="15"/>
      <c r="BD2088" s="14"/>
      <c r="BE2088" s="18"/>
      <c r="BF2088" s="16">
        <v>0</v>
      </c>
      <c r="BG2088" s="18">
        <f t="shared" si="695"/>
        <v>0</v>
      </c>
      <c r="BH2088" s="15"/>
      <c r="BJ2088" s="86">
        <v>0</v>
      </c>
      <c r="BK2088" s="90"/>
      <c r="BL2088" s="24"/>
      <c r="BM2088" s="24"/>
      <c r="BN2088" s="24"/>
      <c r="BO2088" s="24"/>
      <c r="BP2088" s="24"/>
      <c r="BQ2088" s="124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10392.41</v>
      </c>
      <c r="I2089" s="4"/>
      <c r="J2089" s="14"/>
      <c r="K2089" s="15" t="s">
        <v>182</v>
      </c>
      <c r="L2089" s="16"/>
      <c r="M2089" s="16">
        <f>14.4*(L2076+L2077-M2077)/100</f>
        <v>425.41919999999999</v>
      </c>
      <c r="N2089" s="16">
        <f>G2110</f>
        <v>0</v>
      </c>
      <c r="O2089" s="16">
        <f t="shared" si="696"/>
        <v>13762.649680000002</v>
      </c>
      <c r="P2089" s="18">
        <f t="shared" si="697"/>
        <v>14598.499680000001</v>
      </c>
      <c r="Q2089" s="14"/>
      <c r="R2089" s="18"/>
      <c r="S2089" s="16">
        <v>0</v>
      </c>
      <c r="T2089" s="18">
        <f t="shared" si="690"/>
        <v>83120.239999999991</v>
      </c>
      <c r="U2089" s="15"/>
      <c r="W2089" s="14"/>
      <c r="X2089" s="18"/>
      <c r="Y2089" s="16">
        <v>0</v>
      </c>
      <c r="Z2089" s="18">
        <f t="shared" si="691"/>
        <v>69003.879999999961</v>
      </c>
      <c r="AA2089" s="15" t="str">
        <f>C2089</f>
        <v>Sinistro</v>
      </c>
      <c r="AB2089" s="24"/>
      <c r="AC2089" s="15"/>
      <c r="AD2089" s="25"/>
      <c r="AE2089" s="62"/>
      <c r="AF2089" s="63"/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2"/>
        <v>0</v>
      </c>
      <c r="AP2089" s="15"/>
      <c r="AR2089" s="14"/>
      <c r="AS2089" s="18"/>
      <c r="AT2089" s="16">
        <v>0</v>
      </c>
      <c r="AU2089" s="18">
        <f t="shared" si="693"/>
        <v>0</v>
      </c>
      <c r="AV2089" s="15"/>
      <c r="AX2089" s="14"/>
      <c r="AY2089" s="18"/>
      <c r="AZ2089" s="16">
        <v>0</v>
      </c>
      <c r="BA2089" s="18">
        <f t="shared" si="694"/>
        <v>0</v>
      </c>
      <c r="BB2089" s="15"/>
      <c r="BD2089" s="14"/>
      <c r="BE2089" s="18"/>
      <c r="BF2089" s="16">
        <v>0</v>
      </c>
      <c r="BG2089" s="18">
        <f t="shared" si="695"/>
        <v>0</v>
      </c>
      <c r="BH2089" s="15"/>
      <c r="BJ2089" s="86">
        <v>0</v>
      </c>
      <c r="BK2089" s="90"/>
      <c r="BL2089" s="24"/>
      <c r="BM2089" s="24"/>
      <c r="BN2089" s="24"/>
      <c r="BO2089" s="24"/>
      <c r="BP2089" s="24"/>
      <c r="BQ2089" s="124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/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41.360199999999992</v>
      </c>
      <c r="N2090" s="16">
        <f>G2111</f>
        <v>0</v>
      </c>
      <c r="O2090" s="16">
        <f t="shared" si="696"/>
        <v>3534.6885800000005</v>
      </c>
      <c r="P2090" s="18">
        <f t="shared" si="697"/>
        <v>1419.2985799999997</v>
      </c>
      <c r="Q2090" s="14"/>
      <c r="R2090" s="18"/>
      <c r="S2090" s="16">
        <v>0</v>
      </c>
      <c r="T2090" s="18">
        <f t="shared" si="690"/>
        <v>83120.239999999991</v>
      </c>
      <c r="U2090" s="15"/>
      <c r="W2090" s="14"/>
      <c r="X2090" s="18"/>
      <c r="Y2090" s="16">
        <v>0</v>
      </c>
      <c r="Z2090" s="18">
        <f t="shared" si="691"/>
        <v>69003.879999999961</v>
      </c>
      <c r="AA2090" s="15"/>
      <c r="AB2090" s="24"/>
      <c r="AC2090" s="64" t="s">
        <v>134</v>
      </c>
      <c r="AD2090" s="65"/>
      <c r="AE2090" s="65">
        <f>H2094</f>
        <v>0</v>
      </c>
      <c r="AF2090" s="63">
        <f t="shared" ref="AF2090:AF2120" si="698">AE2090+AF2029</f>
        <v>0</v>
      </c>
      <c r="AG2090" s="25"/>
      <c r="AH2090" s="24"/>
      <c r="AI2090" s="26"/>
      <c r="AJ2090" s="25">
        <v>0</v>
      </c>
      <c r="AL2090" s="14"/>
      <c r="AM2090" s="18"/>
      <c r="AN2090" s="16">
        <v>0</v>
      </c>
      <c r="AO2090" s="18">
        <f t="shared" si="692"/>
        <v>0</v>
      </c>
      <c r="AP2090" s="15"/>
      <c r="AR2090" s="14"/>
      <c r="AS2090" s="18"/>
      <c r="AT2090" s="16">
        <v>0</v>
      </c>
      <c r="AU2090" s="18">
        <f t="shared" si="693"/>
        <v>0</v>
      </c>
      <c r="AV2090" s="15"/>
      <c r="AX2090" s="14"/>
      <c r="AY2090" s="18"/>
      <c r="AZ2090" s="16">
        <v>0</v>
      </c>
      <c r="BA2090" s="18">
        <f t="shared" si="694"/>
        <v>0</v>
      </c>
      <c r="BB2090" s="15"/>
      <c r="BD2090" s="14"/>
      <c r="BE2090" s="18"/>
      <c r="BF2090" s="16">
        <v>0</v>
      </c>
      <c r="BG2090" s="18">
        <f t="shared" si="695"/>
        <v>0</v>
      </c>
      <c r="BH2090" s="15"/>
      <c r="BJ2090" s="86"/>
      <c r="BK2090" s="86"/>
      <c r="BL2090" s="24"/>
      <c r="BM2090" s="24"/>
      <c r="BN2090" s="24"/>
      <c r="BO2090" s="24"/>
      <c r="BP2090" s="24"/>
      <c r="BQ2090" s="124"/>
    </row>
    <row r="2091" spans="1:69" ht="16.8" customHeight="1" x14ac:dyDescent="0.35">
      <c r="A2091" s="15"/>
      <c r="B2091" s="15"/>
      <c r="C2091" s="15" t="s">
        <v>58</v>
      </c>
      <c r="D2091" s="16"/>
      <c r="E2091" s="16"/>
      <c r="F2091" s="16"/>
      <c r="G2091" s="16">
        <v>0</v>
      </c>
      <c r="H2091" s="16"/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696"/>
        <v>0</v>
      </c>
      <c r="P2091" s="18">
        <f t="shared" si="697"/>
        <v>0</v>
      </c>
      <c r="Q2091" s="14"/>
      <c r="R2091" s="18"/>
      <c r="S2091" s="16">
        <f t="shared" ref="S2091:S2098" si="699">G2091</f>
        <v>0</v>
      </c>
      <c r="T2091" s="18">
        <f t="shared" si="690"/>
        <v>83120.239999999991</v>
      </c>
      <c r="U2091" s="15" t="str">
        <f t="shared" ref="U2091:U2101" si="700">C2091</f>
        <v xml:space="preserve">Francobolli    </v>
      </c>
      <c r="W2091" s="14"/>
      <c r="X2091" s="18"/>
      <c r="Y2091" s="16"/>
      <c r="Z2091" s="18">
        <f t="shared" si="691"/>
        <v>69003.879999999961</v>
      </c>
      <c r="AA2091" s="15"/>
      <c r="AB2091" s="24"/>
      <c r="AC2091" s="15" t="str">
        <f t="shared" ref="AC2091:AC2104" si="701">C2091</f>
        <v xml:space="preserve">Francobolli    </v>
      </c>
      <c r="AD2091" s="25"/>
      <c r="AE2091" s="62">
        <f>G2091</f>
        <v>0</v>
      </c>
      <c r="AF2091" s="63">
        <f t="shared" si="698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2"/>
        <v>0</v>
      </c>
      <c r="AP2091" s="15"/>
      <c r="AR2091" s="14"/>
      <c r="AS2091" s="18"/>
      <c r="AT2091" s="16"/>
      <c r="AU2091" s="18">
        <f t="shared" si="693"/>
        <v>0</v>
      </c>
      <c r="AV2091" s="15"/>
      <c r="AX2091" s="14"/>
      <c r="AY2091" s="18"/>
      <c r="AZ2091" s="16"/>
      <c r="BA2091" s="18">
        <f t="shared" si="694"/>
        <v>0</v>
      </c>
      <c r="BB2091" s="15"/>
      <c r="BD2091" s="14"/>
      <c r="BE2091" s="18"/>
      <c r="BF2091" s="16"/>
      <c r="BG2091" s="18">
        <f t="shared" si="695"/>
        <v>0</v>
      </c>
      <c r="BH2091" s="15"/>
      <c r="BJ2091" s="86"/>
      <c r="BK2091" s="86"/>
      <c r="BL2091" s="24"/>
      <c r="BM2091" s="24"/>
      <c r="BN2091" s="24"/>
      <c r="BO2091" s="24"/>
      <c r="BP2091" s="24"/>
      <c r="BQ2091" s="124"/>
    </row>
    <row r="2092" spans="1:69" ht="16.8" customHeight="1" x14ac:dyDescent="0.35">
      <c r="A2092" s="15"/>
      <c r="B2092" s="15"/>
      <c r="C2092" s="15" t="s">
        <v>135</v>
      </c>
      <c r="D2092" s="16"/>
      <c r="E2092" s="16"/>
      <c r="F2092" s="16"/>
      <c r="G2092" s="16">
        <v>0</v>
      </c>
      <c r="H2092" s="16"/>
      <c r="I2092" s="4"/>
      <c r="J2092" s="14"/>
      <c r="K2092" s="15" t="str">
        <f>C2114</f>
        <v>COMMERCIALISTA</v>
      </c>
      <c r="L2092" s="16"/>
      <c r="M2092" s="16">
        <f>1.86*(L2076+L2077-M2077)/100</f>
        <v>54.949979999999996</v>
      </c>
      <c r="N2092" s="16">
        <f>G2114</f>
        <v>0</v>
      </c>
      <c r="O2092" s="16">
        <f t="shared" si="696"/>
        <v>1926.8995420000003</v>
      </c>
      <c r="P2092" s="18">
        <f t="shared" si="697"/>
        <v>1885.6395420000006</v>
      </c>
      <c r="Q2092" s="14"/>
      <c r="R2092" s="18"/>
      <c r="S2092" s="16">
        <f t="shared" si="699"/>
        <v>0</v>
      </c>
      <c r="T2092" s="18">
        <f t="shared" si="690"/>
        <v>83120.239999999991</v>
      </c>
      <c r="U2092" s="15" t="str">
        <f t="shared" si="700"/>
        <v xml:space="preserve">PAG. FATT. SOMMESE PETROLI </v>
      </c>
      <c r="W2092" s="14"/>
      <c r="X2092" s="18"/>
      <c r="Y2092" s="16">
        <v>0</v>
      </c>
      <c r="Z2092" s="18">
        <f t="shared" si="691"/>
        <v>69003.879999999961</v>
      </c>
      <c r="AA2092" s="15"/>
      <c r="AB2092" s="24"/>
      <c r="AC2092" s="15" t="str">
        <f t="shared" si="701"/>
        <v xml:space="preserve">PAG. FATT. SOMMESE PETROLI </v>
      </c>
      <c r="AD2092" s="25"/>
      <c r="AE2092" s="62">
        <f>G2092</f>
        <v>0</v>
      </c>
      <c r="AF2092" s="63">
        <f t="shared" si="698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2"/>
        <v>0</v>
      </c>
      <c r="AP2092" s="15"/>
      <c r="AR2092" s="14"/>
      <c r="AS2092" s="18"/>
      <c r="AT2092" s="16">
        <v>0</v>
      </c>
      <c r="AU2092" s="18">
        <f t="shared" si="693"/>
        <v>0</v>
      </c>
      <c r="AV2092" s="15"/>
      <c r="AX2092" s="14"/>
      <c r="AY2092" s="18"/>
      <c r="AZ2092" s="16">
        <v>0</v>
      </c>
      <c r="BA2092" s="18">
        <f t="shared" si="694"/>
        <v>0</v>
      </c>
      <c r="BB2092" s="15"/>
      <c r="BD2092" s="14"/>
      <c r="BE2092" s="18"/>
      <c r="BF2092" s="16">
        <v>0</v>
      </c>
      <c r="BG2092" s="18">
        <f t="shared" si="695"/>
        <v>0</v>
      </c>
      <c r="BH2092" s="15"/>
      <c r="BJ2092" s="86"/>
      <c r="BK2092" s="86"/>
      <c r="BL2092" s="24"/>
      <c r="BM2092" s="24"/>
      <c r="BN2092" s="24"/>
      <c r="BO2092" s="24"/>
      <c r="BP2092" s="24"/>
      <c r="BQ2092" s="124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/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20.680099999999996</v>
      </c>
      <c r="N2093" s="16">
        <f>G2115</f>
        <v>0</v>
      </c>
      <c r="O2093" s="16">
        <f t="shared" si="696"/>
        <v>2053.42929</v>
      </c>
      <c r="P2093" s="18">
        <f t="shared" si="697"/>
        <v>709.64928999999984</v>
      </c>
      <c r="Q2093" s="14"/>
      <c r="R2093" s="18"/>
      <c r="S2093" s="16">
        <f t="shared" si="699"/>
        <v>0</v>
      </c>
      <c r="T2093" s="18">
        <f t="shared" si="690"/>
        <v>83120.239999999991</v>
      </c>
      <c r="U2093" s="15" t="str">
        <f t="shared" si="700"/>
        <v>Benzina auto papa'</v>
      </c>
      <c r="W2093" s="14"/>
      <c r="X2093" s="18"/>
      <c r="Y2093" s="16">
        <v>0</v>
      </c>
      <c r="Z2093" s="18">
        <f t="shared" si="691"/>
        <v>69003.879999999961</v>
      </c>
      <c r="AA2093" s="15"/>
      <c r="AB2093" s="24"/>
      <c r="AC2093" s="15" t="str">
        <f t="shared" si="701"/>
        <v>Benzina auto papa'</v>
      </c>
      <c r="AD2093" s="25"/>
      <c r="AE2093" s="62">
        <f>G2093</f>
        <v>0</v>
      </c>
      <c r="AF2093" s="63">
        <f t="shared" si="698"/>
        <v>0</v>
      </c>
      <c r="AG2093" s="25"/>
      <c r="AH2093" s="24"/>
      <c r="AI2093" s="26">
        <v>0</v>
      </c>
      <c r="AJ2093" s="25"/>
      <c r="AL2093" s="14"/>
      <c r="AM2093" s="18"/>
      <c r="AN2093" s="16">
        <v>0</v>
      </c>
      <c r="AO2093" s="18">
        <f t="shared" si="692"/>
        <v>0</v>
      </c>
      <c r="AP2093" s="15"/>
      <c r="AR2093" s="14"/>
      <c r="AS2093" s="18"/>
      <c r="AT2093" s="16">
        <v>0</v>
      </c>
      <c r="AU2093" s="18">
        <f t="shared" si="693"/>
        <v>0</v>
      </c>
      <c r="AV2093" s="15"/>
      <c r="AX2093" s="14"/>
      <c r="AY2093" s="18"/>
      <c r="AZ2093" s="16">
        <v>0</v>
      </c>
      <c r="BA2093" s="18">
        <f t="shared" si="694"/>
        <v>0</v>
      </c>
      <c r="BB2093" s="15"/>
      <c r="BD2093" s="14"/>
      <c r="BE2093" s="18"/>
      <c r="BF2093" s="16">
        <v>0</v>
      </c>
      <c r="BG2093" s="18">
        <f t="shared" si="695"/>
        <v>0</v>
      </c>
      <c r="BH2093" s="15"/>
      <c r="BJ2093" s="86"/>
      <c r="BK2093" s="86"/>
      <c r="BL2093" s="24"/>
      <c r="BM2093" s="24"/>
      <c r="BN2093" s="24"/>
      <c r="BO2093" s="24"/>
      <c r="BP2093" s="24"/>
      <c r="BQ2093" s="124"/>
    </row>
    <row r="2094" spans="1:69" ht="16.8" customHeight="1" x14ac:dyDescent="0.35">
      <c r="A2094" s="15"/>
      <c r="B2094" s="15"/>
      <c r="C2094" s="28" t="s">
        <v>136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555.99925999999994</v>
      </c>
      <c r="N2094" s="16">
        <f>G2119</f>
        <v>0</v>
      </c>
      <c r="O2094" s="16">
        <f t="shared" si="696"/>
        <v>26041.978054000007</v>
      </c>
      <c r="P2094" s="18">
        <f t="shared" si="697"/>
        <v>19079.428054</v>
      </c>
      <c r="Q2094" s="14"/>
      <c r="R2094" s="18"/>
      <c r="S2094" s="16">
        <f t="shared" si="699"/>
        <v>0</v>
      </c>
      <c r="T2094" s="18">
        <f t="shared" si="690"/>
        <v>83120.239999999991</v>
      </c>
      <c r="U2094" s="15" t="str">
        <f t="shared" si="700"/>
        <v>Spese bancarie</v>
      </c>
      <c r="W2094" s="14"/>
      <c r="X2094" s="18"/>
      <c r="Y2094" s="16">
        <v>0</v>
      </c>
      <c r="Z2094" s="18">
        <f t="shared" si="691"/>
        <v>69003.879999999961</v>
      </c>
      <c r="AA2094" s="15" t="str">
        <f>C2094</f>
        <v>Spese bancarie</v>
      </c>
      <c r="AB2094" s="24"/>
      <c r="AC2094" s="15" t="str">
        <f t="shared" si="701"/>
        <v>Spese bancarie</v>
      </c>
      <c r="AD2094" s="25"/>
      <c r="AE2094" s="62">
        <v>0</v>
      </c>
      <c r="AF2094" s="63">
        <f t="shared" si="698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2"/>
        <v>0</v>
      </c>
      <c r="AP2094" s="15"/>
      <c r="AR2094" s="14"/>
      <c r="AS2094" s="18"/>
      <c r="AT2094" s="16">
        <v>0</v>
      </c>
      <c r="AU2094" s="18">
        <f t="shared" si="693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4"/>
        <v>0</v>
      </c>
      <c r="BB2094" s="15"/>
      <c r="BD2094" s="14"/>
      <c r="BE2094" s="18"/>
      <c r="BF2094" s="16">
        <v>0</v>
      </c>
      <c r="BG2094" s="18">
        <f t="shared" si="695"/>
        <v>0</v>
      </c>
      <c r="BH2094" s="15"/>
      <c r="BJ2094" s="86"/>
      <c r="BK2094" s="86"/>
      <c r="BL2094" s="24"/>
      <c r="BM2094" s="24"/>
      <c r="BN2094" s="24"/>
      <c r="BO2094" s="24"/>
      <c r="BP2094" s="24"/>
      <c r="BQ2094" s="124"/>
    </row>
    <row r="2095" spans="1:69" ht="16.8" customHeight="1" x14ac:dyDescent="0.35">
      <c r="A2095" s="15"/>
      <c r="B2095" s="15"/>
      <c r="C2095" s="15"/>
      <c r="D2095" s="16"/>
      <c r="E2095" s="16"/>
      <c r="F2095" s="16"/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555.99925999999994</v>
      </c>
      <c r="N2095" s="29">
        <f>G2120</f>
        <v>0</v>
      </c>
      <c r="O2095" s="16">
        <f t="shared" si="696"/>
        <v>39747.948053999986</v>
      </c>
      <c r="P2095" s="18">
        <f t="shared" si="697"/>
        <v>19079.428054</v>
      </c>
      <c r="Q2095" s="14"/>
      <c r="R2095" s="18"/>
      <c r="S2095" s="16">
        <f t="shared" si="699"/>
        <v>0</v>
      </c>
      <c r="T2095" s="18">
        <f t="shared" si="690"/>
        <v>83120.239999999991</v>
      </c>
      <c r="U2095" s="15">
        <f t="shared" si="700"/>
        <v>0</v>
      </c>
      <c r="W2095" s="14"/>
      <c r="X2095" s="18"/>
      <c r="Y2095" s="16">
        <v>0</v>
      </c>
      <c r="Z2095" s="18">
        <f t="shared" si="691"/>
        <v>69003.879999999961</v>
      </c>
      <c r="AA2095" s="15"/>
      <c r="AB2095" s="24"/>
      <c r="AC2095" s="15">
        <f t="shared" si="701"/>
        <v>0</v>
      </c>
      <c r="AD2095" s="25"/>
      <c r="AE2095" s="62">
        <f t="shared" ref="AE2095:AE2120" si="702">G2095</f>
        <v>0</v>
      </c>
      <c r="AF2095" s="63">
        <f t="shared" si="698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2"/>
        <v>0</v>
      </c>
      <c r="AP2095" s="15"/>
      <c r="AR2095" s="14"/>
      <c r="AS2095" s="18"/>
      <c r="AT2095" s="16">
        <v>0</v>
      </c>
      <c r="AU2095" s="18">
        <f t="shared" si="693"/>
        <v>0</v>
      </c>
      <c r="AV2095" s="15"/>
      <c r="AX2095" s="14"/>
      <c r="AY2095" s="18"/>
      <c r="AZ2095" s="16">
        <v>0</v>
      </c>
      <c r="BA2095" s="18">
        <f t="shared" si="694"/>
        <v>0</v>
      </c>
      <c r="BB2095" s="15"/>
      <c r="BD2095" s="14"/>
      <c r="BE2095" s="18"/>
      <c r="BF2095" s="16">
        <v>0</v>
      </c>
      <c r="BG2095" s="18">
        <f t="shared" si="695"/>
        <v>0</v>
      </c>
      <c r="BH2095" s="15"/>
      <c r="BJ2095" s="86"/>
      <c r="BK2095" s="86"/>
      <c r="BL2095" s="24"/>
      <c r="BM2095" s="24"/>
      <c r="BN2095" s="24"/>
      <c r="BO2095" s="24"/>
      <c r="BP2095" s="24"/>
      <c r="BQ2095" s="124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14.771499999999998</v>
      </c>
      <c r="N2096" s="16">
        <f>G2091</f>
        <v>0</v>
      </c>
      <c r="O2096" s="16">
        <f t="shared" si="696"/>
        <v>1466.7423500000004</v>
      </c>
      <c r="P2096" s="18">
        <f t="shared" si="697"/>
        <v>506.89235000000002</v>
      </c>
      <c r="Q2096" s="14"/>
      <c r="R2096" s="18"/>
      <c r="S2096" s="16">
        <f t="shared" si="699"/>
        <v>0</v>
      </c>
      <c r="T2096" s="18">
        <f t="shared" si="690"/>
        <v>83120.239999999991</v>
      </c>
      <c r="U2096" s="15" t="str">
        <f t="shared" si="700"/>
        <v>Materiale pulizia</v>
      </c>
      <c r="W2096" s="14"/>
      <c r="X2096" s="18"/>
      <c r="Y2096" s="16">
        <v>0</v>
      </c>
      <c r="Z2096" s="18">
        <f t="shared" si="691"/>
        <v>69003.879999999961</v>
      </c>
      <c r="AA2096" s="15"/>
      <c r="AB2096" s="24"/>
      <c r="AC2096" s="15" t="str">
        <f t="shared" si="701"/>
        <v>Materiale pulizia</v>
      </c>
      <c r="AD2096" s="25"/>
      <c r="AE2096" s="62">
        <f t="shared" si="702"/>
        <v>0</v>
      </c>
      <c r="AF2096" s="63">
        <f t="shared" si="698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2"/>
        <v>0</v>
      </c>
      <c r="AP2096" s="15"/>
      <c r="AR2096" s="14"/>
      <c r="AS2096" s="18"/>
      <c r="AT2096" s="16">
        <v>0</v>
      </c>
      <c r="AU2096" s="18">
        <f t="shared" si="693"/>
        <v>0</v>
      </c>
      <c r="AV2096" s="15"/>
      <c r="AX2096" s="14"/>
      <c r="AY2096" s="18"/>
      <c r="AZ2096" s="16">
        <v>0</v>
      </c>
      <c r="BA2096" s="18">
        <f t="shared" si="694"/>
        <v>0</v>
      </c>
      <c r="BB2096" s="15"/>
      <c r="BD2096" s="14"/>
      <c r="BE2096" s="18"/>
      <c r="BF2096" s="16">
        <v>0</v>
      </c>
      <c r="BG2096" s="18">
        <f t="shared" si="695"/>
        <v>0</v>
      </c>
      <c r="BH2096" s="15"/>
      <c r="BJ2096" s="86"/>
      <c r="BK2096" s="86"/>
      <c r="BL2096" s="24"/>
      <c r="BM2096" s="24"/>
      <c r="BN2096" s="24"/>
      <c r="BO2096" s="24"/>
      <c r="BP2096" s="24"/>
      <c r="BQ2096" s="124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14.771499999999998</v>
      </c>
      <c r="N2097" s="16">
        <f>G2097</f>
        <v>0</v>
      </c>
      <c r="O2097" s="16">
        <f t="shared" si="696"/>
        <v>-375.53764999999993</v>
      </c>
      <c r="P2097" s="18">
        <f t="shared" si="697"/>
        <v>506.89235000000002</v>
      </c>
      <c r="Q2097" s="14"/>
      <c r="R2097" s="18"/>
      <c r="S2097" s="16">
        <f t="shared" si="699"/>
        <v>0</v>
      </c>
      <c r="T2097" s="18">
        <f t="shared" si="690"/>
        <v>83120.239999999991</v>
      </c>
      <c r="U2097" s="15" t="str">
        <f t="shared" si="700"/>
        <v xml:space="preserve">Assicurazioni </v>
      </c>
      <c r="W2097" s="14"/>
      <c r="X2097" s="18"/>
      <c r="Y2097" s="16">
        <v>0</v>
      </c>
      <c r="Z2097" s="18">
        <f t="shared" si="691"/>
        <v>69003.879999999961</v>
      </c>
      <c r="AA2097" s="15"/>
      <c r="AB2097" s="24"/>
      <c r="AC2097" s="15" t="str">
        <f t="shared" si="701"/>
        <v xml:space="preserve">Assicurazioni </v>
      </c>
      <c r="AD2097" s="25"/>
      <c r="AE2097" s="62">
        <f t="shared" si="702"/>
        <v>0</v>
      </c>
      <c r="AF2097" s="63">
        <f t="shared" si="698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2"/>
        <v>0</v>
      </c>
      <c r="AP2097" s="15"/>
      <c r="AR2097" s="14"/>
      <c r="AS2097" s="18"/>
      <c r="AT2097" s="16">
        <v>0</v>
      </c>
      <c r="AU2097" s="18">
        <f t="shared" si="693"/>
        <v>0</v>
      </c>
      <c r="AV2097" s="15"/>
      <c r="AX2097" s="14"/>
      <c r="AY2097" s="18"/>
      <c r="AZ2097" s="16">
        <v>0</v>
      </c>
      <c r="BA2097" s="18">
        <f t="shared" si="694"/>
        <v>0</v>
      </c>
      <c r="BB2097" s="15"/>
      <c r="BD2097" s="14"/>
      <c r="BE2097" s="18"/>
      <c r="BF2097" s="16">
        <v>0</v>
      </c>
      <c r="BG2097" s="18">
        <f t="shared" si="695"/>
        <v>0</v>
      </c>
      <c r="BH2097" s="15"/>
      <c r="BJ2097" s="86"/>
      <c r="BK2097" s="86"/>
      <c r="BL2097" s="24"/>
      <c r="BM2097" s="24"/>
      <c r="BN2097" s="24"/>
      <c r="BO2097" s="24"/>
      <c r="BP2097" s="24"/>
      <c r="BQ2097" s="124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68.539759999999987</v>
      </c>
      <c r="N2098" s="16">
        <f>H2132+H2131+G2130</f>
        <v>0</v>
      </c>
      <c r="O2098" s="16">
        <f t="shared" si="696"/>
        <v>1388.9905039999996</v>
      </c>
      <c r="P2098" s="18">
        <f t="shared" si="697"/>
        <v>2351.9805039999997</v>
      </c>
      <c r="Q2098" s="14"/>
      <c r="R2098" s="18"/>
      <c r="S2098" s="16">
        <f t="shared" si="699"/>
        <v>0</v>
      </c>
      <c r="T2098" s="18">
        <f t="shared" si="690"/>
        <v>83120.239999999991</v>
      </c>
      <c r="U2098" s="15" t="str">
        <f t="shared" si="700"/>
        <v>Telepass</v>
      </c>
      <c r="W2098" s="14"/>
      <c r="X2098" s="18"/>
      <c r="Y2098" s="16">
        <v>0</v>
      </c>
      <c r="Z2098" s="18">
        <f t="shared" si="691"/>
        <v>69003.879999999961</v>
      </c>
      <c r="AA2098" s="15"/>
      <c r="AB2098" s="24"/>
      <c r="AC2098" s="15" t="str">
        <f t="shared" si="701"/>
        <v>Telepass</v>
      </c>
      <c r="AD2098" s="25"/>
      <c r="AE2098" s="62">
        <f t="shared" si="702"/>
        <v>0</v>
      </c>
      <c r="AF2098" s="63">
        <f t="shared" si="698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2"/>
        <v>0</v>
      </c>
      <c r="AP2098" s="15"/>
      <c r="AR2098" s="14"/>
      <c r="AS2098" s="18"/>
      <c r="AT2098" s="16">
        <v>0</v>
      </c>
      <c r="AU2098" s="18">
        <f t="shared" si="693"/>
        <v>0</v>
      </c>
      <c r="AV2098" s="15"/>
      <c r="AX2098" s="14"/>
      <c r="AY2098" s="18"/>
      <c r="AZ2098" s="16">
        <v>0</v>
      </c>
      <c r="BA2098" s="18">
        <f t="shared" si="694"/>
        <v>0</v>
      </c>
      <c r="BB2098" s="15"/>
      <c r="BD2098" s="14"/>
      <c r="BE2098" s="18"/>
      <c r="BF2098" s="16">
        <v>0</v>
      </c>
      <c r="BG2098" s="18">
        <f t="shared" si="695"/>
        <v>0</v>
      </c>
      <c r="BH2098" s="15"/>
      <c r="BJ2098" s="86"/>
      <c r="BK2098" s="86"/>
      <c r="BL2098" s="24"/>
      <c r="BM2098" s="24"/>
      <c r="BN2098" s="24"/>
      <c r="BO2098" s="24"/>
      <c r="BP2098" s="24"/>
      <c r="BQ2098" s="124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/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690"/>
        <v>83120.239999999991</v>
      </c>
      <c r="U2099" s="15" t="str">
        <f t="shared" si="700"/>
        <v>Pubblicità</v>
      </c>
      <c r="W2099" s="14"/>
      <c r="X2099" s="18"/>
      <c r="Y2099" s="16">
        <v>0</v>
      </c>
      <c r="Z2099" s="18">
        <f t="shared" si="691"/>
        <v>69003.879999999961</v>
      </c>
      <c r="AA2099" s="15"/>
      <c r="AB2099" s="24"/>
      <c r="AC2099" s="15" t="str">
        <f t="shared" si="701"/>
        <v>Pubblicità</v>
      </c>
      <c r="AD2099" s="25"/>
      <c r="AE2099" s="62">
        <f t="shared" si="702"/>
        <v>0</v>
      </c>
      <c r="AF2099" s="63">
        <f t="shared" si="698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2"/>
        <v>0</v>
      </c>
      <c r="AP2099" s="15"/>
      <c r="AR2099" s="14"/>
      <c r="AS2099" s="18"/>
      <c r="AT2099" s="16"/>
      <c r="AU2099" s="18">
        <f t="shared" si="693"/>
        <v>0</v>
      </c>
      <c r="AV2099" s="15"/>
      <c r="AX2099" s="14"/>
      <c r="AY2099" s="18"/>
      <c r="AZ2099" s="16"/>
      <c r="BA2099" s="18">
        <f t="shared" si="694"/>
        <v>0</v>
      </c>
      <c r="BB2099" s="15"/>
      <c r="BD2099" s="14"/>
      <c r="BE2099" s="18"/>
      <c r="BF2099" s="16"/>
      <c r="BG2099" s="18">
        <f t="shared" si="695"/>
        <v>0</v>
      </c>
      <c r="BH2099" s="15"/>
      <c r="BJ2099" s="86"/>
      <c r="BK2099" s="86"/>
      <c r="BL2099" s="24"/>
      <c r="BM2099" s="24"/>
      <c r="BN2099" s="24"/>
      <c r="BO2099" s="24"/>
      <c r="BP2099" s="24"/>
      <c r="BQ2099" s="124"/>
    </row>
    <row r="2100" spans="1:69" ht="16.8" customHeight="1" x14ac:dyDescent="0.35">
      <c r="A2100" s="15"/>
      <c r="B2100" s="66"/>
      <c r="C2100" s="15" t="s">
        <v>137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/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101378.47</v>
      </c>
      <c r="Q2100" s="14"/>
      <c r="R2100" s="18"/>
      <c r="S2100" s="16">
        <f>G2100</f>
        <v>0</v>
      </c>
      <c r="T2100" s="18">
        <f t="shared" si="690"/>
        <v>83120.239999999991</v>
      </c>
      <c r="U2100" s="15" t="str">
        <f t="shared" si="700"/>
        <v xml:space="preserve">PAG. STIP.           MARZIA </v>
      </c>
      <c r="W2100" s="14"/>
      <c r="X2100" s="18"/>
      <c r="Y2100" s="16">
        <v>0</v>
      </c>
      <c r="Z2100" s="18">
        <f t="shared" si="691"/>
        <v>69003.879999999961</v>
      </c>
      <c r="AA2100" s="15"/>
      <c r="AB2100" s="24"/>
      <c r="AC2100" s="15" t="str">
        <f t="shared" si="701"/>
        <v xml:space="preserve">PAG. STIP.           MARZIA </v>
      </c>
      <c r="AD2100" s="25"/>
      <c r="AE2100" s="62">
        <f t="shared" si="702"/>
        <v>0</v>
      </c>
      <c r="AF2100" s="63">
        <f t="shared" si="698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2"/>
        <v>0</v>
      </c>
      <c r="AP2100" s="15"/>
      <c r="AR2100" s="14"/>
      <c r="AS2100" s="18"/>
      <c r="AT2100" s="16">
        <v>0</v>
      </c>
      <c r="AU2100" s="18">
        <f t="shared" si="693"/>
        <v>0</v>
      </c>
      <c r="AV2100" s="15"/>
      <c r="AX2100" s="14"/>
      <c r="AY2100" s="18"/>
      <c r="AZ2100" s="16">
        <v>0</v>
      </c>
      <c r="BA2100" s="18">
        <f t="shared" si="694"/>
        <v>0</v>
      </c>
      <c r="BB2100" s="15"/>
      <c r="BD2100" s="14"/>
      <c r="BE2100" s="18"/>
      <c r="BF2100" s="16">
        <v>0</v>
      </c>
      <c r="BG2100" s="18">
        <f t="shared" si="695"/>
        <v>0</v>
      </c>
      <c r="BH2100" s="15"/>
      <c r="BJ2100" s="86"/>
      <c r="BK2100" s="86"/>
      <c r="BL2100" s="24"/>
      <c r="BM2100" s="24"/>
      <c r="BN2100" s="24"/>
      <c r="BO2100" s="24"/>
      <c r="BP2100" s="24"/>
      <c r="BQ2100" s="124"/>
    </row>
    <row r="2101" spans="1:69" ht="16.8" customHeight="1" x14ac:dyDescent="0.35">
      <c r="A2101" s="15"/>
      <c r="B2101" s="15"/>
      <c r="C2101" s="15" t="s">
        <v>139</v>
      </c>
      <c r="D2101" s="16"/>
      <c r="E2101" s="16">
        <v>0</v>
      </c>
      <c r="F2101" s="16"/>
      <c r="G2101" s="16">
        <v>0</v>
      </c>
      <c r="H2101" s="16"/>
      <c r="I2101" s="4"/>
      <c r="J2101" s="14"/>
      <c r="K2101" s="17"/>
      <c r="L2101" s="16"/>
      <c r="M2101" s="16">
        <v>0</v>
      </c>
      <c r="N2101" s="16" t="s">
        <v>70</v>
      </c>
      <c r="O2101" s="16">
        <f>SUM(L2112:L2123)+L2126</f>
        <v>23366.37</v>
      </c>
      <c r="P2101" s="33">
        <f>SUM(O2079:O2098)</f>
        <v>94211.340000000011</v>
      </c>
      <c r="Q2101" s="14"/>
      <c r="R2101" s="18"/>
      <c r="S2101" s="16">
        <f>G2101</f>
        <v>0</v>
      </c>
      <c r="T2101" s="18">
        <f t="shared" si="690"/>
        <v>83120.239999999991</v>
      </c>
      <c r="U2101" s="15" t="str">
        <f t="shared" si="700"/>
        <v xml:space="preserve">PAG. STIP.           DEBORAH </v>
      </c>
      <c r="W2101" s="14"/>
      <c r="X2101" s="18"/>
      <c r="Y2101" s="16">
        <v>0</v>
      </c>
      <c r="Z2101" s="18">
        <f t="shared" si="691"/>
        <v>69003.879999999961</v>
      </c>
      <c r="AA2101" s="15"/>
      <c r="AB2101" s="24"/>
      <c r="AC2101" s="15" t="str">
        <f t="shared" si="701"/>
        <v xml:space="preserve">PAG. STIP.           DEBORAH </v>
      </c>
      <c r="AD2101" s="25"/>
      <c r="AE2101" s="62">
        <f t="shared" si="702"/>
        <v>0</v>
      </c>
      <c r="AF2101" s="63">
        <f t="shared" si="698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2"/>
        <v>0</v>
      </c>
      <c r="AP2101" s="15"/>
      <c r="AR2101" s="14"/>
      <c r="AS2101" s="18"/>
      <c r="AT2101" s="16">
        <v>0</v>
      </c>
      <c r="AU2101" s="18">
        <f t="shared" si="693"/>
        <v>0</v>
      </c>
      <c r="AV2101" s="15"/>
      <c r="AX2101" s="14"/>
      <c r="AY2101" s="18"/>
      <c r="AZ2101" s="16">
        <v>0</v>
      </c>
      <c r="BA2101" s="18">
        <f t="shared" si="694"/>
        <v>0</v>
      </c>
      <c r="BB2101" s="15"/>
      <c r="BD2101" s="14"/>
      <c r="BE2101" s="18"/>
      <c r="BF2101" s="16">
        <v>0</v>
      </c>
      <c r="BG2101" s="18">
        <f t="shared" si="695"/>
        <v>0</v>
      </c>
      <c r="BH2101" s="15"/>
      <c r="BJ2101" s="86"/>
      <c r="BK2101" s="86"/>
      <c r="BL2101" s="24"/>
      <c r="BM2101" s="24"/>
      <c r="BN2101" s="24"/>
      <c r="BO2101" s="24"/>
      <c r="BP2101" s="24"/>
      <c r="BQ2101" s="124"/>
    </row>
    <row r="2102" spans="1:69" ht="16.8" customHeight="1" x14ac:dyDescent="0.35">
      <c r="A2102" s="15"/>
      <c r="B2102" s="15"/>
      <c r="C2102" s="15" t="s">
        <v>141</v>
      </c>
      <c r="D2102" s="16"/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8100.2999999999975</v>
      </c>
      <c r="P2102" s="35">
        <f>O2041+O2042+O2103-F2117-F2116-O2100-O2101</f>
        <v>-12311.770000000002</v>
      </c>
      <c r="Q2102" s="14"/>
      <c r="R2102" s="18"/>
      <c r="S2102" s="16">
        <f>G2102</f>
        <v>0</v>
      </c>
      <c r="T2102" s="18">
        <f t="shared" si="690"/>
        <v>83120.239999999991</v>
      </c>
      <c r="U2102" s="15"/>
      <c r="W2102" s="14"/>
      <c r="X2102" s="18"/>
      <c r="Y2102" s="16"/>
      <c r="Z2102" s="18">
        <f t="shared" si="691"/>
        <v>69003.879999999961</v>
      </c>
      <c r="AA2102" s="15"/>
      <c r="AB2102" s="24"/>
      <c r="AC2102" s="15" t="str">
        <f t="shared" si="701"/>
        <v xml:space="preserve">PAG. STIP.           DORIANA BONIFICO </v>
      </c>
      <c r="AD2102" s="25"/>
      <c r="AE2102" s="62">
        <f t="shared" si="702"/>
        <v>0</v>
      </c>
      <c r="AF2102" s="63">
        <f t="shared" si="698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2"/>
        <v>0</v>
      </c>
      <c r="AP2102" s="15"/>
      <c r="AR2102" s="14"/>
      <c r="AS2102" s="18"/>
      <c r="AT2102" s="16"/>
      <c r="AU2102" s="18">
        <f t="shared" si="693"/>
        <v>0</v>
      </c>
      <c r="AV2102" s="15"/>
      <c r="AX2102" s="14"/>
      <c r="AY2102" s="18"/>
      <c r="AZ2102" s="16"/>
      <c r="BA2102" s="18">
        <f t="shared" si="694"/>
        <v>0</v>
      </c>
      <c r="BB2102" s="15"/>
      <c r="BD2102" s="14"/>
      <c r="BE2102" s="18"/>
      <c r="BF2102" s="16"/>
      <c r="BG2102" s="18">
        <f t="shared" si="695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4"/>
    </row>
    <row r="2103" spans="1:69" ht="16.8" customHeight="1" x14ac:dyDescent="0.35">
      <c r="A2103" s="15"/>
      <c r="B2103" s="15"/>
      <c r="C2103" s="15" t="s">
        <v>142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15413.48</v>
      </c>
      <c r="M2103" s="3">
        <f>SUM(M2076:M2102)</f>
        <v>2954.3</v>
      </c>
      <c r="N2103" s="16" t="s">
        <v>75</v>
      </c>
      <c r="O2103" s="16">
        <f>N2076-L2077</f>
        <v>2954.2999999999997</v>
      </c>
      <c r="P2103" s="18"/>
      <c r="Q2103" s="14"/>
      <c r="R2103" s="18"/>
      <c r="S2103" s="16">
        <f>G2103</f>
        <v>0</v>
      </c>
      <c r="T2103" s="18">
        <f t="shared" si="690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1"/>
        <v>69003.879999999961</v>
      </c>
      <c r="AA2103" s="15"/>
      <c r="AB2103" s="24"/>
      <c r="AC2103" s="15" t="str">
        <f t="shared" si="701"/>
        <v xml:space="preserve">PAG. STIP.           STEFANIA  BONIFICO </v>
      </c>
      <c r="AD2103" s="25"/>
      <c r="AE2103" s="62">
        <f t="shared" si="702"/>
        <v>0</v>
      </c>
      <c r="AF2103" s="63">
        <f t="shared" si="698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2"/>
        <v>0</v>
      </c>
      <c r="AP2103" s="15"/>
      <c r="AR2103" s="14"/>
      <c r="AS2103" s="18"/>
      <c r="AT2103" s="16">
        <v>0</v>
      </c>
      <c r="AU2103" s="18">
        <f t="shared" si="693"/>
        <v>0</v>
      </c>
      <c r="AV2103" s="15"/>
      <c r="AX2103" s="14"/>
      <c r="AY2103" s="18"/>
      <c r="AZ2103" s="16">
        <v>0</v>
      </c>
      <c r="BA2103" s="18">
        <f t="shared" si="694"/>
        <v>0</v>
      </c>
      <c r="BB2103" s="15"/>
      <c r="BD2103" s="14"/>
      <c r="BE2103" s="18"/>
      <c r="BF2103" s="16">
        <v>0</v>
      </c>
      <c r="BG2103" s="18">
        <f t="shared" si="695"/>
        <v>0</v>
      </c>
      <c r="BH2103" s="15"/>
      <c r="BJ2103" s="86"/>
      <c r="BK2103" s="86"/>
      <c r="BL2103" s="24"/>
      <c r="BM2103" s="24"/>
      <c r="BN2103" s="24"/>
      <c r="BO2103" s="24"/>
      <c r="BP2103" s="24"/>
      <c r="BQ2103" s="124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1059033.1099999999</v>
      </c>
      <c r="M2104" s="3">
        <f>M2044</f>
        <v>971190.08000000019</v>
      </c>
      <c r="N2104" s="16" t="s">
        <v>77</v>
      </c>
      <c r="O2104" s="36">
        <f>(O2100+O2101)-(O2039+O2040)</f>
        <v>14318.179999999998</v>
      </c>
      <c r="P2104" s="37">
        <f>O2103-O2104</f>
        <v>-11363.88</v>
      </c>
      <c r="Q2104" s="14"/>
      <c r="R2104" s="18"/>
      <c r="S2104" s="16">
        <f>G2104</f>
        <v>0</v>
      </c>
      <c r="T2104" s="18">
        <f t="shared" si="690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1"/>
        <v>69003.879999999961</v>
      </c>
      <c r="AA2104" s="15"/>
      <c r="AB2104" s="24"/>
      <c r="AC2104" s="15" t="str">
        <f t="shared" si="701"/>
        <v>Pagamento contributi impiegate</v>
      </c>
      <c r="AD2104" s="25"/>
      <c r="AE2104" s="62">
        <f t="shared" si="702"/>
        <v>0</v>
      </c>
      <c r="AF2104" s="63">
        <f t="shared" si="698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2"/>
        <v>0</v>
      </c>
      <c r="AP2104" s="15"/>
      <c r="AR2104" s="14"/>
      <c r="AS2104" s="18"/>
      <c r="AT2104" s="16">
        <v>0</v>
      </c>
      <c r="AU2104" s="18">
        <f t="shared" si="693"/>
        <v>0</v>
      </c>
      <c r="AV2104" s="15"/>
      <c r="AX2104" s="14"/>
      <c r="AY2104" s="18"/>
      <c r="AZ2104" s="16">
        <v>0</v>
      </c>
      <c r="BA2104" s="18">
        <f t="shared" si="694"/>
        <v>0</v>
      </c>
      <c r="BB2104" s="15"/>
      <c r="BD2104" s="14"/>
      <c r="BE2104" s="18"/>
      <c r="BF2104" s="16">
        <v>0</v>
      </c>
      <c r="BG2104" s="18">
        <f t="shared" si="695"/>
        <v>0</v>
      </c>
      <c r="BH2104" s="15"/>
      <c r="BJ2104" s="86"/>
      <c r="BK2104" s="86"/>
      <c r="BL2104" s="24"/>
      <c r="BM2104" s="24"/>
      <c r="BN2104" s="24"/>
      <c r="BO2104" s="24"/>
      <c r="BP2104" s="24"/>
      <c r="BQ2104" s="124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1074446.5899999999</v>
      </c>
      <c r="M2105" s="3">
        <f>M2103+M2104</f>
        <v>974144.38000000024</v>
      </c>
      <c r="N2105" s="16" t="s">
        <v>80</v>
      </c>
      <c r="O2105" s="38">
        <f>O2102+O2103-O2104</f>
        <v>-3263.5800000000017</v>
      </c>
      <c r="P2105" s="39">
        <f>O2105-O2102</f>
        <v>-11363.88</v>
      </c>
      <c r="Q2105" s="14"/>
      <c r="R2105" s="18"/>
      <c r="S2105" s="16">
        <v>0</v>
      </c>
      <c r="T2105" s="18">
        <f t="shared" si="690"/>
        <v>83120.239999999991</v>
      </c>
      <c r="U2105" s="15"/>
      <c r="W2105" s="14"/>
      <c r="X2105" s="18"/>
      <c r="Y2105" s="16"/>
      <c r="Z2105" s="18">
        <f t="shared" si="691"/>
        <v>69003.879999999961</v>
      </c>
      <c r="AA2105" s="15"/>
      <c r="AB2105" s="24"/>
      <c r="AC2105" s="15"/>
      <c r="AD2105" s="25"/>
      <c r="AE2105" s="62">
        <f t="shared" si="702"/>
        <v>0</v>
      </c>
      <c r="AF2105" s="63">
        <f t="shared" si="698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2"/>
        <v>0</v>
      </c>
      <c r="AP2105" s="15"/>
      <c r="AR2105" s="14"/>
      <c r="AS2105" s="18"/>
      <c r="AT2105" s="16"/>
      <c r="AU2105" s="18">
        <f t="shared" si="693"/>
        <v>0</v>
      </c>
      <c r="AV2105" s="15"/>
      <c r="AX2105" s="14"/>
      <c r="AY2105" s="18"/>
      <c r="AZ2105" s="16"/>
      <c r="BA2105" s="18">
        <f t="shared" si="694"/>
        <v>0</v>
      </c>
      <c r="BB2105" s="15"/>
      <c r="BD2105" s="14"/>
      <c r="BE2105" s="18"/>
      <c r="BF2105" s="16"/>
      <c r="BG2105" s="18">
        <f t="shared" si="695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4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100302.20999999961</v>
      </c>
      <c r="M2106" s="40"/>
      <c r="N2106" s="29" t="s">
        <v>82</v>
      </c>
      <c r="O2106" s="41">
        <f>O2099+O2100+O2101+O2107</f>
        <v>94211.340000000011</v>
      </c>
      <c r="P2106" s="18"/>
      <c r="Q2106" s="14"/>
      <c r="R2106" s="18"/>
      <c r="S2106" s="16">
        <f>G2106</f>
        <v>0</v>
      </c>
      <c r="T2106" s="18">
        <f t="shared" si="690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1"/>
        <v>69003.879999999961</v>
      </c>
      <c r="AA2106" s="15"/>
      <c r="AB2106" s="24"/>
      <c r="AC2106" s="15" t="str">
        <f t="shared" ref="AC2106:AC2116" si="703">C2106</f>
        <v>Pag. Bolletta Telecom  780820</v>
      </c>
      <c r="AD2106" s="25"/>
      <c r="AE2106" s="62">
        <f t="shared" si="702"/>
        <v>0</v>
      </c>
      <c r="AF2106" s="63">
        <f t="shared" si="698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2"/>
        <v>0</v>
      </c>
      <c r="AP2106" s="15"/>
      <c r="AR2106" s="14"/>
      <c r="AS2106" s="18"/>
      <c r="AT2106" s="16">
        <v>0</v>
      </c>
      <c r="AU2106" s="18">
        <f t="shared" si="693"/>
        <v>0</v>
      </c>
      <c r="AV2106" s="15"/>
      <c r="AX2106" s="14"/>
      <c r="AY2106" s="18"/>
      <c r="AZ2106" s="16">
        <v>0</v>
      </c>
      <c r="BA2106" s="18">
        <f t="shared" si="694"/>
        <v>0</v>
      </c>
      <c r="BB2106" s="15"/>
      <c r="BD2106" s="14"/>
      <c r="BE2106" s="18"/>
      <c r="BF2106" s="16">
        <v>0</v>
      </c>
      <c r="BG2106" s="18">
        <f t="shared" si="695"/>
        <v>0</v>
      </c>
      <c r="BH2106" s="15"/>
      <c r="BJ2106" s="86"/>
      <c r="BK2106" s="86"/>
      <c r="BL2106" s="24"/>
      <c r="BM2106" s="24"/>
      <c r="BN2106" s="24"/>
      <c r="BO2106" s="24"/>
      <c r="BP2106" s="24"/>
      <c r="BQ2106" s="124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-12275.269999999975</v>
      </c>
      <c r="P2107" s="18"/>
      <c r="Q2107" s="14"/>
      <c r="R2107" s="18"/>
      <c r="S2107" s="16">
        <f>G2107</f>
        <v>0</v>
      </c>
      <c r="T2107" s="18">
        <f t="shared" si="690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1"/>
        <v>69003.879999999961</v>
      </c>
      <c r="AA2107" s="15"/>
      <c r="AB2107" s="24"/>
      <c r="AC2107" s="15" t="str">
        <f t="shared" si="703"/>
        <v>Pag. Bolletta Telecom 780344</v>
      </c>
      <c r="AD2107" s="25"/>
      <c r="AE2107" s="62">
        <f t="shared" si="702"/>
        <v>0</v>
      </c>
      <c r="AF2107" s="63">
        <f t="shared" si="698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2"/>
        <v>0</v>
      </c>
      <c r="AP2107" s="15"/>
      <c r="AR2107" s="14"/>
      <c r="AS2107" s="18"/>
      <c r="AT2107" s="16">
        <v>0</v>
      </c>
      <c r="AU2107" s="18">
        <f t="shared" si="693"/>
        <v>0</v>
      </c>
      <c r="AV2107" s="15"/>
      <c r="AX2107" s="14"/>
      <c r="AY2107" s="18"/>
      <c r="AZ2107" s="16">
        <v>0</v>
      </c>
      <c r="BA2107" s="18">
        <f t="shared" si="694"/>
        <v>0</v>
      </c>
      <c r="BB2107" s="15"/>
      <c r="BD2107" s="14"/>
      <c r="BE2107" s="18"/>
      <c r="BF2107" s="16">
        <v>0</v>
      </c>
      <c r="BG2107" s="18">
        <f t="shared" si="695"/>
        <v>0</v>
      </c>
      <c r="BH2107" s="15"/>
      <c r="BJ2107" s="86"/>
      <c r="BK2107" s="86"/>
      <c r="BL2107" s="24"/>
      <c r="BM2107" s="24"/>
      <c r="BN2107" s="24"/>
      <c r="BO2107" s="24"/>
      <c r="BP2107" s="24"/>
      <c r="BQ2107" s="124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0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1"/>
        <v>69003.879999999961</v>
      </c>
      <c r="AA2108" s="15"/>
      <c r="AB2108" s="24"/>
      <c r="AC2108" s="15" t="str">
        <f t="shared" si="703"/>
        <v>Pag. Bolletta Telecom</v>
      </c>
      <c r="AD2108" s="25"/>
      <c r="AE2108" s="62">
        <f t="shared" si="702"/>
        <v>0</v>
      </c>
      <c r="AF2108" s="63">
        <f t="shared" si="698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2"/>
        <v>0</v>
      </c>
      <c r="AP2108" s="15"/>
      <c r="AR2108" s="14"/>
      <c r="AS2108" s="18"/>
      <c r="AT2108" s="16">
        <v>0</v>
      </c>
      <c r="AU2108" s="18">
        <f t="shared" si="693"/>
        <v>0</v>
      </c>
      <c r="AV2108" s="15"/>
      <c r="AX2108" s="14"/>
      <c r="AY2108" s="18"/>
      <c r="AZ2108" s="16">
        <v>0</v>
      </c>
      <c r="BA2108" s="18">
        <f t="shared" si="694"/>
        <v>0</v>
      </c>
      <c r="BB2108" s="15"/>
      <c r="BD2108" s="14"/>
      <c r="BE2108" s="18"/>
      <c r="BF2108" s="16">
        <v>0</v>
      </c>
      <c r="BG2108" s="18">
        <f t="shared" si="695"/>
        <v>0</v>
      </c>
      <c r="BH2108" s="15"/>
      <c r="BJ2108" s="86"/>
      <c r="BK2108" s="86"/>
      <c r="BL2108" s="24"/>
      <c r="BM2108" s="24"/>
      <c r="BN2108" s="24"/>
      <c r="BO2108" s="24"/>
      <c r="BP2108" s="24"/>
      <c r="BQ2108" s="124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40" si="704">(R2109-S2109)+T2108</f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40" si="705">(X2109-Y2109)+Z2108</f>
        <v>69003.879999999961</v>
      </c>
      <c r="AA2109" s="15"/>
      <c r="AB2109" s="24"/>
      <c r="AC2109" s="15" t="str">
        <f t="shared" si="703"/>
        <v xml:space="preserve">PAG. BOLLETTA ENEL  </v>
      </c>
      <c r="AD2109" s="25"/>
      <c r="AE2109" s="62">
        <f t="shared" si="702"/>
        <v>0</v>
      </c>
      <c r="AF2109" s="63">
        <f t="shared" si="698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40" si="706">(AM2109-AN2109)+AO2108</f>
        <v>0</v>
      </c>
      <c r="AP2109" s="15"/>
      <c r="AR2109" s="14"/>
      <c r="AS2109" s="18"/>
      <c r="AT2109" s="16">
        <v>0</v>
      </c>
      <c r="AU2109" s="18">
        <f t="shared" ref="AU2109:AU2140" si="707">(AS2109-AT2109)+AU2108</f>
        <v>0</v>
      </c>
      <c r="AV2109" s="15"/>
      <c r="AX2109" s="14"/>
      <c r="AY2109" s="18"/>
      <c r="AZ2109" s="16">
        <v>0</v>
      </c>
      <c r="BA2109" s="18">
        <f t="shared" ref="BA2109:BA2140" si="708">(AY2109-AZ2109)+BA2108</f>
        <v>0</v>
      </c>
      <c r="BB2109" s="15"/>
      <c r="BD2109" s="14"/>
      <c r="BE2109" s="18"/>
      <c r="BF2109" s="16">
        <v>0</v>
      </c>
      <c r="BG2109" s="18">
        <f t="shared" ref="BG2109:BG2140" si="709">(BE2109-BF2109)+BG2108</f>
        <v>0</v>
      </c>
      <c r="BH2109" s="15"/>
      <c r="BJ2109" s="86"/>
      <c r="BK2109" s="86"/>
      <c r="BL2109" s="24"/>
      <c r="BM2109" s="24"/>
      <c r="BN2109" s="24"/>
      <c r="BO2109" s="24"/>
      <c r="BP2109" s="24"/>
      <c r="BQ2109" s="124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>
        <f>T2133+Z2133+AO2133+AU2133</f>
        <v>160038.89999999997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4"/>
        <v>83120.239999999991</v>
      </c>
      <c r="U2110" s="15"/>
      <c r="W2110" s="14"/>
      <c r="X2110" s="18"/>
      <c r="Y2110" s="16">
        <v>0</v>
      </c>
      <c r="Z2110" s="18">
        <f t="shared" si="705"/>
        <v>69003.879999999961</v>
      </c>
      <c r="AA2110" s="15"/>
      <c r="AB2110" s="24"/>
      <c r="AC2110" s="15" t="str">
        <f t="shared" si="703"/>
        <v>Locazione immobili</v>
      </c>
      <c r="AD2110" s="25"/>
      <c r="AE2110" s="62">
        <f t="shared" si="702"/>
        <v>0</v>
      </c>
      <c r="AF2110" s="63">
        <f t="shared" si="698"/>
        <v>9547.4</v>
      </c>
      <c r="AG2110" s="25"/>
      <c r="AH2110" s="24"/>
      <c r="AI2110" s="26">
        <v>0</v>
      </c>
      <c r="AJ2110" s="25"/>
      <c r="AL2110" s="14"/>
      <c r="AM2110" s="18"/>
      <c r="AN2110" s="16">
        <v>0</v>
      </c>
      <c r="AO2110" s="18">
        <f t="shared" si="706"/>
        <v>0</v>
      </c>
      <c r="AP2110" s="15"/>
      <c r="AR2110" s="14"/>
      <c r="AS2110" s="18"/>
      <c r="AT2110" s="16">
        <v>0</v>
      </c>
      <c r="AU2110" s="18">
        <f t="shared" si="707"/>
        <v>0</v>
      </c>
      <c r="AV2110" s="15"/>
      <c r="AX2110" s="14"/>
      <c r="AY2110" s="18"/>
      <c r="AZ2110" s="16">
        <v>0</v>
      </c>
      <c r="BA2110" s="18">
        <f t="shared" si="708"/>
        <v>0</v>
      </c>
      <c r="BB2110" s="15"/>
      <c r="BD2110" s="14"/>
      <c r="BE2110" s="18"/>
      <c r="BF2110" s="16">
        <v>0</v>
      </c>
      <c r="BG2110" s="18">
        <f t="shared" si="709"/>
        <v>0</v>
      </c>
      <c r="BH2110" s="15"/>
      <c r="BJ2110" s="86"/>
      <c r="BK2110" s="86"/>
      <c r="BL2110" s="24"/>
      <c r="BM2110" s="24"/>
      <c r="BN2110" s="24"/>
      <c r="BO2110" s="24"/>
      <c r="BP2110" s="24"/>
      <c r="BQ2110" s="124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05"/>
        <v>69003.879999999961</v>
      </c>
      <c r="AA2111" s="15"/>
      <c r="AB2111" s="24"/>
      <c r="AC2111" s="15" t="str">
        <f t="shared" si="703"/>
        <v>Spese condominiali</v>
      </c>
      <c r="AD2111" s="25"/>
      <c r="AE2111" s="62">
        <f t="shared" si="702"/>
        <v>0</v>
      </c>
      <c r="AF2111" s="63">
        <f t="shared" si="698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06"/>
        <v>0</v>
      </c>
      <c r="AP2111" s="15"/>
      <c r="AR2111" s="14"/>
      <c r="AS2111" s="18"/>
      <c r="AT2111" s="16">
        <v>0</v>
      </c>
      <c r="AU2111" s="18">
        <f t="shared" si="707"/>
        <v>0</v>
      </c>
      <c r="AV2111" s="15"/>
      <c r="AX2111" s="14"/>
      <c r="AY2111" s="18"/>
      <c r="AZ2111" s="16">
        <v>0</v>
      </c>
      <c r="BA2111" s="18">
        <f t="shared" si="708"/>
        <v>0</v>
      </c>
      <c r="BB2111" s="15"/>
      <c r="BD2111" s="14"/>
      <c r="BE2111" s="18"/>
      <c r="BF2111" s="16">
        <v>0</v>
      </c>
      <c r="BG2111" s="18">
        <f t="shared" si="709"/>
        <v>0</v>
      </c>
      <c r="BH2111" s="15"/>
      <c r="BJ2111" s="86"/>
      <c r="BK2111" s="86"/>
      <c r="BL2111" s="24"/>
      <c r="BM2111" s="24"/>
      <c r="BN2111" s="24"/>
      <c r="BO2111" s="24"/>
      <c r="BP2111" s="24"/>
      <c r="BQ2111" s="124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 t="shared" ref="K2112:L2123" si="710">K2051</f>
        <v>SOMMA SOSPESO 10/11</v>
      </c>
      <c r="L2112" s="107">
        <f t="shared" si="710"/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4"/>
        <v>83120.239999999991</v>
      </c>
      <c r="U2112" s="15"/>
      <c r="W2112" s="14"/>
      <c r="X2112" s="18"/>
      <c r="Y2112" s="16"/>
      <c r="Z2112" s="18">
        <f t="shared" si="705"/>
        <v>69003.879999999961</v>
      </c>
      <c r="AA2112" s="15"/>
      <c r="AB2112" s="24"/>
      <c r="AC2112" s="15" t="str">
        <f t="shared" si="703"/>
        <v>TOT. SPESE AFFITTO  TEL. LUCE</v>
      </c>
      <c r="AD2112" s="25"/>
      <c r="AE2112" s="62">
        <f t="shared" si="702"/>
        <v>0</v>
      </c>
      <c r="AF2112" s="63">
        <f t="shared" si="698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06"/>
        <v>0</v>
      </c>
      <c r="AP2112" s="15"/>
      <c r="AR2112" s="14"/>
      <c r="AS2112" s="18"/>
      <c r="AT2112" s="16"/>
      <c r="AU2112" s="18">
        <f t="shared" si="707"/>
        <v>0</v>
      </c>
      <c r="AV2112" s="15"/>
      <c r="AX2112" s="14"/>
      <c r="AY2112" s="18"/>
      <c r="AZ2112" s="16"/>
      <c r="BA2112" s="18">
        <f t="shared" si="708"/>
        <v>0</v>
      </c>
      <c r="BB2112" s="15"/>
      <c r="BD2112" s="14"/>
      <c r="BE2112" s="18"/>
      <c r="BF2112" s="16"/>
      <c r="BG2112" s="18">
        <f t="shared" si="709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4"/>
    </row>
    <row r="2113" spans="1:69" ht="16.8" customHeight="1" x14ac:dyDescent="0.35">
      <c r="A2113" s="15"/>
      <c r="B2113" s="15"/>
      <c r="C2113" s="15" t="s">
        <v>95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si="710"/>
        <v>LEGNANO 25/1</v>
      </c>
      <c r="L2113" s="107">
        <f t="shared" si="710"/>
        <v>294.5</v>
      </c>
      <c r="M2113" s="16">
        <f t="shared" ref="M2113:N2117" si="711">M2052</f>
        <v>0</v>
      </c>
      <c r="N2113" s="16">
        <f t="shared" si="711"/>
        <v>0</v>
      </c>
      <c r="O2113" s="16"/>
      <c r="P2113" s="18"/>
      <c r="Q2113" s="14"/>
      <c r="R2113" s="18"/>
      <c r="S2113" s="16">
        <f>G2113</f>
        <v>0</v>
      </c>
      <c r="T2113" s="18">
        <f t="shared" si="704"/>
        <v>83120.239999999991</v>
      </c>
      <c r="U2113" s="15"/>
      <c r="W2113" s="14"/>
      <c r="X2113" s="18">
        <v>0</v>
      </c>
      <c r="Y2113" s="16">
        <v>0</v>
      </c>
      <c r="Z2113" s="18">
        <f t="shared" si="705"/>
        <v>69003.879999999961</v>
      </c>
      <c r="AA2113" s="15"/>
      <c r="AB2113" s="24"/>
      <c r="AC2113" s="15" t="str">
        <f t="shared" si="703"/>
        <v xml:space="preserve">RIVALSA </v>
      </c>
      <c r="AD2113" s="25"/>
      <c r="AE2113" s="62">
        <f t="shared" si="702"/>
        <v>0</v>
      </c>
      <c r="AF2113" s="63">
        <f t="shared" si="698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06"/>
        <v>0</v>
      </c>
      <c r="AP2113" s="15"/>
      <c r="AR2113" s="14"/>
      <c r="AS2113" s="18"/>
      <c r="AT2113" s="16"/>
      <c r="AU2113" s="18">
        <f t="shared" si="707"/>
        <v>0</v>
      </c>
      <c r="AV2113" s="15"/>
      <c r="AX2113" s="14"/>
      <c r="AY2113" s="18"/>
      <c r="AZ2113" s="16"/>
      <c r="BA2113" s="18">
        <f t="shared" si="708"/>
        <v>0</v>
      </c>
      <c r="BB2113" s="15"/>
      <c r="BD2113" s="14"/>
      <c r="BE2113" s="18"/>
      <c r="BF2113" s="16"/>
      <c r="BG2113" s="18">
        <f t="shared" si="709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4"/>
    </row>
    <row r="2114" spans="1:69" ht="16.8" customHeight="1" x14ac:dyDescent="0.35">
      <c r="A2114" s="15"/>
      <c r="B2114" s="15"/>
      <c r="C2114" s="15" t="s">
        <v>96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710"/>
        <v>LEGNANO 1/2</v>
      </c>
      <c r="L2114" s="107">
        <f t="shared" si="710"/>
        <v>236.02</v>
      </c>
      <c r="M2114" s="16">
        <f t="shared" si="711"/>
        <v>0</v>
      </c>
      <c r="N2114" s="16">
        <f t="shared" si="711"/>
        <v>0</v>
      </c>
      <c r="O2114" s="16"/>
      <c r="P2114" s="18"/>
      <c r="Q2114" s="14"/>
      <c r="R2114" s="18"/>
      <c r="S2114" s="16">
        <f>G2114</f>
        <v>0</v>
      </c>
      <c r="T2114" s="18">
        <f t="shared" si="70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05"/>
        <v>69003.879999999961</v>
      </c>
      <c r="AA2114" s="15"/>
      <c r="AB2114" s="24"/>
      <c r="AC2114" s="15" t="str">
        <f t="shared" si="703"/>
        <v>COMMERCIALISTA</v>
      </c>
      <c r="AD2114" s="25"/>
      <c r="AE2114" s="62">
        <f t="shared" si="702"/>
        <v>0</v>
      </c>
      <c r="AF2114" s="63">
        <f t="shared" si="698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06"/>
        <v>0</v>
      </c>
      <c r="AP2114" s="15"/>
      <c r="AR2114" s="14"/>
      <c r="AS2114" s="18"/>
      <c r="AT2114" s="16">
        <v>0</v>
      </c>
      <c r="AU2114" s="18">
        <f t="shared" si="707"/>
        <v>0</v>
      </c>
      <c r="AV2114" s="15"/>
      <c r="AX2114" s="14"/>
      <c r="AY2114" s="18"/>
      <c r="AZ2114" s="16">
        <v>0</v>
      </c>
      <c r="BA2114" s="18">
        <f t="shared" si="708"/>
        <v>0</v>
      </c>
      <c r="BB2114" s="15"/>
      <c r="BD2114" s="14"/>
      <c r="BE2114" s="18"/>
      <c r="BF2114" s="16">
        <v>0</v>
      </c>
      <c r="BG2114" s="18">
        <f t="shared" si="709"/>
        <v>0</v>
      </c>
      <c r="BH2114" s="15"/>
      <c r="BJ2114" s="86"/>
      <c r="BK2114" s="86"/>
      <c r="BL2114" s="24"/>
      <c r="BM2114" s="24"/>
      <c r="BN2114" s="24"/>
      <c r="BO2114" s="24"/>
      <c r="BP2114" s="24"/>
      <c r="BQ2114" s="124"/>
    </row>
    <row r="2115" spans="1:69" ht="16.8" customHeight="1" x14ac:dyDescent="0.35">
      <c r="A2115" s="15"/>
      <c r="B2115" s="15"/>
      <c r="C2115" s="64" t="s">
        <v>147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710"/>
        <v>SOMMA 7/2</v>
      </c>
      <c r="L2115" s="107">
        <f t="shared" si="710"/>
        <v>307.5</v>
      </c>
      <c r="M2115" s="16">
        <f t="shared" si="711"/>
        <v>0</v>
      </c>
      <c r="N2115" s="16">
        <f t="shared" si="711"/>
        <v>0</v>
      </c>
      <c r="O2115" s="16"/>
      <c r="P2115" s="18"/>
      <c r="Q2115" s="14"/>
      <c r="R2115" s="18"/>
      <c r="S2115" s="16">
        <f>G2115</f>
        <v>0</v>
      </c>
      <c r="T2115" s="18">
        <f t="shared" si="70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05"/>
        <v>69003.879999999961</v>
      </c>
      <c r="AA2115" s="15"/>
      <c r="AB2115" s="24"/>
      <c r="AC2115" s="15" t="str">
        <f t="shared" si="703"/>
        <v>CASSA PREVIDENZA  AGENTI  + QUOTA GAA</v>
      </c>
      <c r="AD2115" s="25"/>
      <c r="AE2115" s="62">
        <f t="shared" si="702"/>
        <v>0</v>
      </c>
      <c r="AF2115" s="63">
        <f t="shared" si="698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06"/>
        <v>0</v>
      </c>
      <c r="AP2115" s="15"/>
      <c r="AR2115" s="14"/>
      <c r="AS2115" s="18"/>
      <c r="AT2115" s="16">
        <v>0</v>
      </c>
      <c r="AU2115" s="18">
        <f t="shared" si="707"/>
        <v>0</v>
      </c>
      <c r="AV2115" s="15"/>
      <c r="AX2115" s="14"/>
      <c r="AY2115" s="18"/>
      <c r="AZ2115" s="16">
        <v>0</v>
      </c>
      <c r="BA2115" s="18">
        <f t="shared" si="708"/>
        <v>0</v>
      </c>
      <c r="BB2115" s="15"/>
      <c r="BD2115" s="14"/>
      <c r="BE2115" s="18"/>
      <c r="BF2115" s="16">
        <v>0</v>
      </c>
      <c r="BG2115" s="18">
        <f t="shared" si="709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4"/>
    </row>
    <row r="2116" spans="1:69" ht="16.8" customHeight="1" x14ac:dyDescent="0.35">
      <c r="A2116" s="15"/>
      <c r="B2116" s="15"/>
      <c r="C2116" s="15" t="s">
        <v>98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710"/>
        <v>REBELLATO DI VITO FABIO 6/2</v>
      </c>
      <c r="L2116" s="107">
        <f t="shared" si="710"/>
        <v>100</v>
      </c>
      <c r="M2116" s="16">
        <f t="shared" si="711"/>
        <v>0</v>
      </c>
      <c r="N2116" s="16">
        <f t="shared" si="711"/>
        <v>0</v>
      </c>
      <c r="O2116" s="16"/>
      <c r="P2116" s="18"/>
      <c r="Q2116" s="14"/>
      <c r="R2116" s="18">
        <f>F2116</f>
        <v>0</v>
      </c>
      <c r="S2116" s="16">
        <v>0</v>
      </c>
      <c r="T2116" s="18">
        <f t="shared" si="704"/>
        <v>83120.239999999991</v>
      </c>
      <c r="U2116" s="15"/>
      <c r="W2116" s="14" t="s">
        <v>186</v>
      </c>
      <c r="X2116" s="18">
        <v>0</v>
      </c>
      <c r="Y2116" s="16"/>
      <c r="Z2116" s="18">
        <f t="shared" si="705"/>
        <v>69003.879999999961</v>
      </c>
      <c r="AA2116" s="15"/>
      <c r="AB2116" s="24"/>
      <c r="AC2116" s="15" t="str">
        <f t="shared" si="703"/>
        <v>GIROCONTO PROVV. GENERALI</v>
      </c>
      <c r="AD2116" s="25"/>
      <c r="AE2116" s="62">
        <f t="shared" si="702"/>
        <v>0</v>
      </c>
      <c r="AF2116" s="63">
        <f t="shared" si="698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06"/>
        <v>0</v>
      </c>
      <c r="AP2116" s="15"/>
      <c r="AR2116" s="14"/>
      <c r="AS2116" s="18"/>
      <c r="AT2116" s="16"/>
      <c r="AU2116" s="18">
        <f t="shared" si="707"/>
        <v>0</v>
      </c>
      <c r="AV2116" s="15"/>
      <c r="AX2116" s="14"/>
      <c r="AY2116" s="18"/>
      <c r="AZ2116" s="16"/>
      <c r="BA2116" s="18">
        <f t="shared" si="708"/>
        <v>0</v>
      </c>
      <c r="BB2116" s="15"/>
      <c r="BD2116" s="14"/>
      <c r="BE2116" s="18">
        <f>H2116</f>
        <v>0</v>
      </c>
      <c r="BF2116" s="16"/>
      <c r="BG2116" s="18">
        <f t="shared" si="709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4"/>
    </row>
    <row r="2117" spans="1:69" ht="16.8" customHeight="1" x14ac:dyDescent="0.35">
      <c r="A2117" s="15"/>
      <c r="B2117" s="15"/>
      <c r="C2117" s="47" t="s">
        <v>149</v>
      </c>
      <c r="D2117" s="16"/>
      <c r="E2117" s="16"/>
      <c r="F2117" s="1">
        <v>0</v>
      </c>
      <c r="G2117" s="16">
        <v>0</v>
      </c>
      <c r="H2117" s="16"/>
      <c r="I2117" s="4"/>
      <c r="J2117" s="14"/>
      <c r="K2117" s="50" t="str">
        <f t="shared" si="710"/>
        <v>VERS. SOMMA 9/2</v>
      </c>
      <c r="L2117" s="107">
        <f t="shared" si="710"/>
        <v>0.99</v>
      </c>
      <c r="M2117" s="16" t="str">
        <f t="shared" si="711"/>
        <v>BONIFICO CACCIA 9/2</v>
      </c>
      <c r="N2117" s="16">
        <f t="shared" si="711"/>
        <v>0.18</v>
      </c>
      <c r="O2117" s="16"/>
      <c r="P2117" s="18"/>
      <c r="Q2117" s="14"/>
      <c r="R2117" s="49">
        <f>F2117</f>
        <v>0</v>
      </c>
      <c r="S2117" s="16">
        <v>0</v>
      </c>
      <c r="T2117" s="18">
        <f t="shared" si="70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05"/>
        <v>69003.879999999961</v>
      </c>
      <c r="AA2117" s="15"/>
      <c r="AB2117" s="24"/>
      <c r="AC2117" s="64" t="s">
        <v>150</v>
      </c>
      <c r="AD2117" s="65"/>
      <c r="AE2117" s="65">
        <f t="shared" si="702"/>
        <v>0</v>
      </c>
      <c r="AF2117" s="63">
        <f t="shared" si="698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06"/>
        <v>0</v>
      </c>
      <c r="AP2117" s="15"/>
      <c r="AR2117" s="14"/>
      <c r="AS2117" s="18"/>
      <c r="AT2117" s="16">
        <v>0</v>
      </c>
      <c r="AU2117" s="18">
        <f t="shared" si="707"/>
        <v>0</v>
      </c>
      <c r="AV2117" s="15"/>
      <c r="AX2117" s="14"/>
      <c r="AY2117" s="18"/>
      <c r="AZ2117" s="16">
        <v>0</v>
      </c>
      <c r="BA2117" s="18">
        <f t="shared" si="708"/>
        <v>0</v>
      </c>
      <c r="BB2117" s="15"/>
      <c r="BD2117" s="14"/>
      <c r="BE2117" s="18"/>
      <c r="BF2117" s="16">
        <v>0</v>
      </c>
      <c r="BG2117" s="18">
        <f t="shared" si="709"/>
        <v>0</v>
      </c>
      <c r="BH2117" s="15"/>
      <c r="BJ2117" s="86"/>
      <c r="BK2117" s="86"/>
      <c r="BL2117" s="24"/>
      <c r="BM2117" s="24"/>
      <c r="BN2117" s="24"/>
      <c r="BO2117" s="24"/>
      <c r="BP2117" s="24"/>
      <c r="BQ2117" s="124"/>
    </row>
    <row r="2118" spans="1:69" ht="16.8" customHeight="1" x14ac:dyDescent="0.35">
      <c r="A2118" s="15"/>
      <c r="B2118" s="15"/>
      <c r="C2118" s="15" t="s">
        <v>100</v>
      </c>
      <c r="D2118" s="16"/>
      <c r="E2118" s="16"/>
      <c r="F2118" s="16"/>
      <c r="G2118" s="16">
        <v>0</v>
      </c>
      <c r="H2118" s="16"/>
      <c r="I2118" s="4"/>
      <c r="J2118" s="14"/>
      <c r="K2118" s="50" t="str">
        <f t="shared" si="710"/>
        <v>GALLARATE 2/2</v>
      </c>
      <c r="L2118" s="107">
        <f t="shared" si="710"/>
        <v>700</v>
      </c>
      <c r="M2118" s="16" t="s">
        <v>474</v>
      </c>
      <c r="N2118" s="16">
        <v>408.03</v>
      </c>
      <c r="O2118" s="16"/>
      <c r="P2118" s="18"/>
      <c r="Q2118" s="14"/>
      <c r="R2118" s="18"/>
      <c r="S2118" s="16">
        <f>G2118</f>
        <v>0</v>
      </c>
      <c r="T2118" s="18">
        <f t="shared" si="704"/>
        <v>83120.239999999991</v>
      </c>
      <c r="U2118" s="15" t="s">
        <v>102</v>
      </c>
      <c r="W2118" s="14"/>
      <c r="X2118" s="18"/>
      <c r="Y2118" s="16">
        <v>0</v>
      </c>
      <c r="Z2118" s="18">
        <f t="shared" si="705"/>
        <v>69003.879999999961</v>
      </c>
      <c r="AA2118" s="15"/>
      <c r="AB2118" s="24"/>
      <c r="AC2118" s="15" t="str">
        <f>C2118</f>
        <v>TASSE</v>
      </c>
      <c r="AD2118" s="25"/>
      <c r="AE2118" s="62">
        <f t="shared" si="702"/>
        <v>0</v>
      </c>
      <c r="AF2118" s="63">
        <f t="shared" si="698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06"/>
        <v>0</v>
      </c>
      <c r="AP2118" s="15"/>
      <c r="AR2118" s="14"/>
      <c r="AS2118" s="18">
        <v>0</v>
      </c>
      <c r="AT2118" s="16">
        <v>0</v>
      </c>
      <c r="AU2118" s="18">
        <f t="shared" si="707"/>
        <v>0</v>
      </c>
      <c r="AV2118" s="15"/>
      <c r="AX2118" s="14"/>
      <c r="AY2118" s="18">
        <v>0</v>
      </c>
      <c r="AZ2118" s="16">
        <v>0</v>
      </c>
      <c r="BA2118" s="18">
        <f t="shared" si="708"/>
        <v>0</v>
      </c>
      <c r="BB2118" s="15"/>
      <c r="BD2118" s="14"/>
      <c r="BE2118" s="18">
        <v>0</v>
      </c>
      <c r="BF2118" s="16">
        <v>0</v>
      </c>
      <c r="BG2118" s="18">
        <f t="shared" si="709"/>
        <v>0</v>
      </c>
      <c r="BH2118" s="15"/>
      <c r="BJ2118" s="86"/>
      <c r="BK2118" s="86"/>
      <c r="BL2118" s="24"/>
      <c r="BM2118" s="24"/>
      <c r="BN2118" s="24"/>
      <c r="BO2118" s="24"/>
      <c r="BP2118" s="24"/>
      <c r="BQ2118" s="124"/>
    </row>
    <row r="2119" spans="1:69" ht="16.8" customHeight="1" x14ac:dyDescent="0.35">
      <c r="A2119" s="15"/>
      <c r="B2119" s="15"/>
      <c r="C2119" s="15" t="s">
        <v>103</v>
      </c>
      <c r="D2119" s="16"/>
      <c r="E2119" s="16"/>
      <c r="F2119" s="16">
        <v>0</v>
      </c>
      <c r="G2119" s="16">
        <v>0</v>
      </c>
      <c r="H2119" s="16"/>
      <c r="I2119" s="4"/>
      <c r="J2119" s="14"/>
      <c r="K2119" s="50" t="str">
        <f t="shared" si="710"/>
        <v>BON. 6/2 VETRARIA MOREA</v>
      </c>
      <c r="L2119" s="107">
        <f t="shared" si="710"/>
        <v>9</v>
      </c>
      <c r="M2119" s="16" t="s">
        <v>475</v>
      </c>
      <c r="N2119" s="16">
        <v>311.64999999999998</v>
      </c>
      <c r="O2119" s="16"/>
      <c r="P2119" s="18"/>
      <c r="Q2119" s="14"/>
      <c r="R2119" s="18"/>
      <c r="S2119" s="16">
        <f>G2119</f>
        <v>0</v>
      </c>
      <c r="T2119" s="18">
        <f t="shared" si="70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05"/>
        <v>69003.879999999961</v>
      </c>
      <c r="AA2119" s="15"/>
      <c r="AB2119" s="24"/>
      <c r="AC2119" s="15" t="str">
        <f>C2119</f>
        <v>PREL.  ACC. PER AMM-  GIGI</v>
      </c>
      <c r="AD2119" s="25"/>
      <c r="AE2119" s="62">
        <f t="shared" si="702"/>
        <v>0</v>
      </c>
      <c r="AF2119" s="63">
        <f t="shared" si="698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06"/>
        <v>0</v>
      </c>
      <c r="AP2119" s="15"/>
      <c r="AR2119" s="14"/>
      <c r="AS2119" s="18">
        <v>0</v>
      </c>
      <c r="AT2119" s="16">
        <v>0</v>
      </c>
      <c r="AU2119" s="18">
        <f t="shared" si="707"/>
        <v>0</v>
      </c>
      <c r="AV2119" s="15"/>
      <c r="AX2119" s="14"/>
      <c r="AY2119" s="18">
        <v>0</v>
      </c>
      <c r="AZ2119" s="16">
        <v>0</v>
      </c>
      <c r="BA2119" s="18">
        <f t="shared" si="708"/>
        <v>0</v>
      </c>
      <c r="BB2119" s="15"/>
      <c r="BD2119" s="14"/>
      <c r="BE2119" s="18">
        <v>0</v>
      </c>
      <c r="BF2119" s="16">
        <v>0</v>
      </c>
      <c r="BG2119" s="18">
        <f t="shared" si="709"/>
        <v>0</v>
      </c>
      <c r="BH2119" s="15"/>
      <c r="BJ2119" s="86"/>
      <c r="BK2119" s="86"/>
      <c r="BL2119" s="24"/>
      <c r="BM2119" s="24"/>
      <c r="BN2119" s="24"/>
      <c r="BO2119" s="24"/>
      <c r="BP2119" s="24"/>
      <c r="BQ2119" s="124"/>
    </row>
    <row r="2120" spans="1:69" ht="16.8" customHeight="1" x14ac:dyDescent="0.35">
      <c r="A2120" s="15"/>
      <c r="B2120" s="15"/>
      <c r="C2120" s="15" t="s">
        <v>105</v>
      </c>
      <c r="D2120" s="16"/>
      <c r="E2120" s="16"/>
      <c r="F2120" s="16">
        <v>0</v>
      </c>
      <c r="G2120" s="16">
        <v>0</v>
      </c>
      <c r="H2120" s="16"/>
      <c r="I2120" s="4"/>
      <c r="J2120" s="14"/>
      <c r="K2120" s="50" t="str">
        <f t="shared" si="710"/>
        <v>DI VITO 8/2</v>
      </c>
      <c r="L2120" s="107">
        <f t="shared" si="710"/>
        <v>600</v>
      </c>
      <c r="M2120" s="16" t="str">
        <f t="shared" ref="M2120:N2122" si="712">M2059</f>
        <v>LEGNANO 13/2</v>
      </c>
      <c r="N2120" s="16">
        <f t="shared" si="712"/>
        <v>6038.48</v>
      </c>
      <c r="O2120" s="16"/>
      <c r="P2120" s="18"/>
      <c r="Q2120" s="14"/>
      <c r="R2120" s="18">
        <v>0</v>
      </c>
      <c r="S2120" s="16">
        <f>G2120</f>
        <v>0</v>
      </c>
      <c r="T2120" s="18">
        <f t="shared" si="70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05"/>
        <v>69003.879999999961</v>
      </c>
      <c r="AA2120" s="15"/>
      <c r="AB2120" s="24"/>
      <c r="AC2120" s="15" t="str">
        <f>C2120</f>
        <v>PREL.  ACC. PER AMM-. RENZO</v>
      </c>
      <c r="AD2120" s="25"/>
      <c r="AE2120" s="62">
        <f t="shared" si="702"/>
        <v>0</v>
      </c>
      <c r="AF2120" s="63">
        <f t="shared" si="698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06"/>
        <v>0</v>
      </c>
      <c r="AP2120" s="15"/>
      <c r="AR2120" s="14"/>
      <c r="AS2120" s="18">
        <v>0</v>
      </c>
      <c r="AT2120" s="16"/>
      <c r="AU2120" s="18">
        <f t="shared" si="707"/>
        <v>0</v>
      </c>
      <c r="AV2120" s="15"/>
      <c r="AX2120" s="14"/>
      <c r="AY2120" s="18">
        <v>0</v>
      </c>
      <c r="AZ2120" s="16"/>
      <c r="BA2120" s="18">
        <f t="shared" si="708"/>
        <v>0</v>
      </c>
      <c r="BB2120" s="15"/>
      <c r="BD2120" s="14"/>
      <c r="BE2120" s="18">
        <v>0</v>
      </c>
      <c r="BF2120" s="16"/>
      <c r="BG2120" s="18">
        <f t="shared" si="709"/>
        <v>0</v>
      </c>
      <c r="BH2120" s="15"/>
      <c r="BJ2120" s="86"/>
      <c r="BK2120" s="86"/>
      <c r="BL2120" s="24"/>
      <c r="BM2120" s="24"/>
      <c r="BN2120" s="24"/>
      <c r="BO2120" s="24"/>
      <c r="BP2120" s="24"/>
      <c r="BQ2120" s="124"/>
    </row>
    <row r="2121" spans="1:69" ht="16.8" customHeight="1" x14ac:dyDescent="0.35">
      <c r="A2121" s="15"/>
      <c r="B2121" s="15"/>
      <c r="C2121" s="15" t="s">
        <v>107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710"/>
        <v>RAMPINI 8/2</v>
      </c>
      <c r="L2121" s="107">
        <f t="shared" si="710"/>
        <v>0.5</v>
      </c>
      <c r="M2121" s="16" t="str">
        <f t="shared" si="712"/>
        <v>RHO 13/2</v>
      </c>
      <c r="N2121" s="16">
        <f t="shared" si="712"/>
        <v>280</v>
      </c>
      <c r="O2121" s="16"/>
      <c r="P2121" s="18"/>
      <c r="Q2121" s="14"/>
      <c r="R2121" s="18">
        <v>0</v>
      </c>
      <c r="S2121" s="16">
        <v>0</v>
      </c>
      <c r="T2121" s="18">
        <f t="shared" si="704"/>
        <v>83120.239999999991</v>
      </c>
      <c r="U2121" s="15"/>
      <c r="W2121" s="14"/>
      <c r="X2121" s="18">
        <f>F2121</f>
        <v>0</v>
      </c>
      <c r="Y2121" s="16">
        <v>0</v>
      </c>
      <c r="Z2121" s="18">
        <f t="shared" si="705"/>
        <v>69003.879999999961</v>
      </c>
      <c r="AA2121" s="15" t="str">
        <f>C2121</f>
        <v>VERSAMENTO</v>
      </c>
      <c r="AB2121" s="24"/>
      <c r="AC2121" s="15"/>
      <c r="AD2121" s="25"/>
      <c r="AE2121" s="62"/>
      <c r="AF2121" s="63"/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06"/>
        <v>0</v>
      </c>
      <c r="AP2121" s="15"/>
      <c r="AR2121" s="14"/>
      <c r="AS2121" s="18">
        <v>0</v>
      </c>
      <c r="AT2121" s="16"/>
      <c r="AU2121" s="18">
        <f t="shared" si="707"/>
        <v>0</v>
      </c>
      <c r="AV2121" s="15"/>
      <c r="AX2121" s="14"/>
      <c r="AY2121" s="18">
        <v>0</v>
      </c>
      <c r="AZ2121" s="16"/>
      <c r="BA2121" s="18">
        <f t="shared" si="708"/>
        <v>0</v>
      </c>
      <c r="BB2121" s="15"/>
      <c r="BD2121" s="14"/>
      <c r="BE2121" s="18">
        <v>0</v>
      </c>
      <c r="BF2121" s="16"/>
      <c r="BG2121" s="18">
        <f t="shared" si="709"/>
        <v>0</v>
      </c>
      <c r="BH2121" s="15"/>
      <c r="BJ2121" s="86"/>
      <c r="BK2121" s="86"/>
      <c r="BL2121" s="24"/>
      <c r="BM2121" s="24"/>
      <c r="BN2121" s="24"/>
      <c r="BO2121" s="24"/>
      <c r="BP2121" s="24"/>
      <c r="BQ2121" s="124"/>
    </row>
    <row r="2122" spans="1:69" ht="16.8" customHeight="1" x14ac:dyDescent="0.35">
      <c r="A2122" s="15"/>
      <c r="B2122" s="15"/>
      <c r="C2122" s="15" t="s">
        <v>107</v>
      </c>
      <c r="D2122" s="16"/>
      <c r="E2122" s="16"/>
      <c r="F2122" s="16">
        <v>0</v>
      </c>
      <c r="G2122" s="16"/>
      <c r="H2122" s="16">
        <v>0</v>
      </c>
      <c r="I2122" s="4"/>
      <c r="J2122" s="14"/>
      <c r="K2122" s="50" t="str">
        <f t="shared" si="710"/>
        <v>GALLARATE 5/2</v>
      </c>
      <c r="L2122" s="107">
        <f t="shared" si="710"/>
        <v>364.5</v>
      </c>
      <c r="M2122" s="16" t="str">
        <f t="shared" si="712"/>
        <v>GALLARATE 13/2</v>
      </c>
      <c r="N2122" s="16">
        <f t="shared" si="712"/>
        <v>2</v>
      </c>
      <c r="O2122" s="16"/>
      <c r="P2122" s="18"/>
      <c r="Q2122" s="14"/>
      <c r="R2122" s="18">
        <v>0</v>
      </c>
      <c r="S2122" s="16">
        <v>0</v>
      </c>
      <c r="T2122" s="18">
        <f t="shared" si="704"/>
        <v>83120.239999999991</v>
      </c>
      <c r="U2122" s="15"/>
      <c r="W2122" s="14"/>
      <c r="X2122" s="18">
        <f>F2122</f>
        <v>0</v>
      </c>
      <c r="Y2122" s="16"/>
      <c r="Z2122" s="18">
        <f t="shared" si="705"/>
        <v>69003.879999999961</v>
      </c>
      <c r="AA2122" s="15"/>
      <c r="AB2122" s="24"/>
      <c r="AC2122" s="15"/>
      <c r="AD2122" s="25"/>
      <c r="AE2122" s="62"/>
      <c r="AF2122" s="63"/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06"/>
        <v>0</v>
      </c>
      <c r="AP2122" s="15"/>
      <c r="AR2122" s="14"/>
      <c r="AS2122" s="18">
        <v>0</v>
      </c>
      <c r="AT2122" s="16"/>
      <c r="AU2122" s="18">
        <f t="shared" si="707"/>
        <v>0</v>
      </c>
      <c r="AV2122" s="15"/>
      <c r="AX2122" s="14"/>
      <c r="AY2122" s="18">
        <v>0</v>
      </c>
      <c r="AZ2122" s="16"/>
      <c r="BA2122" s="18">
        <f t="shared" si="708"/>
        <v>0</v>
      </c>
      <c r="BB2122" s="15"/>
      <c r="BD2122" s="14"/>
      <c r="BE2122" s="18">
        <v>0</v>
      </c>
      <c r="BF2122" s="16"/>
      <c r="BG2122" s="18">
        <f t="shared" si="709"/>
        <v>0</v>
      </c>
      <c r="BH2122" s="15"/>
      <c r="BJ2122" s="86"/>
      <c r="BK2122" s="86"/>
      <c r="BL2122" s="24"/>
      <c r="BM2122" s="24"/>
      <c r="BN2122" s="24"/>
      <c r="BO2122" s="24"/>
      <c r="BP2122" s="24"/>
      <c r="BQ2122" s="124"/>
    </row>
    <row r="2123" spans="1:69" ht="16.8" customHeight="1" x14ac:dyDescent="0.35">
      <c r="A2123" s="15"/>
      <c r="B2123" s="15"/>
      <c r="C2123" s="15" t="s">
        <v>107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710"/>
        <v>BONIFICO 8/2 CAMPO ANTONINO</v>
      </c>
      <c r="L2123" s="107">
        <f t="shared" si="710"/>
        <v>0.01</v>
      </c>
      <c r="M2123" s="16" t="s">
        <v>476</v>
      </c>
      <c r="N2123" s="16">
        <v>13598.5</v>
      </c>
      <c r="O2123" s="16"/>
      <c r="P2123" s="18"/>
      <c r="Q2123" s="14"/>
      <c r="R2123" s="18">
        <v>0</v>
      </c>
      <c r="S2123" s="16">
        <v>0</v>
      </c>
      <c r="T2123" s="18">
        <f t="shared" si="704"/>
        <v>83120.239999999991</v>
      </c>
      <c r="U2123" s="15"/>
      <c r="W2123" s="14"/>
      <c r="X2123" s="18">
        <f>F2123</f>
        <v>0</v>
      </c>
      <c r="Y2123" s="16"/>
      <c r="Z2123" s="18">
        <f t="shared" si="705"/>
        <v>69003.879999999961</v>
      </c>
      <c r="AA2123" s="15"/>
      <c r="AB2123" s="24"/>
      <c r="AC2123" s="15"/>
      <c r="AD2123" s="25"/>
      <c r="AE2123" s="62"/>
      <c r="AF2123" s="63"/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06"/>
        <v>0</v>
      </c>
      <c r="AP2123" s="15"/>
      <c r="AR2123" s="14"/>
      <c r="AS2123" s="18">
        <v>0</v>
      </c>
      <c r="AT2123" s="16"/>
      <c r="AU2123" s="18">
        <f t="shared" si="707"/>
        <v>0</v>
      </c>
      <c r="AV2123" s="15"/>
      <c r="AX2123" s="14"/>
      <c r="AY2123" s="18">
        <v>0</v>
      </c>
      <c r="AZ2123" s="16"/>
      <c r="BA2123" s="18">
        <f t="shared" si="708"/>
        <v>0</v>
      </c>
      <c r="BB2123" s="15"/>
      <c r="BD2123" s="14"/>
      <c r="BE2123" s="18">
        <v>0</v>
      </c>
      <c r="BF2123" s="16"/>
      <c r="BG2123" s="18">
        <f t="shared" si="709"/>
        <v>0</v>
      </c>
      <c r="BH2123" s="15"/>
      <c r="BJ2123" s="86"/>
      <c r="BK2123" s="86"/>
      <c r="BL2123" s="24"/>
      <c r="BM2123" s="24"/>
      <c r="BN2123" s="24"/>
      <c r="BO2123" s="24"/>
      <c r="BP2123" s="24"/>
      <c r="BQ2123" s="124"/>
    </row>
    <row r="2124" spans="1:69" ht="16.8" customHeight="1" x14ac:dyDescent="0.35">
      <c r="A2124" s="15"/>
      <c r="B2124" s="15"/>
      <c r="C2124" s="15" t="s">
        <v>107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 t="s">
        <v>471</v>
      </c>
      <c r="N2124" s="16">
        <v>0.01</v>
      </c>
      <c r="O2124" s="16"/>
      <c r="P2124" s="18"/>
      <c r="Q2124" s="14"/>
      <c r="R2124" s="18">
        <v>0</v>
      </c>
      <c r="S2124" s="16">
        <v>0</v>
      </c>
      <c r="T2124" s="18">
        <f t="shared" si="704"/>
        <v>83120.239999999991</v>
      </c>
      <c r="U2124" s="15"/>
      <c r="W2124" s="14"/>
      <c r="X2124" s="18">
        <f>F2124</f>
        <v>0</v>
      </c>
      <c r="Y2124" s="16">
        <v>0</v>
      </c>
      <c r="Z2124" s="18">
        <f t="shared" si="705"/>
        <v>69003.879999999961</v>
      </c>
      <c r="AA2124" s="15" t="str">
        <f>C2124</f>
        <v>VERSAMENTO</v>
      </c>
      <c r="AB2124" s="24"/>
      <c r="AC2124" s="15"/>
      <c r="AD2124" s="25"/>
      <c r="AE2124" s="62"/>
      <c r="AF2124" s="63"/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06"/>
        <v>0</v>
      </c>
      <c r="AP2124" s="15"/>
      <c r="AR2124" s="14"/>
      <c r="AS2124" s="18">
        <v>0</v>
      </c>
      <c r="AT2124" s="16"/>
      <c r="AU2124" s="18">
        <f t="shared" si="707"/>
        <v>0</v>
      </c>
      <c r="AV2124" s="15"/>
      <c r="AX2124" s="14"/>
      <c r="AY2124" s="18">
        <v>0</v>
      </c>
      <c r="AZ2124" s="16"/>
      <c r="BA2124" s="18">
        <f t="shared" si="708"/>
        <v>0</v>
      </c>
      <c r="BB2124" s="15"/>
      <c r="BD2124" s="14"/>
      <c r="BE2124" s="18">
        <v>0</v>
      </c>
      <c r="BF2124" s="16"/>
      <c r="BG2124" s="18">
        <f t="shared" si="709"/>
        <v>0</v>
      </c>
      <c r="BH2124" s="15"/>
      <c r="BJ2124" s="86" t="s">
        <v>477</v>
      </c>
      <c r="BK2124" s="86"/>
      <c r="BL2124" s="24">
        <v>334.78</v>
      </c>
      <c r="BM2124" s="24"/>
      <c r="BN2124" s="24"/>
      <c r="BO2124" s="24"/>
      <c r="BP2124" s="24"/>
      <c r="BQ2124" s="124"/>
    </row>
    <row r="2125" spans="1:69" ht="16.8" customHeight="1" x14ac:dyDescent="0.35">
      <c r="A2125" s="15"/>
      <c r="B2125" s="15"/>
      <c r="C2125" s="68" t="s">
        <v>107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111</v>
      </c>
      <c r="L2125" s="16">
        <f>SUM(L2112:L2124)</f>
        <v>2727.5200000000004</v>
      </c>
      <c r="M2125" s="16">
        <f>M2064</f>
        <v>0</v>
      </c>
      <c r="N2125" s="16">
        <f>N2064</f>
        <v>0</v>
      </c>
      <c r="O2125" s="16"/>
      <c r="P2125" s="18"/>
      <c r="Q2125" s="14"/>
      <c r="R2125" s="18">
        <v>0</v>
      </c>
      <c r="S2125" s="16"/>
      <c r="T2125" s="18">
        <f t="shared" si="704"/>
        <v>83120.239999999991</v>
      </c>
      <c r="U2125" s="15"/>
      <c r="W2125" s="14"/>
      <c r="X2125" s="18">
        <v>0</v>
      </c>
      <c r="Y2125" s="16"/>
      <c r="Z2125" s="18">
        <f t="shared" si="705"/>
        <v>69003.879999999961</v>
      </c>
      <c r="AA2125" s="15" t="str">
        <f>C2125</f>
        <v>VERSAMENTO</v>
      </c>
      <c r="AB2125" s="24"/>
      <c r="AC2125" s="15"/>
      <c r="AD2125" s="25"/>
      <c r="AE2125" s="62"/>
      <c r="AF2125" s="63"/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06"/>
        <v>0</v>
      </c>
      <c r="AP2125" s="15"/>
      <c r="AR2125" s="14"/>
      <c r="AS2125" s="18">
        <v>0</v>
      </c>
      <c r="AT2125" s="16"/>
      <c r="AU2125" s="18">
        <f t="shared" si="707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708"/>
        <v>0</v>
      </c>
      <c r="BB2125" s="15"/>
      <c r="BD2125" s="14"/>
      <c r="BE2125" s="18">
        <v>0</v>
      </c>
      <c r="BF2125" s="16"/>
      <c r="BG2125" s="18">
        <f t="shared" si="709"/>
        <v>0</v>
      </c>
      <c r="BH2125" s="15"/>
      <c r="BJ2125" s="86"/>
      <c r="BK2125" s="86"/>
      <c r="BL2125" s="24"/>
      <c r="BM2125" s="24"/>
      <c r="BN2125" s="24"/>
      <c r="BO2125" s="24"/>
      <c r="BP2125" s="24"/>
      <c r="BQ2125" s="124"/>
    </row>
    <row r="2126" spans="1:69" ht="16.8" customHeight="1" x14ac:dyDescent="0.35">
      <c r="A2126" s="15"/>
      <c r="B2126" s="15"/>
      <c r="C2126" s="15" t="s">
        <v>169</v>
      </c>
      <c r="D2126" s="16"/>
      <c r="E2126" s="16"/>
      <c r="F2126" s="16">
        <v>7914.78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20638.849999999999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4"/>
        <v>83120.239999999991</v>
      </c>
      <c r="U2126" s="15"/>
      <c r="W2126" s="14"/>
      <c r="X2126" s="18">
        <f>F2126</f>
        <v>7914.78</v>
      </c>
      <c r="Y2126" s="16">
        <f>G2126</f>
        <v>0</v>
      </c>
      <c r="Z2126" s="18">
        <f t="shared" si="705"/>
        <v>76918.65999999996</v>
      </c>
      <c r="AA2126" s="15" t="str">
        <f>C2126</f>
        <v>BONIFICI</v>
      </c>
      <c r="AB2126" s="24"/>
      <c r="AC2126" s="15"/>
      <c r="AD2126" s="25"/>
      <c r="AE2126" s="62"/>
      <c r="AF2126" s="63"/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06"/>
        <v>0</v>
      </c>
      <c r="AP2126" s="15"/>
      <c r="AR2126" s="14"/>
      <c r="AS2126" s="18">
        <v>0</v>
      </c>
      <c r="AT2126" s="16"/>
      <c r="AU2126" s="18">
        <f t="shared" si="707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08"/>
        <v>0</v>
      </c>
      <c r="BB2126" s="15"/>
      <c r="BD2126" s="14"/>
      <c r="BE2126" s="18">
        <v>0</v>
      </c>
      <c r="BF2126" s="16"/>
      <c r="BG2126" s="18">
        <f t="shared" si="709"/>
        <v>0</v>
      </c>
      <c r="BH2126" s="15"/>
      <c r="BJ2126" s="86"/>
      <c r="BK2126" s="86"/>
      <c r="BL2126" s="24"/>
      <c r="BM2126" s="24"/>
      <c r="BN2126" s="24"/>
      <c r="BO2126" s="24"/>
      <c r="BP2126" s="24"/>
      <c r="BQ2126" s="124"/>
    </row>
    <row r="2127" spans="1:69" ht="16.8" customHeight="1" x14ac:dyDescent="0.35">
      <c r="A2127" s="15"/>
      <c r="B2127" s="15"/>
      <c r="C2127" s="47" t="s">
        <v>112</v>
      </c>
      <c r="D2127" s="16"/>
      <c r="E2127" s="16"/>
      <c r="F2127" s="16">
        <v>0</v>
      </c>
      <c r="G2127" s="1">
        <f>F2117</f>
        <v>0</v>
      </c>
      <c r="H2127" s="16">
        <f>G2127-D2018-D2019-D2021</f>
        <v>-1375.9</v>
      </c>
      <c r="I2127" s="4"/>
      <c r="J2127" s="14"/>
      <c r="K2127" s="53">
        <f>A2076</f>
        <v>45337</v>
      </c>
      <c r="L2127" s="3">
        <f>D2076+D2077-E2081+D2078-E2078+D2081-E2076+B2079</f>
        <v>15413.48</v>
      </c>
      <c r="M2127" s="3"/>
      <c r="N2127" s="3"/>
      <c r="O2127" s="16"/>
      <c r="P2127" s="18"/>
      <c r="Q2127" s="14"/>
      <c r="R2127" s="18"/>
      <c r="S2127" s="16"/>
      <c r="T2127" s="18">
        <f t="shared" si="704"/>
        <v>83120.239999999991</v>
      </c>
      <c r="U2127" s="15"/>
      <c r="W2127" s="14"/>
      <c r="X2127" s="18"/>
      <c r="Y2127" s="1">
        <f>G2127</f>
        <v>0</v>
      </c>
      <c r="Z2127" s="18">
        <f t="shared" si="705"/>
        <v>76918.65999999996</v>
      </c>
      <c r="AA2127" s="15" t="str">
        <f>C2127</f>
        <v>PREL .PROVVIGIONI MATURATE</v>
      </c>
      <c r="AB2127" s="24"/>
      <c r="AC2127" s="15" t="s">
        <v>157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06"/>
        <v>0</v>
      </c>
      <c r="AP2127" s="15"/>
      <c r="AR2127" s="14"/>
      <c r="AS2127" s="18"/>
      <c r="AT2127" s="25">
        <v>0</v>
      </c>
      <c r="AU2127" s="18">
        <f t="shared" si="707"/>
        <v>0</v>
      </c>
      <c r="AV2127" s="15"/>
      <c r="AX2127" s="14"/>
      <c r="AY2127" s="18"/>
      <c r="AZ2127" s="25">
        <v>0</v>
      </c>
      <c r="BA2127" s="18">
        <f t="shared" si="708"/>
        <v>0</v>
      </c>
      <c r="BB2127" s="15"/>
      <c r="BD2127" s="14"/>
      <c r="BE2127" s="18"/>
      <c r="BF2127" s="25">
        <v>0</v>
      </c>
      <c r="BG2127" s="18">
        <f t="shared" si="709"/>
        <v>0</v>
      </c>
      <c r="BH2127" s="15"/>
      <c r="BJ2127" s="86"/>
      <c r="BK2127" s="86"/>
      <c r="BL2127" s="24"/>
      <c r="BM2127" s="24"/>
      <c r="BN2127" s="24"/>
      <c r="BO2127" s="24"/>
      <c r="BP2127" s="24"/>
      <c r="BQ2127" s="124"/>
    </row>
    <row r="2128" spans="1:69" ht="16.8" customHeight="1" x14ac:dyDescent="0.35">
      <c r="A2128" s="15"/>
      <c r="B2128" s="15"/>
      <c r="C2128" s="15" t="s">
        <v>113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/>
      <c r="N2128" s="16"/>
      <c r="O2128" s="16"/>
      <c r="P2128" s="18"/>
      <c r="Q2128" s="14"/>
      <c r="R2128" s="18"/>
      <c r="S2128" s="16">
        <f>G2128</f>
        <v>0</v>
      </c>
      <c r="T2128" s="18">
        <f t="shared" si="70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05"/>
        <v>76918.65999999996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06"/>
        <v>0</v>
      </c>
      <c r="AP2128" s="15"/>
      <c r="AR2128" s="14"/>
      <c r="AS2128" s="18"/>
      <c r="AT2128" s="16"/>
      <c r="AU2128" s="18">
        <f t="shared" si="707"/>
        <v>0</v>
      </c>
      <c r="AV2128" s="15"/>
      <c r="AX2128" s="14"/>
      <c r="AY2128" s="18"/>
      <c r="AZ2128" s="16"/>
      <c r="BA2128" s="18">
        <f t="shared" si="708"/>
        <v>0</v>
      </c>
      <c r="BB2128" s="15"/>
      <c r="BD2128" s="14"/>
      <c r="BE2128" s="18"/>
      <c r="BF2128" s="16"/>
      <c r="BG2128" s="18">
        <f t="shared" si="709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4"/>
    </row>
    <row r="2129" spans="1:69" ht="16.8" customHeight="1" x14ac:dyDescent="0.35">
      <c r="A2129" s="15"/>
      <c r="B2129" s="15"/>
      <c r="C2129" s="15" t="s">
        <v>114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05"/>
        <v>76918.65999999996</v>
      </c>
      <c r="AA2129" s="15"/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06"/>
        <v>0</v>
      </c>
      <c r="AP2129" s="15"/>
      <c r="AR2129" s="14"/>
      <c r="AS2129" s="18"/>
      <c r="AT2129" s="16">
        <v>0</v>
      </c>
      <c r="AU2129" s="18">
        <f t="shared" si="707"/>
        <v>0</v>
      </c>
      <c r="AV2129" s="15"/>
      <c r="AX2129" s="14"/>
      <c r="AY2129" s="18"/>
      <c r="AZ2129" s="16">
        <v>0</v>
      </c>
      <c r="BA2129" s="18">
        <f t="shared" si="708"/>
        <v>0</v>
      </c>
      <c r="BB2129" s="15"/>
      <c r="BD2129" s="14"/>
      <c r="BE2129" s="18"/>
      <c r="BF2129" s="16">
        <v>0</v>
      </c>
      <c r="BG2129" s="18">
        <f t="shared" si="709"/>
        <v>0</v>
      </c>
      <c r="BH2129" s="15"/>
      <c r="BJ2129" s="86"/>
      <c r="BK2129" s="86"/>
      <c r="BL2129" s="24"/>
      <c r="BM2129" s="24"/>
      <c r="BN2129" s="24"/>
      <c r="BO2129" s="24"/>
      <c r="BP2129" s="24"/>
      <c r="BQ2129" s="124"/>
    </row>
    <row r="2130" spans="1:69" ht="16.8" customHeight="1" x14ac:dyDescent="0.35">
      <c r="A2130" s="15"/>
      <c r="B2130" s="15"/>
      <c r="C2130" s="15"/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115</v>
      </c>
      <c r="L2130" s="3">
        <f>SUM(L2110:L2124)+N2109+L2126+L2127</f>
        <v>198818.74999999997</v>
      </c>
      <c r="M2130" s="3">
        <f>SUM(O2079:O2098)+N2108</f>
        <v>96766.24</v>
      </c>
      <c r="N2130" s="16"/>
      <c r="O2130" s="16"/>
      <c r="P2130" s="18"/>
      <c r="Q2130" s="14"/>
      <c r="R2130" s="18"/>
      <c r="S2130" s="16">
        <v>0</v>
      </c>
      <c r="T2130" s="18">
        <f t="shared" si="704"/>
        <v>83120.239999999991</v>
      </c>
      <c r="U2130" s="15"/>
      <c r="W2130" s="14"/>
      <c r="X2130" s="18">
        <v>0</v>
      </c>
      <c r="Y2130" s="16">
        <v>0</v>
      </c>
      <c r="Z2130" s="18">
        <f t="shared" si="705"/>
        <v>76918.65999999996</v>
      </c>
      <c r="AA2130" s="15"/>
      <c r="AB2130" s="24"/>
      <c r="AC2130" s="15">
        <f>C2130</f>
        <v>0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111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06"/>
        <v>0</v>
      </c>
      <c r="AP2130" s="15"/>
      <c r="AR2130" s="14"/>
      <c r="AS2130" s="18"/>
      <c r="AT2130" s="16">
        <v>0</v>
      </c>
      <c r="AU2130" s="18">
        <f t="shared" si="707"/>
        <v>0</v>
      </c>
      <c r="AV2130" s="16"/>
      <c r="AX2130" s="14"/>
      <c r="AY2130" s="18"/>
      <c r="AZ2130" s="16">
        <v>0</v>
      </c>
      <c r="BA2130" s="18">
        <f t="shared" si="708"/>
        <v>0</v>
      </c>
      <c r="BB2130" s="15"/>
      <c r="BD2130" s="14"/>
      <c r="BE2130" s="18"/>
      <c r="BF2130" s="16">
        <v>0</v>
      </c>
      <c r="BG2130" s="18">
        <f t="shared" si="709"/>
        <v>0</v>
      </c>
      <c r="BH2130" s="15"/>
      <c r="BJ2130" s="86"/>
      <c r="BK2130" s="86"/>
      <c r="BL2130" s="24"/>
      <c r="BM2130" s="24"/>
      <c r="BN2130" s="24"/>
      <c r="BO2130" s="24"/>
      <c r="BP2130" s="24"/>
      <c r="BQ2130" s="124"/>
    </row>
    <row r="2131" spans="1:69" ht="16.8" customHeight="1" x14ac:dyDescent="0.35">
      <c r="A2131" s="15"/>
      <c r="B2131" s="15"/>
      <c r="C2131" s="64" t="s">
        <v>138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5268.1600000000017</v>
      </c>
      <c r="J2131" s="14"/>
      <c r="K2131" s="6" t="s">
        <v>116</v>
      </c>
      <c r="L2131" s="3">
        <f>L2130-M2130</f>
        <v>102052.50999999997</v>
      </c>
      <c r="M2131" s="16"/>
      <c r="N2131" s="16"/>
      <c r="O2131" s="16"/>
      <c r="P2131" s="18"/>
      <c r="Q2131" s="14"/>
      <c r="R2131" s="18"/>
      <c r="S2131" s="16">
        <v>0</v>
      </c>
      <c r="T2131" s="18">
        <f t="shared" si="704"/>
        <v>83120.239999999991</v>
      </c>
      <c r="U2131" s="15"/>
      <c r="W2131" s="14"/>
      <c r="X2131" s="18"/>
      <c r="Y2131" s="16">
        <v>0</v>
      </c>
      <c r="Z2131" s="18">
        <f t="shared" si="705"/>
        <v>76918.65999999996</v>
      </c>
      <c r="AA2131" s="15"/>
      <c r="AB2131" s="24"/>
      <c r="AC2131" s="71" t="s">
        <v>190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117</v>
      </c>
      <c r="AI2131" s="26"/>
      <c r="AJ2131" s="25">
        <f>SUM(AJ2077:AJ2130)</f>
        <v>0</v>
      </c>
      <c r="AL2131" s="14"/>
      <c r="AM2131" s="18"/>
      <c r="AN2131" s="16"/>
      <c r="AO2131" s="18">
        <f t="shared" si="706"/>
        <v>0</v>
      </c>
      <c r="AP2131" s="15"/>
      <c r="AR2131" s="14"/>
      <c r="AS2131" s="18"/>
      <c r="AT2131" s="16">
        <v>0</v>
      </c>
      <c r="AU2131" s="18">
        <f t="shared" si="707"/>
        <v>0</v>
      </c>
      <c r="AV2131" s="15"/>
      <c r="AX2131" s="14"/>
      <c r="AY2131" s="18"/>
      <c r="AZ2131" s="16"/>
      <c r="BA2131" s="18">
        <f t="shared" si="708"/>
        <v>0</v>
      </c>
      <c r="BB2131" s="15"/>
      <c r="BD2131" s="14"/>
      <c r="BE2131" s="18"/>
      <c r="BF2131" s="16"/>
      <c r="BG2131" s="18">
        <f t="shared" si="709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4"/>
    </row>
    <row r="2132" spans="1:69" ht="16.8" customHeight="1" x14ac:dyDescent="0.35">
      <c r="A2132" s="15"/>
      <c r="B2132" s="15"/>
      <c r="C2132" s="64" t="s">
        <v>140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102052.51000000001</v>
      </c>
      <c r="M2132" s="16"/>
      <c r="N2132" s="16"/>
      <c r="O2132" s="56"/>
      <c r="P2132" s="18"/>
      <c r="Q2132" s="14"/>
      <c r="R2132" s="18"/>
      <c r="S2132" s="16">
        <v>0</v>
      </c>
      <c r="T2132" s="18">
        <f t="shared" si="704"/>
        <v>83120.239999999991</v>
      </c>
      <c r="U2132" s="15"/>
      <c r="W2132" s="14"/>
      <c r="X2132" s="18"/>
      <c r="Y2132" s="16">
        <v>0</v>
      </c>
      <c r="Z2132" s="18">
        <f t="shared" si="705"/>
        <v>76918.65999999996</v>
      </c>
      <c r="AA2132" s="15"/>
      <c r="AB2132" s="24"/>
      <c r="AC2132" s="71" t="s">
        <v>161</v>
      </c>
      <c r="AD2132" s="65"/>
      <c r="AE2132" s="65">
        <f>G2132</f>
        <v>0</v>
      </c>
      <c r="AF2132" s="63">
        <f>AF2071+AD2076+AD2077</f>
        <v>101378.46999999999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706"/>
        <v>0</v>
      </c>
      <c r="AP2132" s="15"/>
      <c r="AR2132" s="14"/>
      <c r="AS2132" s="18"/>
      <c r="AT2132" s="16"/>
      <c r="AU2132" s="18">
        <f t="shared" si="707"/>
        <v>0</v>
      </c>
      <c r="AV2132" s="15"/>
      <c r="AX2132" s="14"/>
      <c r="AY2132" s="18"/>
      <c r="AZ2132" s="16"/>
      <c r="BA2132" s="18">
        <f t="shared" si="708"/>
        <v>0</v>
      </c>
      <c r="BB2132" s="15"/>
      <c r="BD2132" s="14"/>
      <c r="BE2132" s="18"/>
      <c r="BF2132" s="16"/>
      <c r="BG2132" s="18">
        <f t="shared" si="709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4"/>
    </row>
    <row r="2133" spans="1:69" ht="16.8" customHeight="1" x14ac:dyDescent="0.35">
      <c r="A2133" s="92">
        <f>D2078-D2080+A2072-E2078-G2132</f>
        <v>79239.260000000009</v>
      </c>
      <c r="B2133" s="44">
        <f>D2081-D2083+B2072</f>
        <v>5950.6000000000031</v>
      </c>
      <c r="C2133" s="57" t="s">
        <v>119</v>
      </c>
      <c r="D2133" s="44">
        <f>D2076-D2079-E2076+D2072</f>
        <v>15063.7</v>
      </c>
      <c r="E2133" s="44">
        <f>D2077-D2082+E2072</f>
        <v>0</v>
      </c>
      <c r="F2133" s="72">
        <f>D2079+D2080+D2082+F2072-E2080</f>
        <v>24706.47</v>
      </c>
      <c r="G2133" s="81">
        <f>D2079+D2080-E2080+D2082+G2072</f>
        <v>24706.47</v>
      </c>
      <c r="H2133" s="44">
        <f>G2127+G2126+H2072</f>
        <v>16665.96</v>
      </c>
      <c r="I2133" s="79">
        <f>G2133-H2133</f>
        <v>8040.510000000002</v>
      </c>
      <c r="J2133" s="58"/>
      <c r="K2133" s="6" t="s">
        <v>120</v>
      </c>
      <c r="L2133" s="3">
        <f>L2131-L2132</f>
        <v>0</v>
      </c>
      <c r="M2133" s="27" t="s">
        <v>162</v>
      </c>
      <c r="N2133" s="27">
        <f>O2133-L2132</f>
        <v>-3212.1100000000442</v>
      </c>
      <c r="O2133" s="44">
        <f>Z2133+AU2133+N2109+SUM(L2112:L2123)+SUM(N2113:N2123)+L2127-D2079-D2082-D2078+E2080</f>
        <v>98840.399999999965</v>
      </c>
      <c r="P2133" s="18"/>
      <c r="Q2133" s="58"/>
      <c r="R2133" s="59"/>
      <c r="S2133" s="44"/>
      <c r="T2133" s="59">
        <f t="shared" si="704"/>
        <v>83120.239999999991</v>
      </c>
      <c r="U2133" s="57"/>
      <c r="W2133" s="58"/>
      <c r="X2133" s="59"/>
      <c r="Y2133" s="44"/>
      <c r="Z2133" s="59">
        <f t="shared" si="705"/>
        <v>76918.65999999996</v>
      </c>
      <c r="AA2133" s="57"/>
      <c r="AB2133" s="60"/>
      <c r="AC2133" s="60" t="s">
        <v>121</v>
      </c>
      <c r="AD2133" s="23">
        <f>SUM(AD2076:AD2132)-SUM(AE2076:AE2130)+AD2072</f>
        <v>29633.540000000005</v>
      </c>
      <c r="AE2133" s="23">
        <f>AF2119+AF2120</f>
        <v>11860</v>
      </c>
      <c r="AF2133" s="23">
        <f>AD2133+AE2133</f>
        <v>41493.540000000008</v>
      </c>
      <c r="AG2133" s="23" t="s">
        <v>163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06"/>
        <v>0</v>
      </c>
      <c r="AP2133" s="57"/>
      <c r="AR2133" s="58"/>
      <c r="AS2133" s="59"/>
      <c r="AT2133" s="44"/>
      <c r="AU2133" s="59">
        <f t="shared" si="707"/>
        <v>0</v>
      </c>
      <c r="AV2133" s="57"/>
      <c r="AX2133" s="58"/>
      <c r="AY2133" s="59"/>
      <c r="AZ2133" s="44"/>
      <c r="BA2133" s="59">
        <f t="shared" si="708"/>
        <v>0</v>
      </c>
      <c r="BB2133" s="57"/>
      <c r="BD2133" s="58"/>
      <c r="BE2133" s="59"/>
      <c r="BF2133" s="44"/>
      <c r="BG2133" s="59">
        <f t="shared" si="709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191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5" spans="1:69" ht="16.8" customHeight="1" x14ac:dyDescent="0.25">
      <c r="A2135" s="50"/>
    </row>
    <row r="2136" spans="1:69" ht="16.8" customHeight="1" x14ac:dyDescent="0.35">
      <c r="A2136" s="2" t="s">
        <v>0</v>
      </c>
      <c r="B2136" s="2"/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24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122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164</v>
      </c>
      <c r="BK2136" s="21" t="s">
        <v>0</v>
      </c>
      <c r="BL2136" s="8" t="s">
        <v>34</v>
      </c>
      <c r="BM2136" s="8" t="s">
        <v>0</v>
      </c>
      <c r="BN2136" s="8" t="s">
        <v>40</v>
      </c>
      <c r="BO2136" s="8" t="s">
        <v>165</v>
      </c>
      <c r="BP2136" s="8" t="s">
        <v>0</v>
      </c>
      <c r="BQ2136" s="9" t="s">
        <v>166</v>
      </c>
    </row>
    <row r="2137" spans="1:69" ht="16.8" customHeight="1" x14ac:dyDescent="0.35">
      <c r="A2137" s="14">
        <v>45338</v>
      </c>
      <c r="B2137" s="15" t="s">
        <v>167</v>
      </c>
      <c r="C2137" s="15" t="s">
        <v>168</v>
      </c>
      <c r="D2137" s="69">
        <v>156</v>
      </c>
      <c r="E2137" s="16">
        <v>100</v>
      </c>
      <c r="F2137" s="148" t="s">
        <v>478</v>
      </c>
      <c r="G2137" s="16"/>
      <c r="H2137" s="103"/>
      <c r="I2137" s="4"/>
      <c r="J2137" s="14">
        <f>A2137</f>
        <v>45338</v>
      </c>
      <c r="K2137" s="17" t="s">
        <v>24</v>
      </c>
      <c r="L2137" s="16">
        <f>D2140+D2143+D2141+D2144</f>
        <v>1215.1199999999999</v>
      </c>
      <c r="M2137" s="16"/>
      <c r="N2137" s="82">
        <f>L2137+L2138-M2138</f>
        <v>1215.1199999999999</v>
      </c>
      <c r="O2137" s="80">
        <f>D2140+D2143+D2141-E2141-E2140+O2076</f>
        <v>97841.7</v>
      </c>
      <c r="P2137" s="18"/>
      <c r="Q2137" s="14">
        <f>J2137</f>
        <v>45338</v>
      </c>
      <c r="R2137" s="18"/>
      <c r="S2137" s="16"/>
      <c r="T2137" s="18">
        <f>T2133</f>
        <v>83120.239999999991</v>
      </c>
      <c r="U2137" s="15"/>
      <c r="W2137" s="14">
        <f>A2137</f>
        <v>45338</v>
      </c>
      <c r="X2137" s="18"/>
      <c r="Y2137" s="16"/>
      <c r="Z2137" s="18">
        <f>Z2133</f>
        <v>76918.65999999996</v>
      </c>
      <c r="AA2137" s="15"/>
      <c r="AB2137" s="19">
        <f>A2137</f>
        <v>45338</v>
      </c>
      <c r="AC2137" s="12" t="s">
        <v>25</v>
      </c>
      <c r="AD2137" s="11">
        <f>N2137</f>
        <v>1215.1199999999999</v>
      </c>
      <c r="AE2137" s="11"/>
      <c r="AF2137" s="20"/>
      <c r="AG2137" s="20"/>
      <c r="AH2137" s="21" t="s">
        <v>26</v>
      </c>
      <c r="AI2137" s="22" t="s">
        <v>27</v>
      </c>
      <c r="AJ2137" s="23" t="s">
        <v>28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169</v>
      </c>
      <c r="BM2137" s="88">
        <f>BK2137</f>
        <v>45338</v>
      </c>
      <c r="BN2137" s="24" t="s">
        <v>169</v>
      </c>
      <c r="BO2137" s="24"/>
      <c r="BP2137" s="88">
        <f>BK2137</f>
        <v>45338</v>
      </c>
      <c r="BQ2137" s="124"/>
    </row>
    <row r="2138" spans="1:69" ht="16.8" customHeight="1" x14ac:dyDescent="0.35">
      <c r="A2138" s="15"/>
      <c r="B2138" s="15"/>
      <c r="C2138" s="15" t="s">
        <v>170</v>
      </c>
      <c r="D2138" s="16">
        <v>0</v>
      </c>
      <c r="E2138" s="16"/>
      <c r="F2138" s="16"/>
      <c r="G2138" s="16"/>
      <c r="H2138" s="103" t="s">
        <v>34</v>
      </c>
      <c r="I2138" s="4"/>
      <c r="J2138" s="14"/>
      <c r="K2138" s="17" t="s">
        <v>30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69" si="713">(R2138-S2138)+T2137</f>
        <v>83120.239999999991</v>
      </c>
      <c r="U2138" s="15"/>
      <c r="W2138" s="14"/>
      <c r="X2138" s="18"/>
      <c r="Y2138" s="16"/>
      <c r="Z2138" s="18">
        <f t="shared" ref="Z2138:Z2169" si="714">(X2138-Y2138)+Z2137</f>
        <v>76918.65999999996</v>
      </c>
      <c r="AA2138" s="15"/>
      <c r="AB2138" s="24"/>
      <c r="AC2138" s="24" t="s">
        <v>31</v>
      </c>
      <c r="AD2138" s="25"/>
      <c r="AE2138" s="25"/>
      <c r="AF2138" s="25"/>
      <c r="AG2138" s="25"/>
      <c r="AH2138" s="12" t="s">
        <v>32</v>
      </c>
      <c r="AI2138" s="26">
        <f>AI2133</f>
        <v>0</v>
      </c>
      <c r="AJ2138" s="25"/>
      <c r="AL2138" s="14"/>
      <c r="AM2138" s="18"/>
      <c r="AN2138" s="16"/>
      <c r="AO2138" s="18">
        <f t="shared" ref="AO2138:AO2169" si="715">(AM2138-AN2138)+AO2137</f>
        <v>0</v>
      </c>
      <c r="AP2138" s="15"/>
      <c r="AR2138" s="14"/>
      <c r="AS2138" s="18"/>
      <c r="AT2138" s="16"/>
      <c r="AU2138" s="18">
        <f t="shared" ref="AU2138:AU2169" si="716">(AS2138-AT2138)+AU2137</f>
        <v>0</v>
      </c>
      <c r="AV2138" s="15"/>
      <c r="AX2138" s="14"/>
      <c r="AY2138" s="18"/>
      <c r="AZ2138" s="16"/>
      <c r="BA2138" s="18">
        <f t="shared" ref="BA2138:BA2169" si="717">(AY2138-AZ2138)+BA2137</f>
        <v>0</v>
      </c>
      <c r="BB2138" s="15"/>
      <c r="BD2138" s="14"/>
      <c r="BE2138" s="18"/>
      <c r="BF2138" s="16"/>
      <c r="BG2138" s="18">
        <f t="shared" ref="BG2138:BG2169" si="718">(BE2138-BF2138)+BG2137</f>
        <v>0</v>
      </c>
      <c r="BH2138" s="15"/>
      <c r="BJ2138" s="86">
        <v>0</v>
      </c>
      <c r="BK2138" s="90"/>
      <c r="BL2138" s="24">
        <v>0</v>
      </c>
      <c r="BM2138" s="91"/>
      <c r="BN2138" s="24">
        <v>0</v>
      </c>
      <c r="BO2138" s="24">
        <v>0</v>
      </c>
      <c r="BP2138" s="91"/>
      <c r="BQ2138" s="124"/>
    </row>
    <row r="2139" spans="1:69" ht="16.8" customHeight="1" x14ac:dyDescent="0.35">
      <c r="A2139" s="15"/>
      <c r="B2139" s="15"/>
      <c r="C2139" s="15" t="s">
        <v>171</v>
      </c>
      <c r="D2139" s="16">
        <v>7939.84</v>
      </c>
      <c r="E2139" s="16">
        <v>667.49</v>
      </c>
      <c r="F2139" s="16"/>
      <c r="G2139" s="16"/>
      <c r="H2139" s="103">
        <f>D2140+H2078</f>
        <v>271.40999999999997</v>
      </c>
      <c r="I2139" s="4"/>
      <c r="J2139" s="14"/>
      <c r="K2139" s="17" t="s">
        <v>35</v>
      </c>
      <c r="L2139" s="16">
        <f>D2137+D2138+D2139+D2142-D2140-D2141-D2143-D2144-E2139-E2137+B2140</f>
        <v>6113.2300000000005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713"/>
        <v>83120.239999999991</v>
      </c>
      <c r="U2139" s="15"/>
      <c r="W2139" s="14"/>
      <c r="X2139" s="18"/>
      <c r="Y2139" s="16"/>
      <c r="Z2139" s="18">
        <f t="shared" si="714"/>
        <v>76918.65999999996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715"/>
        <v>0</v>
      </c>
      <c r="AP2139" s="15"/>
      <c r="AR2139" s="14"/>
      <c r="AS2139" s="18"/>
      <c r="AT2139" s="16"/>
      <c r="AU2139" s="18">
        <f t="shared" si="716"/>
        <v>0</v>
      </c>
      <c r="AV2139" s="15"/>
      <c r="AX2139" s="14"/>
      <c r="AY2139" s="18"/>
      <c r="AZ2139" s="16"/>
      <c r="BA2139" s="18">
        <f t="shared" si="717"/>
        <v>0</v>
      </c>
      <c r="BB2139" s="15"/>
      <c r="BD2139" s="14"/>
      <c r="BE2139" s="18"/>
      <c r="BF2139" s="16"/>
      <c r="BG2139" s="18">
        <f t="shared" si="718"/>
        <v>0</v>
      </c>
      <c r="BH2139" s="15"/>
      <c r="BJ2139" s="86">
        <v>0</v>
      </c>
      <c r="BK2139" s="90"/>
      <c r="BL2139" s="24">
        <v>0</v>
      </c>
      <c r="BM2139" s="91"/>
      <c r="BN2139" s="24">
        <v>0</v>
      </c>
      <c r="BO2139" s="24">
        <v>0</v>
      </c>
      <c r="BP2139" s="91"/>
      <c r="BQ2139" s="124"/>
    </row>
    <row r="2140" spans="1:69" ht="16.8" customHeight="1" x14ac:dyDescent="0.35">
      <c r="A2140" s="15"/>
      <c r="B2140" s="15">
        <v>0</v>
      </c>
      <c r="C2140" s="15" t="s">
        <v>172</v>
      </c>
      <c r="D2140" s="16">
        <v>18.079999999999998</v>
      </c>
      <c r="E2140" s="16"/>
      <c r="F2140" s="16"/>
      <c r="G2140" s="16"/>
      <c r="H2140" s="103" t="s">
        <v>40</v>
      </c>
      <c r="I2140" s="4"/>
      <c r="J2140" s="14"/>
      <c r="K2140" s="17" t="str">
        <f>C2179</f>
        <v>TASSE</v>
      </c>
      <c r="L2140" s="16"/>
      <c r="M2140" s="16">
        <f>10*(L2137+L2138-M2138)/100</f>
        <v>121.51199999999999</v>
      </c>
      <c r="N2140" s="16">
        <f>G2179</f>
        <v>0</v>
      </c>
      <c r="O2140" s="16">
        <f t="shared" ref="O2140:O2159" si="719">O2079+M2140-N2140</f>
        <v>29128.259000000013</v>
      </c>
      <c r="P2140" s="18">
        <f t="shared" ref="P2140:P2159" si="720">P2079+M2140</f>
        <v>10259.359</v>
      </c>
      <c r="Q2140" s="14"/>
      <c r="R2140" s="18"/>
      <c r="S2140" s="16"/>
      <c r="T2140" s="18">
        <f t="shared" si="713"/>
        <v>83120.239999999991</v>
      </c>
      <c r="U2140" s="15"/>
      <c r="W2140" s="14"/>
      <c r="X2140" s="18"/>
      <c r="Y2140" s="16"/>
      <c r="Z2140" s="18">
        <f t="shared" si="714"/>
        <v>76918.65999999996</v>
      </c>
      <c r="AA2140" s="15"/>
      <c r="AB2140" s="24"/>
      <c r="AC2140" s="24"/>
      <c r="AD2140" s="25"/>
      <c r="AE2140" s="25"/>
      <c r="AF2140" s="25"/>
      <c r="AG2140" s="25"/>
      <c r="AH2140" s="17"/>
      <c r="AI2140" s="16">
        <v>0</v>
      </c>
      <c r="AJ2140" s="25"/>
      <c r="AL2140" s="14"/>
      <c r="AM2140" s="18"/>
      <c r="AN2140" s="16"/>
      <c r="AO2140" s="18">
        <f t="shared" si="715"/>
        <v>0</v>
      </c>
      <c r="AP2140" s="15"/>
      <c r="AR2140" s="14"/>
      <c r="AS2140" s="18"/>
      <c r="AT2140" s="16"/>
      <c r="AU2140" s="18">
        <f t="shared" si="716"/>
        <v>0</v>
      </c>
      <c r="AV2140" s="15"/>
      <c r="AX2140" s="14"/>
      <c r="AY2140" s="18"/>
      <c r="AZ2140" s="16"/>
      <c r="BA2140" s="18">
        <f t="shared" si="717"/>
        <v>0</v>
      </c>
      <c r="BB2140" s="15"/>
      <c r="BD2140" s="14"/>
      <c r="BE2140" s="18"/>
      <c r="BF2140" s="16"/>
      <c r="BG2140" s="18">
        <f t="shared" si="718"/>
        <v>0</v>
      </c>
      <c r="BH2140" s="15"/>
      <c r="BJ2140" s="86">
        <v>0</v>
      </c>
      <c r="BK2140" s="90"/>
      <c r="BL2140" s="24">
        <v>0</v>
      </c>
      <c r="BM2140" s="91"/>
      <c r="BN2140" s="24">
        <v>0</v>
      </c>
      <c r="BO2140" s="24">
        <v>0</v>
      </c>
      <c r="BP2140" s="91"/>
      <c r="BQ2140" s="124"/>
    </row>
    <row r="2141" spans="1:69" ht="16.8" customHeight="1" x14ac:dyDescent="0.35">
      <c r="A2141" s="15"/>
      <c r="B2141" s="16">
        <f>B2140+B2080</f>
        <v>1798.95</v>
      </c>
      <c r="C2141" s="15" t="s">
        <v>173</v>
      </c>
      <c r="D2141" s="16">
        <v>1197.04</v>
      </c>
      <c r="E2141" s="16">
        <v>0</v>
      </c>
      <c r="F2141" s="16"/>
      <c r="G2141" s="16"/>
      <c r="H2141" s="103">
        <f>D2141+H2080</f>
        <v>9352.2200000000012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101.70554399999997</v>
      </c>
      <c r="N2141" s="16">
        <f>D2149</f>
        <v>0</v>
      </c>
      <c r="O2141" s="16">
        <f t="shared" si="719"/>
        <v>-34318.616516999995</v>
      </c>
      <c r="P2141" s="18">
        <f t="shared" si="720"/>
        <v>8587.0834830000003</v>
      </c>
      <c r="Q2141" s="14"/>
      <c r="R2141" s="18"/>
      <c r="S2141" s="16"/>
      <c r="T2141" s="18">
        <f t="shared" si="713"/>
        <v>83120.239999999991</v>
      </c>
      <c r="U2141" s="15"/>
      <c r="W2141" s="14"/>
      <c r="X2141" s="18"/>
      <c r="Y2141" s="16"/>
      <c r="Z2141" s="18">
        <f t="shared" si="714"/>
        <v>76918.65999999996</v>
      </c>
      <c r="AA2141" s="15"/>
      <c r="AB2141" s="24"/>
      <c r="AC2141" s="17"/>
      <c r="AD2141" s="25"/>
      <c r="AE2141" s="25"/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715"/>
        <v>0</v>
      </c>
      <c r="AP2141" s="15"/>
      <c r="AR2141" s="14"/>
      <c r="AS2141" s="18"/>
      <c r="AT2141" s="16"/>
      <c r="AU2141" s="18">
        <f t="shared" si="716"/>
        <v>0</v>
      </c>
      <c r="AV2141" s="15"/>
      <c r="AX2141" s="14"/>
      <c r="AY2141" s="18"/>
      <c r="AZ2141" s="16"/>
      <c r="BA2141" s="18">
        <f t="shared" si="717"/>
        <v>0</v>
      </c>
      <c r="BB2141" s="15"/>
      <c r="BD2141" s="14"/>
      <c r="BE2141" s="18"/>
      <c r="BF2141" s="16"/>
      <c r="BG2141" s="18">
        <f t="shared" si="718"/>
        <v>0</v>
      </c>
      <c r="BH2141" s="15"/>
      <c r="BJ2141" s="86">
        <v>0</v>
      </c>
      <c r="BK2141" s="90"/>
      <c r="BL2141" s="24">
        <v>0</v>
      </c>
      <c r="BM2141" s="91"/>
      <c r="BN2141" s="24">
        <v>0</v>
      </c>
      <c r="BO2141" s="24"/>
      <c r="BP2141" s="24"/>
      <c r="BQ2141" s="124"/>
    </row>
    <row r="2142" spans="1:69" ht="16.8" customHeight="1" x14ac:dyDescent="0.35">
      <c r="A2142" s="15"/>
      <c r="B2142" s="15"/>
      <c r="C2142" s="15" t="s">
        <v>174</v>
      </c>
      <c r="D2142" s="16">
        <v>0</v>
      </c>
      <c r="E2142" s="16">
        <v>0</v>
      </c>
      <c r="F2142" s="16"/>
      <c r="G2142" s="16"/>
      <c r="H2142" s="103" t="s">
        <v>44</v>
      </c>
      <c r="I2142" s="77" t="s">
        <v>175</v>
      </c>
      <c r="J2142" s="14"/>
      <c r="K2142" s="15" t="str">
        <f>C2166</f>
        <v>TOT. PAG. IMPIEGATE</v>
      </c>
      <c r="L2142" s="16"/>
      <c r="M2142" s="16">
        <f>15.35*(L2137+L2138-M2138)/100</f>
        <v>186.52091999999996</v>
      </c>
      <c r="N2142" s="16">
        <f>D2166</f>
        <v>0</v>
      </c>
      <c r="O2142" s="16">
        <f t="shared" si="719"/>
        <v>-9854.5839350000042</v>
      </c>
      <c r="P2142" s="18">
        <f t="shared" si="720"/>
        <v>15748.116064999998</v>
      </c>
      <c r="Q2142" s="14"/>
      <c r="R2142" s="18"/>
      <c r="S2142" s="16"/>
      <c r="T2142" s="18">
        <f t="shared" si="713"/>
        <v>83120.239999999991</v>
      </c>
      <c r="U2142" s="15"/>
      <c r="W2142" s="14"/>
      <c r="X2142" s="18"/>
      <c r="Y2142" s="16"/>
      <c r="Z2142" s="18">
        <f t="shared" si="714"/>
        <v>76918.65999999996</v>
      </c>
      <c r="AA2142" s="15"/>
      <c r="AB2142" s="24"/>
      <c r="AC2142" s="17"/>
      <c r="AD2142" s="25"/>
      <c r="AE2142" s="25"/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715"/>
        <v>0</v>
      </c>
      <c r="AP2142" s="15"/>
      <c r="AR2142" s="14"/>
      <c r="AS2142" s="18"/>
      <c r="AT2142" s="16"/>
      <c r="AU2142" s="18">
        <f t="shared" si="716"/>
        <v>0</v>
      </c>
      <c r="AV2142" s="15"/>
      <c r="AX2142" s="14"/>
      <c r="AY2142" s="18"/>
      <c r="AZ2142" s="16"/>
      <c r="BA2142" s="18">
        <f t="shared" si="717"/>
        <v>0</v>
      </c>
      <c r="BB2142" s="15"/>
      <c r="BD2142" s="14"/>
      <c r="BE2142" s="18"/>
      <c r="BF2142" s="16"/>
      <c r="BG2142" s="18">
        <f t="shared" si="718"/>
        <v>0</v>
      </c>
      <c r="BH2142" s="15"/>
      <c r="BJ2142" s="86">
        <v>0</v>
      </c>
      <c r="BK2142" s="90"/>
      <c r="BL2142" s="24">
        <v>0</v>
      </c>
      <c r="BM2142" s="91"/>
      <c r="BN2142" s="24">
        <v>0</v>
      </c>
      <c r="BO2142" s="24"/>
      <c r="BP2142" s="24"/>
      <c r="BQ2142" s="124"/>
    </row>
    <row r="2143" spans="1:69" ht="16.8" customHeight="1" x14ac:dyDescent="0.35">
      <c r="A2143" s="15"/>
      <c r="B2143" s="15" t="s">
        <v>42</v>
      </c>
      <c r="C2143" s="15" t="s">
        <v>176</v>
      </c>
      <c r="D2143" s="16">
        <v>0</v>
      </c>
      <c r="E2143" s="16"/>
      <c r="F2143" s="16">
        <v>0</v>
      </c>
      <c r="G2143" s="16"/>
      <c r="H2143" s="103">
        <f>D2143+H2082</f>
        <v>0</v>
      </c>
      <c r="I2143" s="78">
        <f>D2140+D2141-E2141+D2143</f>
        <v>1215.1199999999999</v>
      </c>
      <c r="J2143" s="14"/>
      <c r="K2143" s="15" t="s">
        <v>45</v>
      </c>
      <c r="L2143" s="16"/>
      <c r="M2143" s="16">
        <f>2.6*(L2137+L2138-M2138)/100</f>
        <v>31.593119999999999</v>
      </c>
      <c r="N2143" s="16">
        <f>D2154</f>
        <v>0</v>
      </c>
      <c r="O2143" s="16">
        <f t="shared" si="719"/>
        <v>7658.6333399999985</v>
      </c>
      <c r="P2143" s="18">
        <f t="shared" si="720"/>
        <v>2667.43334</v>
      </c>
      <c r="Q2143" s="14"/>
      <c r="R2143" s="18"/>
      <c r="S2143" s="16"/>
      <c r="T2143" s="18">
        <f t="shared" si="713"/>
        <v>83120.239999999991</v>
      </c>
      <c r="U2143" s="15"/>
      <c r="W2143" s="14"/>
      <c r="X2143" s="18"/>
      <c r="Y2143" s="16"/>
      <c r="Z2143" s="18">
        <f t="shared" si="714"/>
        <v>76918.65999999996</v>
      </c>
      <c r="AA2143" s="15"/>
      <c r="AB2143" s="24"/>
      <c r="AC2143" s="17"/>
      <c r="AD2143" s="25"/>
      <c r="AE2143" s="25"/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715"/>
        <v>0</v>
      </c>
      <c r="AP2143" s="15"/>
      <c r="AR2143" s="14"/>
      <c r="AS2143" s="18"/>
      <c r="AT2143" s="16"/>
      <c r="AU2143" s="18">
        <f t="shared" si="716"/>
        <v>0</v>
      </c>
      <c r="AV2143" s="15"/>
      <c r="AX2143" s="14"/>
      <c r="AY2143" s="18"/>
      <c r="AZ2143" s="16"/>
      <c r="BA2143" s="18">
        <f t="shared" si="717"/>
        <v>0</v>
      </c>
      <c r="BB2143" s="15"/>
      <c r="BD2143" s="14"/>
      <c r="BE2143" s="18"/>
      <c r="BF2143" s="16"/>
      <c r="BG2143" s="18">
        <f t="shared" si="718"/>
        <v>0</v>
      </c>
      <c r="BH2143" s="15"/>
      <c r="BJ2143" s="86">
        <v>0</v>
      </c>
      <c r="BK2143" s="90"/>
      <c r="BL2143" s="24">
        <v>0</v>
      </c>
      <c r="BM2143" s="91"/>
      <c r="BN2143" s="24">
        <v>0</v>
      </c>
      <c r="BO2143" s="24"/>
      <c r="BP2143" s="24"/>
      <c r="BQ2143" s="124"/>
    </row>
    <row r="2144" spans="1:69" ht="16.8" customHeight="1" x14ac:dyDescent="0.35">
      <c r="A2144" s="15"/>
      <c r="B2144" s="15"/>
      <c r="C2144" s="15" t="s">
        <v>177</v>
      </c>
      <c r="D2144" s="16">
        <v>0</v>
      </c>
      <c r="E2144" s="16"/>
      <c r="F2144" s="16"/>
      <c r="G2144" s="16">
        <v>0</v>
      </c>
      <c r="H2144" s="103" t="s">
        <v>49</v>
      </c>
      <c r="I2144" s="4"/>
      <c r="J2144" s="14"/>
      <c r="K2144" s="15" t="s">
        <v>47</v>
      </c>
      <c r="L2144" s="16"/>
      <c r="M2144" s="16">
        <f>2.6*(L2137+L2138-M2138)/100</f>
        <v>31.593119999999999</v>
      </c>
      <c r="N2144" s="16">
        <f>G2155+H2155</f>
        <v>6</v>
      </c>
      <c r="O2144" s="16">
        <f t="shared" si="719"/>
        <v>7353.8733400000001</v>
      </c>
      <c r="P2144" s="18">
        <f t="shared" si="720"/>
        <v>2667.43334</v>
      </c>
      <c r="Q2144" s="14"/>
      <c r="R2144" s="18"/>
      <c r="S2144" s="16">
        <f>G2144</f>
        <v>0</v>
      </c>
      <c r="T2144" s="18">
        <f t="shared" si="713"/>
        <v>83120.239999999991</v>
      </c>
      <c r="U2144" s="15" t="str">
        <f>C2144</f>
        <v>Provvigioni TUTELA LEGALE</v>
      </c>
      <c r="W2144" s="14"/>
      <c r="X2144" s="18"/>
      <c r="Y2144" s="16">
        <v>0</v>
      </c>
      <c r="Z2144" s="18">
        <f t="shared" si="714"/>
        <v>76918.65999999996</v>
      </c>
      <c r="AA2144" s="15"/>
      <c r="AB2144" s="24"/>
      <c r="AC2144" s="15" t="str">
        <f>C2144</f>
        <v>Provvigioni TUTELA LEGALE</v>
      </c>
      <c r="AD2144" s="25"/>
      <c r="AE2144" s="62">
        <f>G2144</f>
        <v>0</v>
      </c>
      <c r="AF2144" s="63">
        <f>AE2144+AF2083</f>
        <v>0</v>
      </c>
      <c r="AG2144" s="25"/>
      <c r="AH2144" s="17"/>
      <c r="AI2144" s="16">
        <v>0</v>
      </c>
      <c r="AJ2144" s="25"/>
      <c r="AL2144" s="14"/>
      <c r="AM2144" s="18"/>
      <c r="AN2144" s="16">
        <v>0</v>
      </c>
      <c r="AO2144" s="18">
        <f t="shared" si="715"/>
        <v>0</v>
      </c>
      <c r="AP2144" s="15"/>
      <c r="AR2144" s="14"/>
      <c r="AS2144" s="18"/>
      <c r="AT2144" s="16">
        <v>0</v>
      </c>
      <c r="AU2144" s="18">
        <f t="shared" si="716"/>
        <v>0</v>
      </c>
      <c r="AV2144" s="15"/>
      <c r="AX2144" s="14"/>
      <c r="AY2144" s="18"/>
      <c r="AZ2144" s="16">
        <v>0</v>
      </c>
      <c r="BA2144" s="18">
        <f t="shared" si="717"/>
        <v>0</v>
      </c>
      <c r="BB2144" s="15"/>
      <c r="BD2144" s="14"/>
      <c r="BE2144" s="18"/>
      <c r="BF2144" s="16">
        <v>0</v>
      </c>
      <c r="BG2144" s="18">
        <f t="shared" si="718"/>
        <v>0</v>
      </c>
      <c r="BH2144" s="15"/>
      <c r="BJ2144" s="86">
        <v>0</v>
      </c>
      <c r="BK2144" s="90"/>
      <c r="BL2144" s="24">
        <v>0</v>
      </c>
      <c r="BM2144" s="91"/>
      <c r="BN2144" s="24">
        <v>0</v>
      </c>
      <c r="BO2144" s="24"/>
      <c r="BP2144" s="24"/>
      <c r="BQ2144" s="124"/>
    </row>
    <row r="2145" spans="1:69" ht="16.8" customHeight="1" x14ac:dyDescent="0.35">
      <c r="A2145" s="15"/>
      <c r="B2145" s="15"/>
      <c r="C2145" s="15" t="s">
        <v>178</v>
      </c>
      <c r="D2145" s="16"/>
      <c r="E2145" s="16"/>
      <c r="F2145" s="16"/>
      <c r="G2145" s="16">
        <v>0</v>
      </c>
      <c r="H2145" s="103">
        <f>D2144+H2084</f>
        <v>1983.8999999999999</v>
      </c>
      <c r="I2145" s="4"/>
      <c r="J2145" s="14"/>
      <c r="K2145" s="15" t="s">
        <v>50</v>
      </c>
      <c r="L2145" s="16"/>
      <c r="M2145" s="16">
        <f>0.46*(L2137+L2138-M2138)/100</f>
        <v>5.5895520000000003</v>
      </c>
      <c r="N2145" s="16">
        <f>G2159</f>
        <v>0</v>
      </c>
      <c r="O2145" s="16">
        <f t="shared" si="719"/>
        <v>1354.9905140000001</v>
      </c>
      <c r="P2145" s="18">
        <f t="shared" si="720"/>
        <v>471.93051400000007</v>
      </c>
      <c r="Q2145" s="14"/>
      <c r="R2145" s="18"/>
      <c r="S2145" s="16">
        <f>G2145</f>
        <v>0</v>
      </c>
      <c r="T2145" s="18">
        <f t="shared" si="713"/>
        <v>83120.239999999991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714"/>
        <v>76918.65999999996</v>
      </c>
      <c r="AA2145" s="15"/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/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715"/>
        <v>0</v>
      </c>
      <c r="AP2145" s="15"/>
      <c r="AR2145" s="14"/>
      <c r="AS2145" s="18">
        <v>0</v>
      </c>
      <c r="AT2145" s="16">
        <v>0</v>
      </c>
      <c r="AU2145" s="18">
        <f t="shared" si="716"/>
        <v>0</v>
      </c>
      <c r="AV2145" s="15"/>
      <c r="AX2145" s="14"/>
      <c r="AY2145" s="18">
        <v>0</v>
      </c>
      <c r="AZ2145" s="16">
        <v>0</v>
      </c>
      <c r="BA2145" s="18">
        <f t="shared" si="717"/>
        <v>0</v>
      </c>
      <c r="BB2145" s="15"/>
      <c r="BD2145" s="14"/>
      <c r="BE2145" s="18">
        <v>0</v>
      </c>
      <c r="BF2145" s="16">
        <v>0</v>
      </c>
      <c r="BG2145" s="18">
        <f t="shared" si="718"/>
        <v>0</v>
      </c>
      <c r="BH2145" s="15"/>
      <c r="BJ2145" s="86">
        <v>0</v>
      </c>
      <c r="BK2145" s="90"/>
      <c r="BL2145" s="24">
        <v>0</v>
      </c>
      <c r="BM2145" s="91"/>
      <c r="BN2145" s="24">
        <v>0</v>
      </c>
      <c r="BO2145" s="24"/>
      <c r="BP2145" s="24"/>
      <c r="BQ2145" s="124"/>
    </row>
    <row r="2146" spans="1:69" ht="16.8" customHeight="1" x14ac:dyDescent="0.35">
      <c r="A2146" s="15"/>
      <c r="B2146" s="15"/>
      <c r="C2146" s="15" t="s">
        <v>179</v>
      </c>
      <c r="D2146" s="16"/>
      <c r="E2146" s="16"/>
      <c r="F2146" s="16"/>
      <c r="G2146" s="16">
        <v>0</v>
      </c>
      <c r="H2146" s="103"/>
      <c r="I2146" s="4"/>
      <c r="J2146" s="14"/>
      <c r="K2146" s="15" t="s">
        <v>52</v>
      </c>
      <c r="L2146" s="16"/>
      <c r="M2146" s="16">
        <f>0.28*(L2137+L2138-M2138)/100</f>
        <v>3.402336</v>
      </c>
      <c r="N2146" s="16">
        <f>D2169</f>
        <v>0</v>
      </c>
      <c r="O2146" s="16">
        <f t="shared" si="719"/>
        <v>824.77205200000014</v>
      </c>
      <c r="P2146" s="18">
        <f t="shared" si="720"/>
        <v>287.26205200000004</v>
      </c>
      <c r="Q2146" s="14"/>
      <c r="R2146" s="18"/>
      <c r="S2146" s="16">
        <f>G2146</f>
        <v>0</v>
      </c>
      <c r="T2146" s="18">
        <f t="shared" si="713"/>
        <v>83120.239999999991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714"/>
        <v>76918.65999999996</v>
      </c>
      <c r="AA2146" s="15"/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5832.01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715"/>
        <v>0</v>
      </c>
      <c r="AP2146" s="15"/>
      <c r="AR2146" s="14"/>
      <c r="AS2146" s="18"/>
      <c r="AT2146" s="16">
        <v>0</v>
      </c>
      <c r="AU2146" s="18">
        <f t="shared" si="716"/>
        <v>0</v>
      </c>
      <c r="AV2146" s="15"/>
      <c r="AX2146" s="14"/>
      <c r="AY2146" s="18"/>
      <c r="AZ2146" s="16">
        <v>0</v>
      </c>
      <c r="BA2146" s="18">
        <f t="shared" si="717"/>
        <v>0</v>
      </c>
      <c r="BB2146" s="15"/>
      <c r="BD2146" s="14"/>
      <c r="BE2146" s="18"/>
      <c r="BF2146" s="16">
        <v>0</v>
      </c>
      <c r="BG2146" s="18">
        <f t="shared" si="718"/>
        <v>0</v>
      </c>
      <c r="BH2146" s="15"/>
      <c r="BJ2146" s="86">
        <v>0</v>
      </c>
      <c r="BK2146" s="90"/>
      <c r="BL2146" s="24">
        <v>0</v>
      </c>
      <c r="BM2146" s="24"/>
      <c r="BN2146" s="24"/>
      <c r="BO2146" s="24"/>
      <c r="BP2146" s="24"/>
      <c r="BQ2146" s="124"/>
    </row>
    <row r="2147" spans="1:69" ht="16.8" customHeight="1" x14ac:dyDescent="0.35">
      <c r="A2147" s="15"/>
      <c r="B2147" s="15"/>
      <c r="C2147" s="15" t="s">
        <v>180</v>
      </c>
      <c r="D2147" s="16"/>
      <c r="E2147" s="16"/>
      <c r="F2147" s="16"/>
      <c r="G2147" s="16">
        <v>0</v>
      </c>
      <c r="H2147" s="103"/>
      <c r="I2147" s="4"/>
      <c r="J2147" s="14"/>
      <c r="K2147" s="15" t="str">
        <f>C2157</f>
        <v>Materiale pulizia</v>
      </c>
      <c r="L2147" s="16"/>
      <c r="M2147" s="16">
        <f>0.28*(L2137+L2138-M2138)/100</f>
        <v>3.402336</v>
      </c>
      <c r="N2147" s="16">
        <f>G2157</f>
        <v>0</v>
      </c>
      <c r="O2147" s="16">
        <f t="shared" si="719"/>
        <v>824.77205200000014</v>
      </c>
      <c r="P2147" s="18">
        <f t="shared" si="720"/>
        <v>287.26205200000004</v>
      </c>
      <c r="Q2147" s="14"/>
      <c r="R2147" s="18"/>
      <c r="S2147" s="16">
        <f>G2147</f>
        <v>0</v>
      </c>
      <c r="T2147" s="18">
        <f t="shared" si="713"/>
        <v>83120.239999999991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714"/>
        <v>76918.65999999996</v>
      </c>
      <c r="AA2147" s="15"/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715"/>
        <v>0</v>
      </c>
      <c r="AP2147" s="15"/>
      <c r="AR2147" s="14"/>
      <c r="AS2147" s="18"/>
      <c r="AT2147" s="16">
        <v>0</v>
      </c>
      <c r="AU2147" s="18">
        <f t="shared" si="716"/>
        <v>0</v>
      </c>
      <c r="AV2147" s="15"/>
      <c r="AX2147" s="14"/>
      <c r="AY2147" s="18"/>
      <c r="AZ2147" s="16">
        <v>0</v>
      </c>
      <c r="BA2147" s="18">
        <f t="shared" si="717"/>
        <v>0</v>
      </c>
      <c r="BB2147" s="15"/>
      <c r="BD2147" s="14"/>
      <c r="BE2147" s="18"/>
      <c r="BF2147" s="16">
        <v>0</v>
      </c>
      <c r="BG2147" s="18">
        <f t="shared" si="718"/>
        <v>0</v>
      </c>
      <c r="BH2147" s="15"/>
      <c r="BJ2147" s="86">
        <v>0</v>
      </c>
      <c r="BK2147" s="90"/>
      <c r="BL2147" s="24"/>
      <c r="BM2147" s="24"/>
      <c r="BN2147" s="24"/>
      <c r="BO2147" s="24"/>
      <c r="BP2147" s="24"/>
      <c r="BQ2147" s="124"/>
    </row>
    <row r="2148" spans="1:69" ht="16.8" customHeight="1" x14ac:dyDescent="0.35">
      <c r="A2148" s="15"/>
      <c r="B2148" s="15"/>
      <c r="C2148" s="15" t="s">
        <v>181</v>
      </c>
      <c r="D2148" s="16"/>
      <c r="E2148" s="16"/>
      <c r="F2148" s="16"/>
      <c r="G2148" s="16">
        <v>0</v>
      </c>
      <c r="H2148" s="16"/>
      <c r="I2148" s="4"/>
      <c r="J2148" s="14"/>
      <c r="K2148" s="15" t="str">
        <f>C2160</f>
        <v>Pubblicità</v>
      </c>
      <c r="L2148" s="16"/>
      <c r="M2148" s="16">
        <f>0.28*(L2137+L2138-M2138)/100</f>
        <v>3.402336</v>
      </c>
      <c r="N2148" s="16">
        <f>G2160</f>
        <v>0</v>
      </c>
      <c r="O2148" s="16">
        <f t="shared" si="719"/>
        <v>824.77205200000014</v>
      </c>
      <c r="P2148" s="18">
        <f t="shared" si="720"/>
        <v>287.26205200000004</v>
      </c>
      <c r="Q2148" s="14"/>
      <c r="R2148" s="18"/>
      <c r="S2148" s="16">
        <f>G2148</f>
        <v>0</v>
      </c>
      <c r="T2148" s="18">
        <f t="shared" si="713"/>
        <v>83120.239999999991</v>
      </c>
      <c r="U2148" s="15" t="str">
        <f>C2148</f>
        <v>PAG. PROVV. FRANCESCOMARCHESOLI</v>
      </c>
      <c r="W2148" s="14"/>
      <c r="X2148" s="18"/>
      <c r="Y2148" s="16">
        <v>0</v>
      </c>
      <c r="Z2148" s="18">
        <f t="shared" si="714"/>
        <v>76918.65999999996</v>
      </c>
      <c r="AA2148" s="15"/>
      <c r="AB2148" s="24"/>
      <c r="AC2148" s="15" t="str">
        <f>C2148</f>
        <v>PAG. PROVV. FRANCESCOMARCHESOLI</v>
      </c>
      <c r="AD2148" s="25"/>
      <c r="AE2148" s="62">
        <f>G2148</f>
        <v>0</v>
      </c>
      <c r="AF2148" s="63">
        <f>AE2148+AF2087</f>
        <v>9876.83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715"/>
        <v>0</v>
      </c>
      <c r="AP2148" s="15"/>
      <c r="AR2148" s="14"/>
      <c r="AS2148" s="18"/>
      <c r="AT2148" s="16">
        <v>0</v>
      </c>
      <c r="AU2148" s="18">
        <f t="shared" si="716"/>
        <v>0</v>
      </c>
      <c r="AV2148" s="15"/>
      <c r="AX2148" s="14"/>
      <c r="AY2148" s="18"/>
      <c r="AZ2148" s="16">
        <v>0</v>
      </c>
      <c r="BA2148" s="18">
        <f t="shared" si="717"/>
        <v>0</v>
      </c>
      <c r="BB2148" s="15"/>
      <c r="BD2148" s="14"/>
      <c r="BE2148" s="18"/>
      <c r="BF2148" s="16">
        <v>0</v>
      </c>
      <c r="BG2148" s="18">
        <f t="shared" si="718"/>
        <v>0</v>
      </c>
      <c r="BH2148" s="15"/>
      <c r="BJ2148" s="86">
        <v>0</v>
      </c>
      <c r="BK2148" s="90"/>
      <c r="BL2148" s="24"/>
      <c r="BM2148" s="24"/>
      <c r="BN2148" s="24"/>
      <c r="BO2148" s="24"/>
      <c r="BP2148" s="24"/>
      <c r="BQ2148" s="124"/>
    </row>
    <row r="2149" spans="1:69" ht="16.8" customHeight="1" x14ac:dyDescent="0.35">
      <c r="A2149" s="15"/>
      <c r="B2149" s="15"/>
      <c r="C2149" s="15" t="s">
        <v>55</v>
      </c>
      <c r="D2149" s="16">
        <f>SUM(G2141:G2148)+E2144+E2145+E2146+E2147+E2148</f>
        <v>0</v>
      </c>
      <c r="E2149" s="16"/>
      <c r="F2149" s="16"/>
      <c r="G2149" s="16"/>
      <c r="H2149" s="16"/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5.5895520000000003</v>
      </c>
      <c r="N2149" s="16">
        <f>G2170</f>
        <v>0</v>
      </c>
      <c r="O2149" s="16">
        <f t="shared" si="719"/>
        <v>1354.9905140000001</v>
      </c>
      <c r="P2149" s="18">
        <f t="shared" si="720"/>
        <v>471.93051400000007</v>
      </c>
      <c r="Q2149" s="14"/>
      <c r="R2149" s="18"/>
      <c r="S2149" s="16">
        <v>0</v>
      </c>
      <c r="T2149" s="18">
        <f t="shared" si="713"/>
        <v>83120.239999999991</v>
      </c>
      <c r="U2149" s="15"/>
      <c r="W2149" s="14"/>
      <c r="X2149" s="18"/>
      <c r="Y2149" s="16">
        <v>0</v>
      </c>
      <c r="Z2149" s="18">
        <f t="shared" si="714"/>
        <v>76918.65999999996</v>
      </c>
      <c r="AA2149" s="15"/>
      <c r="AB2149" s="24"/>
      <c r="AC2149" s="15"/>
      <c r="AD2149" s="25"/>
      <c r="AE2149" s="62"/>
      <c r="AF2149" s="63"/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715"/>
        <v>0</v>
      </c>
      <c r="AP2149" s="15"/>
      <c r="AR2149" s="14"/>
      <c r="AS2149" s="18"/>
      <c r="AT2149" s="16">
        <v>0</v>
      </c>
      <c r="AU2149" s="18">
        <f t="shared" si="716"/>
        <v>0</v>
      </c>
      <c r="AV2149" s="15"/>
      <c r="AX2149" s="14"/>
      <c r="AY2149" s="18"/>
      <c r="AZ2149" s="16">
        <v>0</v>
      </c>
      <c r="BA2149" s="18">
        <f t="shared" si="717"/>
        <v>0</v>
      </c>
      <c r="BB2149" s="15"/>
      <c r="BD2149" s="14"/>
      <c r="BE2149" s="18"/>
      <c r="BF2149" s="16">
        <v>0</v>
      </c>
      <c r="BG2149" s="18">
        <f t="shared" si="718"/>
        <v>0</v>
      </c>
      <c r="BH2149" s="15"/>
      <c r="BJ2149" s="86">
        <v>0</v>
      </c>
      <c r="BK2149" s="90"/>
      <c r="BL2149" s="24"/>
      <c r="BM2149" s="24"/>
      <c r="BN2149" s="24"/>
      <c r="BO2149" s="24"/>
      <c r="BP2149" s="24"/>
      <c r="BQ2149" s="124"/>
    </row>
    <row r="2150" spans="1:69" ht="16.8" customHeight="1" x14ac:dyDescent="0.35">
      <c r="A2150" s="15"/>
      <c r="B2150" s="15"/>
      <c r="C2150" s="15" t="s">
        <v>56</v>
      </c>
      <c r="D2150" s="16"/>
      <c r="E2150" s="16"/>
      <c r="F2150" s="16"/>
      <c r="G2150" s="16"/>
      <c r="H2150" s="16">
        <f>SUM(H2137:H2149)</f>
        <v>11607.53</v>
      </c>
      <c r="I2150" s="4"/>
      <c r="J2150" s="14"/>
      <c r="K2150" s="15" t="s">
        <v>182</v>
      </c>
      <c r="L2150" s="16"/>
      <c r="M2150" s="16">
        <f>14.4*(L2137+L2138-M2138)/100</f>
        <v>174.97727999999998</v>
      </c>
      <c r="N2150" s="16">
        <f>G2171</f>
        <v>0</v>
      </c>
      <c r="O2150" s="16">
        <f t="shared" si="719"/>
        <v>13937.626960000001</v>
      </c>
      <c r="P2150" s="18">
        <f t="shared" si="720"/>
        <v>14773.47696</v>
      </c>
      <c r="Q2150" s="14"/>
      <c r="R2150" s="18"/>
      <c r="S2150" s="16">
        <v>0</v>
      </c>
      <c r="T2150" s="18">
        <f t="shared" si="713"/>
        <v>83120.239999999991</v>
      </c>
      <c r="U2150" s="15"/>
      <c r="W2150" s="14"/>
      <c r="X2150" s="18"/>
      <c r="Y2150" s="16">
        <v>0</v>
      </c>
      <c r="Z2150" s="18">
        <f t="shared" si="714"/>
        <v>76918.65999999996</v>
      </c>
      <c r="AA2150" s="15" t="str">
        <f>C2150</f>
        <v>Sinistro</v>
      </c>
      <c r="AB2150" s="24"/>
      <c r="AC2150" s="15"/>
      <c r="AD2150" s="25"/>
      <c r="AE2150" s="62"/>
      <c r="AF2150" s="63"/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715"/>
        <v>0</v>
      </c>
      <c r="AP2150" s="15"/>
      <c r="AR2150" s="14"/>
      <c r="AS2150" s="18"/>
      <c r="AT2150" s="16">
        <v>0</v>
      </c>
      <c r="AU2150" s="18">
        <f t="shared" si="716"/>
        <v>0</v>
      </c>
      <c r="AV2150" s="15"/>
      <c r="AX2150" s="14"/>
      <c r="AY2150" s="18"/>
      <c r="AZ2150" s="16">
        <v>0</v>
      </c>
      <c r="BA2150" s="18">
        <f t="shared" si="717"/>
        <v>0</v>
      </c>
      <c r="BB2150" s="15"/>
      <c r="BD2150" s="14"/>
      <c r="BE2150" s="18"/>
      <c r="BF2150" s="16">
        <v>0</v>
      </c>
      <c r="BG2150" s="18">
        <f t="shared" si="718"/>
        <v>0</v>
      </c>
      <c r="BH2150" s="15"/>
      <c r="BJ2150" s="86">
        <v>0</v>
      </c>
      <c r="BK2150" s="90"/>
      <c r="BL2150" s="24"/>
      <c r="BM2150" s="24"/>
      <c r="BN2150" s="24"/>
      <c r="BO2150" s="24"/>
      <c r="BP2150" s="24"/>
      <c r="BQ2150" s="124"/>
    </row>
    <row r="2151" spans="1:69" ht="16.8" customHeight="1" x14ac:dyDescent="0.35">
      <c r="A2151" s="15"/>
      <c r="B2151" s="15"/>
      <c r="C2151" s="15" t="s">
        <v>57</v>
      </c>
      <c r="D2151" s="16">
        <f>E2150+G2150</f>
        <v>0</v>
      </c>
      <c r="E2151" s="16"/>
      <c r="F2151" s="16"/>
      <c r="G2151" s="16"/>
      <c r="H2151" s="16"/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17.011679999999998</v>
      </c>
      <c r="N2151" s="16">
        <f>G2172</f>
        <v>0</v>
      </c>
      <c r="O2151" s="16">
        <f t="shared" si="719"/>
        <v>3551.7002600000005</v>
      </c>
      <c r="P2151" s="18">
        <f t="shared" si="720"/>
        <v>1436.3102599999997</v>
      </c>
      <c r="Q2151" s="14"/>
      <c r="R2151" s="18"/>
      <c r="S2151" s="16">
        <v>0</v>
      </c>
      <c r="T2151" s="18">
        <f t="shared" si="713"/>
        <v>83120.239999999991</v>
      </c>
      <c r="U2151" s="15"/>
      <c r="W2151" s="14"/>
      <c r="X2151" s="18"/>
      <c r="Y2151" s="16">
        <v>0</v>
      </c>
      <c r="Z2151" s="18">
        <f t="shared" si="714"/>
        <v>76918.65999999996</v>
      </c>
      <c r="AA2151" s="15"/>
      <c r="AB2151" s="24"/>
      <c r="AC2151" s="64" t="s">
        <v>134</v>
      </c>
      <c r="AD2151" s="65"/>
      <c r="AE2151" s="65">
        <f>H2155</f>
        <v>0</v>
      </c>
      <c r="AF2151" s="63">
        <f t="shared" ref="AF2151:AF2181" si="721">AE2151+AF2090</f>
        <v>0</v>
      </c>
      <c r="AG2151" s="25"/>
      <c r="AH2151" s="24"/>
      <c r="AI2151" s="26"/>
      <c r="AJ2151" s="25">
        <v>0</v>
      </c>
      <c r="AL2151" s="14"/>
      <c r="AM2151" s="18"/>
      <c r="AN2151" s="16">
        <v>0</v>
      </c>
      <c r="AO2151" s="18">
        <f t="shared" si="715"/>
        <v>0</v>
      </c>
      <c r="AP2151" s="15"/>
      <c r="AR2151" s="14"/>
      <c r="AS2151" s="18"/>
      <c r="AT2151" s="16">
        <v>0</v>
      </c>
      <c r="AU2151" s="18">
        <f t="shared" si="716"/>
        <v>0</v>
      </c>
      <c r="AV2151" s="15"/>
      <c r="AX2151" s="14"/>
      <c r="AY2151" s="18"/>
      <c r="AZ2151" s="16">
        <v>0</v>
      </c>
      <c r="BA2151" s="18">
        <f t="shared" si="717"/>
        <v>0</v>
      </c>
      <c r="BB2151" s="15"/>
      <c r="BD2151" s="14"/>
      <c r="BE2151" s="18"/>
      <c r="BF2151" s="16">
        <v>0</v>
      </c>
      <c r="BG2151" s="18">
        <f t="shared" si="718"/>
        <v>0</v>
      </c>
      <c r="BH2151" s="15"/>
      <c r="BJ2151" s="86"/>
      <c r="BK2151" s="86"/>
      <c r="BL2151" s="24"/>
      <c r="BM2151" s="24"/>
      <c r="BN2151" s="24"/>
      <c r="BO2151" s="24"/>
      <c r="BP2151" s="24"/>
      <c r="BQ2151" s="124"/>
    </row>
    <row r="2152" spans="1:69" ht="16.8" customHeight="1" x14ac:dyDescent="0.35">
      <c r="A2152" s="15"/>
      <c r="B2152" s="15"/>
      <c r="C2152" s="15" t="s">
        <v>58</v>
      </c>
      <c r="D2152" s="16"/>
      <c r="E2152" s="16"/>
      <c r="F2152" s="16"/>
      <c r="G2152" s="16">
        <v>0</v>
      </c>
      <c r="H2152" s="16"/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719"/>
        <v>0</v>
      </c>
      <c r="P2152" s="18">
        <f t="shared" si="720"/>
        <v>0</v>
      </c>
      <c r="Q2152" s="14"/>
      <c r="R2152" s="18"/>
      <c r="S2152" s="16">
        <f>G2152</f>
        <v>0</v>
      </c>
      <c r="T2152" s="18">
        <f t="shared" si="713"/>
        <v>83120.239999999991</v>
      </c>
      <c r="U2152" s="15" t="str">
        <f t="shared" ref="U2152:U2162" si="722">C2152</f>
        <v xml:space="preserve">Francobolli    </v>
      </c>
      <c r="W2152" s="14"/>
      <c r="X2152" s="18"/>
      <c r="Y2152" s="16"/>
      <c r="Z2152" s="18">
        <f t="shared" si="714"/>
        <v>76918.65999999996</v>
      </c>
      <c r="AA2152" s="15"/>
      <c r="AB2152" s="24"/>
      <c r="AC2152" s="15" t="str">
        <f t="shared" ref="AC2152:AC2165" si="723">C2152</f>
        <v xml:space="preserve">Francobolli    </v>
      </c>
      <c r="AD2152" s="25"/>
      <c r="AE2152" s="62">
        <f>G2152</f>
        <v>0</v>
      </c>
      <c r="AF2152" s="63">
        <f t="shared" si="721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715"/>
        <v>0</v>
      </c>
      <c r="AP2152" s="15"/>
      <c r="AR2152" s="14"/>
      <c r="AS2152" s="18"/>
      <c r="AT2152" s="16"/>
      <c r="AU2152" s="18">
        <f t="shared" si="716"/>
        <v>0</v>
      </c>
      <c r="AV2152" s="15"/>
      <c r="AX2152" s="14"/>
      <c r="AY2152" s="18"/>
      <c r="AZ2152" s="16"/>
      <c r="BA2152" s="18">
        <f t="shared" si="717"/>
        <v>0</v>
      </c>
      <c r="BB2152" s="15"/>
      <c r="BD2152" s="14"/>
      <c r="BE2152" s="18"/>
      <c r="BF2152" s="16"/>
      <c r="BG2152" s="18">
        <f t="shared" si="718"/>
        <v>0</v>
      </c>
      <c r="BH2152" s="15"/>
      <c r="BJ2152" s="86"/>
      <c r="BK2152" s="86"/>
      <c r="BL2152" s="24"/>
      <c r="BM2152" s="24"/>
      <c r="BN2152" s="24"/>
      <c r="BO2152" s="24"/>
      <c r="BP2152" s="24"/>
      <c r="BQ2152" s="124"/>
    </row>
    <row r="2153" spans="1:69" ht="16.8" customHeight="1" x14ac:dyDescent="0.35">
      <c r="A2153" s="15"/>
      <c r="B2153" s="15"/>
      <c r="C2153" s="15" t="s">
        <v>135</v>
      </c>
      <c r="D2153" s="16"/>
      <c r="E2153" s="16"/>
      <c r="F2153" s="16"/>
      <c r="G2153" s="16">
        <v>0</v>
      </c>
      <c r="H2153" s="16"/>
      <c r="I2153" s="4"/>
      <c r="J2153" s="14"/>
      <c r="K2153" s="15" t="str">
        <f>C2175</f>
        <v>COMMERCIALISTA</v>
      </c>
      <c r="L2153" s="16"/>
      <c r="M2153" s="16">
        <f>1.86*(L2137+L2138-M2138)/100</f>
        <v>22.601232</v>
      </c>
      <c r="N2153" s="16">
        <f>G2175</f>
        <v>0</v>
      </c>
      <c r="O2153" s="16">
        <f t="shared" si="719"/>
        <v>1949.5007740000003</v>
      </c>
      <c r="P2153" s="18">
        <f t="shared" si="720"/>
        <v>1908.2407740000006</v>
      </c>
      <c r="Q2153" s="14"/>
      <c r="R2153" s="18"/>
      <c r="S2153" s="16">
        <f>G2153</f>
        <v>0</v>
      </c>
      <c r="T2153" s="18">
        <f t="shared" si="713"/>
        <v>83120.239999999991</v>
      </c>
      <c r="U2153" s="15" t="str">
        <f t="shared" si="722"/>
        <v xml:space="preserve">PAG. FATT. SOMMESE PETROLI </v>
      </c>
      <c r="W2153" s="14"/>
      <c r="X2153" s="18"/>
      <c r="Y2153" s="16">
        <v>0</v>
      </c>
      <c r="Z2153" s="18">
        <f t="shared" si="714"/>
        <v>76918.65999999996</v>
      </c>
      <c r="AA2153" s="15"/>
      <c r="AB2153" s="24"/>
      <c r="AC2153" s="15" t="str">
        <f t="shared" si="723"/>
        <v xml:space="preserve">PAG. FATT. SOMMESE PETROLI </v>
      </c>
      <c r="AD2153" s="25"/>
      <c r="AE2153" s="62">
        <f>G2153</f>
        <v>0</v>
      </c>
      <c r="AF2153" s="63">
        <f t="shared" si="721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715"/>
        <v>0</v>
      </c>
      <c r="AP2153" s="15"/>
      <c r="AR2153" s="14"/>
      <c r="AS2153" s="18"/>
      <c r="AT2153" s="16">
        <v>0</v>
      </c>
      <c r="AU2153" s="18">
        <f t="shared" si="716"/>
        <v>0</v>
      </c>
      <c r="AV2153" s="15"/>
      <c r="AX2153" s="14"/>
      <c r="AY2153" s="18"/>
      <c r="AZ2153" s="16">
        <v>0</v>
      </c>
      <c r="BA2153" s="18">
        <f t="shared" si="717"/>
        <v>0</v>
      </c>
      <c r="BB2153" s="15"/>
      <c r="BD2153" s="14"/>
      <c r="BE2153" s="18"/>
      <c r="BF2153" s="16">
        <v>0</v>
      </c>
      <c r="BG2153" s="18">
        <f t="shared" si="718"/>
        <v>0</v>
      </c>
      <c r="BH2153" s="15"/>
      <c r="BJ2153" s="86"/>
      <c r="BK2153" s="86"/>
      <c r="BL2153" s="24"/>
      <c r="BM2153" s="24"/>
      <c r="BN2153" s="24"/>
      <c r="BO2153" s="24"/>
      <c r="BP2153" s="24"/>
      <c r="BQ2153" s="124"/>
    </row>
    <row r="2154" spans="1:69" ht="16.8" customHeight="1" x14ac:dyDescent="0.35">
      <c r="A2154" s="15"/>
      <c r="B2154" s="15"/>
      <c r="C2154" s="15" t="s">
        <v>60</v>
      </c>
      <c r="D2154" s="16">
        <f>SUM(G2153:G2154)</f>
        <v>0</v>
      </c>
      <c r="E2154" s="16">
        <v>0</v>
      </c>
      <c r="F2154" s="16"/>
      <c r="G2154" s="16">
        <v>0</v>
      </c>
      <c r="H2154" s="16"/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8.5058399999999992</v>
      </c>
      <c r="N2154" s="16">
        <f>G2176</f>
        <v>0</v>
      </c>
      <c r="O2154" s="16">
        <f t="shared" si="719"/>
        <v>2061.9351299999998</v>
      </c>
      <c r="P2154" s="18">
        <f t="shared" si="720"/>
        <v>718.15512999999987</v>
      </c>
      <c r="Q2154" s="14"/>
      <c r="R2154" s="18"/>
      <c r="S2154" s="16">
        <f>G2154</f>
        <v>0</v>
      </c>
      <c r="T2154" s="18">
        <f t="shared" si="713"/>
        <v>83120.239999999991</v>
      </c>
      <c r="U2154" s="15" t="str">
        <f t="shared" si="722"/>
        <v>Benzina auto papa'</v>
      </c>
      <c r="W2154" s="14"/>
      <c r="X2154" s="18"/>
      <c r="Y2154" s="16">
        <v>0</v>
      </c>
      <c r="Z2154" s="18">
        <f t="shared" si="714"/>
        <v>76918.65999999996</v>
      </c>
      <c r="AA2154" s="15"/>
      <c r="AB2154" s="24"/>
      <c r="AC2154" s="15" t="str">
        <f t="shared" si="723"/>
        <v>Benzina auto papa'</v>
      </c>
      <c r="AD2154" s="25"/>
      <c r="AE2154" s="62">
        <f>G2154</f>
        <v>0</v>
      </c>
      <c r="AF2154" s="63">
        <f t="shared" si="721"/>
        <v>0</v>
      </c>
      <c r="AG2154" s="25"/>
      <c r="AH2154" s="24"/>
      <c r="AI2154" s="26">
        <v>0</v>
      </c>
      <c r="AJ2154" s="25"/>
      <c r="AL2154" s="14"/>
      <c r="AM2154" s="18"/>
      <c r="AN2154" s="16">
        <v>0</v>
      </c>
      <c r="AO2154" s="18">
        <f t="shared" si="715"/>
        <v>0</v>
      </c>
      <c r="AP2154" s="15"/>
      <c r="AR2154" s="14"/>
      <c r="AS2154" s="18"/>
      <c r="AT2154" s="16">
        <v>0</v>
      </c>
      <c r="AU2154" s="18">
        <f t="shared" si="716"/>
        <v>0</v>
      </c>
      <c r="AV2154" s="15"/>
      <c r="AX2154" s="14"/>
      <c r="AY2154" s="18"/>
      <c r="AZ2154" s="16">
        <v>0</v>
      </c>
      <c r="BA2154" s="18">
        <f t="shared" si="717"/>
        <v>0</v>
      </c>
      <c r="BB2154" s="15"/>
      <c r="BD2154" s="14"/>
      <c r="BE2154" s="18"/>
      <c r="BF2154" s="16">
        <v>0</v>
      </c>
      <c r="BG2154" s="18">
        <f t="shared" si="718"/>
        <v>0</v>
      </c>
      <c r="BH2154" s="15"/>
      <c r="BJ2154" s="86"/>
      <c r="BK2154" s="86"/>
      <c r="BL2154" s="24"/>
      <c r="BM2154" s="24"/>
      <c r="BN2154" s="24"/>
      <c r="BO2154" s="24"/>
      <c r="BP2154" s="24"/>
      <c r="BQ2154" s="124"/>
    </row>
    <row r="2155" spans="1:69" ht="16.8" customHeight="1" x14ac:dyDescent="0.35">
      <c r="A2155" s="15"/>
      <c r="B2155" s="15"/>
      <c r="C2155" s="28" t="s">
        <v>313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228.68558399999998</v>
      </c>
      <c r="N2155" s="16">
        <f>G2180</f>
        <v>0</v>
      </c>
      <c r="O2155" s="16">
        <f t="shared" si="719"/>
        <v>26270.663638000005</v>
      </c>
      <c r="P2155" s="18">
        <f t="shared" si="720"/>
        <v>19308.113637999999</v>
      </c>
      <c r="Q2155" s="14"/>
      <c r="R2155" s="18"/>
      <c r="S2155" s="16">
        <v>0</v>
      </c>
      <c r="T2155" s="18">
        <f t="shared" si="713"/>
        <v>83120.239999999991</v>
      </c>
      <c r="U2155" s="15" t="str">
        <f t="shared" si="722"/>
        <v>COMM. BPM 10226</v>
      </c>
      <c r="W2155" s="14"/>
      <c r="X2155" s="18"/>
      <c r="Y2155" s="16">
        <f>G2155</f>
        <v>6</v>
      </c>
      <c r="Z2155" s="18">
        <f t="shared" si="714"/>
        <v>76912.65999999996</v>
      </c>
      <c r="AA2155" s="15" t="str">
        <f>C2155</f>
        <v>COMM. BPM 10226</v>
      </c>
      <c r="AB2155" s="24"/>
      <c r="AC2155" s="15" t="str">
        <f t="shared" si="723"/>
        <v>COMM. BPM 10226</v>
      </c>
      <c r="AD2155" s="25"/>
      <c r="AE2155" s="62">
        <v>0</v>
      </c>
      <c r="AF2155" s="63">
        <f t="shared" si="721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715"/>
        <v>0</v>
      </c>
      <c r="AP2155" s="15"/>
      <c r="AR2155" s="14"/>
      <c r="AS2155" s="18"/>
      <c r="AT2155" s="16">
        <v>0</v>
      </c>
      <c r="AU2155" s="18">
        <f t="shared" si="716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717"/>
        <v>0</v>
      </c>
      <c r="BB2155" s="15"/>
      <c r="BD2155" s="14"/>
      <c r="BE2155" s="18"/>
      <c r="BF2155" s="16">
        <v>0</v>
      </c>
      <c r="BG2155" s="18">
        <f t="shared" si="718"/>
        <v>0</v>
      </c>
      <c r="BH2155" s="15"/>
      <c r="BJ2155" s="86"/>
      <c r="BK2155" s="86"/>
      <c r="BL2155" s="24"/>
      <c r="BM2155" s="24"/>
      <c r="BN2155" s="24"/>
      <c r="BO2155" s="24"/>
      <c r="BP2155" s="24"/>
      <c r="BQ2155" s="124"/>
    </row>
    <row r="2156" spans="1:69" ht="16.8" customHeight="1" x14ac:dyDescent="0.35">
      <c r="A2156" s="15"/>
      <c r="B2156" s="15"/>
      <c r="C2156" s="15"/>
      <c r="D2156" s="16"/>
      <c r="E2156" s="16"/>
      <c r="F2156" s="16"/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228.68558399999998</v>
      </c>
      <c r="N2156" s="29">
        <f>G2181</f>
        <v>0</v>
      </c>
      <c r="O2156" s="16">
        <f t="shared" si="719"/>
        <v>39976.633637999985</v>
      </c>
      <c r="P2156" s="18">
        <f t="shared" si="720"/>
        <v>19308.113637999999</v>
      </c>
      <c r="Q2156" s="14"/>
      <c r="R2156" s="18"/>
      <c r="S2156" s="16">
        <f>G2156</f>
        <v>0</v>
      </c>
      <c r="T2156" s="18">
        <f t="shared" si="713"/>
        <v>83120.239999999991</v>
      </c>
      <c r="U2156" s="15">
        <f t="shared" si="722"/>
        <v>0</v>
      </c>
      <c r="W2156" s="14"/>
      <c r="X2156" s="18"/>
      <c r="Y2156" s="16">
        <v>0</v>
      </c>
      <c r="Z2156" s="18">
        <f t="shared" si="714"/>
        <v>76912.65999999996</v>
      </c>
      <c r="AA2156" s="15"/>
      <c r="AB2156" s="24"/>
      <c r="AC2156" s="15">
        <f t="shared" si="723"/>
        <v>0</v>
      </c>
      <c r="AD2156" s="25"/>
      <c r="AE2156" s="62">
        <f t="shared" ref="AE2156:AE2181" si="724">G2156</f>
        <v>0</v>
      </c>
      <c r="AF2156" s="63">
        <f t="shared" si="721"/>
        <v>0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715"/>
        <v>0</v>
      </c>
      <c r="AP2156" s="15"/>
      <c r="AR2156" s="14"/>
      <c r="AS2156" s="18"/>
      <c r="AT2156" s="16">
        <v>0</v>
      </c>
      <c r="AU2156" s="18">
        <f t="shared" si="716"/>
        <v>0</v>
      </c>
      <c r="AV2156" s="15"/>
      <c r="AX2156" s="14"/>
      <c r="AY2156" s="18"/>
      <c r="AZ2156" s="16">
        <v>0</v>
      </c>
      <c r="BA2156" s="18">
        <f t="shared" si="717"/>
        <v>0</v>
      </c>
      <c r="BB2156" s="15"/>
      <c r="BD2156" s="14"/>
      <c r="BE2156" s="18"/>
      <c r="BF2156" s="16">
        <v>0</v>
      </c>
      <c r="BG2156" s="18">
        <f t="shared" si="718"/>
        <v>0</v>
      </c>
      <c r="BH2156" s="15"/>
      <c r="BJ2156" s="86"/>
      <c r="BK2156" s="86"/>
      <c r="BL2156" s="24"/>
      <c r="BM2156" s="24"/>
      <c r="BN2156" s="24"/>
      <c r="BO2156" s="24"/>
      <c r="BP2156" s="24"/>
      <c r="BQ2156" s="124"/>
    </row>
    <row r="2157" spans="1:69" ht="16.8" customHeight="1" x14ac:dyDescent="0.35">
      <c r="A2157" s="15"/>
      <c r="B2157" s="15"/>
      <c r="C2157" s="28" t="s">
        <v>62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6.0755999999999997</v>
      </c>
      <c r="N2157" s="16">
        <f>G2152</f>
        <v>0</v>
      </c>
      <c r="O2157" s="16">
        <f t="shared" si="719"/>
        <v>1472.8179500000003</v>
      </c>
      <c r="P2157" s="18">
        <f t="shared" si="720"/>
        <v>512.96794999999997</v>
      </c>
      <c r="Q2157" s="14"/>
      <c r="R2157" s="18"/>
      <c r="S2157" s="16">
        <f>G2157</f>
        <v>0</v>
      </c>
      <c r="T2157" s="18">
        <f t="shared" si="713"/>
        <v>83120.239999999991</v>
      </c>
      <c r="U2157" s="15" t="str">
        <f t="shared" si="722"/>
        <v>Materiale pulizia</v>
      </c>
      <c r="W2157" s="14"/>
      <c r="X2157" s="18"/>
      <c r="Y2157" s="16">
        <v>0</v>
      </c>
      <c r="Z2157" s="18">
        <f t="shared" si="714"/>
        <v>76912.65999999996</v>
      </c>
      <c r="AA2157" s="15"/>
      <c r="AB2157" s="24"/>
      <c r="AC2157" s="15" t="str">
        <f t="shared" si="723"/>
        <v>Materiale pulizia</v>
      </c>
      <c r="AD2157" s="25"/>
      <c r="AE2157" s="62">
        <f t="shared" si="724"/>
        <v>0</v>
      </c>
      <c r="AF2157" s="63">
        <f t="shared" si="721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715"/>
        <v>0</v>
      </c>
      <c r="AP2157" s="15"/>
      <c r="AR2157" s="14"/>
      <c r="AS2157" s="18"/>
      <c r="AT2157" s="16">
        <v>0</v>
      </c>
      <c r="AU2157" s="18">
        <f t="shared" si="716"/>
        <v>0</v>
      </c>
      <c r="AV2157" s="15"/>
      <c r="AX2157" s="14"/>
      <c r="AY2157" s="18"/>
      <c r="AZ2157" s="16">
        <v>0</v>
      </c>
      <c r="BA2157" s="18">
        <f t="shared" si="717"/>
        <v>0</v>
      </c>
      <c r="BB2157" s="15"/>
      <c r="BD2157" s="14"/>
      <c r="BE2157" s="18"/>
      <c r="BF2157" s="16">
        <v>0</v>
      </c>
      <c r="BG2157" s="18">
        <f t="shared" si="718"/>
        <v>0</v>
      </c>
      <c r="BH2157" s="15"/>
      <c r="BJ2157" s="86"/>
      <c r="BK2157" s="86"/>
      <c r="BL2157" s="24"/>
      <c r="BM2157" s="24"/>
      <c r="BN2157" s="24"/>
      <c r="BO2157" s="24"/>
      <c r="BP2157" s="24"/>
      <c r="BQ2157" s="124"/>
    </row>
    <row r="2158" spans="1:69" ht="16.8" customHeight="1" x14ac:dyDescent="0.35">
      <c r="A2158" s="15"/>
      <c r="B2158" s="15"/>
      <c r="C2158" s="15" t="s">
        <v>63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6.0755999999999997</v>
      </c>
      <c r="N2158" s="16">
        <f>G2158</f>
        <v>0</v>
      </c>
      <c r="O2158" s="16">
        <f t="shared" si="719"/>
        <v>-369.46204999999992</v>
      </c>
      <c r="P2158" s="18">
        <f t="shared" si="720"/>
        <v>512.96794999999997</v>
      </c>
      <c r="Q2158" s="14"/>
      <c r="R2158" s="18"/>
      <c r="S2158" s="16">
        <f>G2158</f>
        <v>0</v>
      </c>
      <c r="T2158" s="18">
        <f t="shared" si="713"/>
        <v>83120.239999999991</v>
      </c>
      <c r="U2158" s="15" t="str">
        <f t="shared" si="722"/>
        <v xml:space="preserve">Assicurazioni </v>
      </c>
      <c r="W2158" s="14"/>
      <c r="X2158" s="18"/>
      <c r="Y2158" s="16">
        <v>0</v>
      </c>
      <c r="Z2158" s="18">
        <f t="shared" si="714"/>
        <v>76912.65999999996</v>
      </c>
      <c r="AA2158" s="15"/>
      <c r="AB2158" s="24"/>
      <c r="AC2158" s="15" t="str">
        <f t="shared" si="723"/>
        <v xml:space="preserve">Assicurazioni </v>
      </c>
      <c r="AD2158" s="25"/>
      <c r="AE2158" s="62">
        <f t="shared" si="724"/>
        <v>0</v>
      </c>
      <c r="AF2158" s="63">
        <f t="shared" si="721"/>
        <v>1842.28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715"/>
        <v>0</v>
      </c>
      <c r="AP2158" s="15"/>
      <c r="AR2158" s="14"/>
      <c r="AS2158" s="18"/>
      <c r="AT2158" s="16">
        <v>0</v>
      </c>
      <c r="AU2158" s="18">
        <f t="shared" si="716"/>
        <v>0</v>
      </c>
      <c r="AV2158" s="15"/>
      <c r="AX2158" s="14"/>
      <c r="AY2158" s="18"/>
      <c r="AZ2158" s="16">
        <v>0</v>
      </c>
      <c r="BA2158" s="18">
        <f t="shared" si="717"/>
        <v>0</v>
      </c>
      <c r="BB2158" s="15"/>
      <c r="BD2158" s="14"/>
      <c r="BE2158" s="18"/>
      <c r="BF2158" s="16">
        <v>0</v>
      </c>
      <c r="BG2158" s="18">
        <f t="shared" si="718"/>
        <v>0</v>
      </c>
      <c r="BH2158" s="15"/>
      <c r="BJ2158" s="86"/>
      <c r="BK2158" s="86"/>
      <c r="BL2158" s="24"/>
      <c r="BM2158" s="24"/>
      <c r="BN2158" s="24"/>
      <c r="BO2158" s="24"/>
      <c r="BP2158" s="24"/>
      <c r="BQ2158" s="124"/>
    </row>
    <row r="2159" spans="1:69" ht="16.8" customHeight="1" x14ac:dyDescent="0.35">
      <c r="A2159" s="15"/>
      <c r="B2159" s="15"/>
      <c r="C2159" s="15" t="s">
        <v>50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64</v>
      </c>
      <c r="L2159" s="16"/>
      <c r="M2159" s="16">
        <f>2.32*(L2137+L2138-M2138)/100</f>
        <v>28.190783999999994</v>
      </c>
      <c r="N2159" s="16">
        <f>H2193+H2192+G2191</f>
        <v>0</v>
      </c>
      <c r="O2159" s="16">
        <f t="shared" si="719"/>
        <v>1417.1812879999995</v>
      </c>
      <c r="P2159" s="18">
        <f t="shared" si="720"/>
        <v>2380.1712879999995</v>
      </c>
      <c r="Q2159" s="14"/>
      <c r="R2159" s="18"/>
      <c r="S2159" s="16">
        <f>G2159</f>
        <v>0</v>
      </c>
      <c r="T2159" s="18">
        <f t="shared" si="713"/>
        <v>83120.239999999991</v>
      </c>
      <c r="U2159" s="15" t="str">
        <f t="shared" si="722"/>
        <v>Telepass</v>
      </c>
      <c r="W2159" s="14"/>
      <c r="X2159" s="18"/>
      <c r="Y2159" s="16">
        <v>0</v>
      </c>
      <c r="Z2159" s="18">
        <f t="shared" si="714"/>
        <v>76912.65999999996</v>
      </c>
      <c r="AA2159" s="15"/>
      <c r="AB2159" s="24"/>
      <c r="AC2159" s="15" t="str">
        <f t="shared" si="723"/>
        <v>Telepass</v>
      </c>
      <c r="AD2159" s="25"/>
      <c r="AE2159" s="62">
        <f t="shared" si="724"/>
        <v>0</v>
      </c>
      <c r="AF2159" s="63">
        <f t="shared" si="721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715"/>
        <v>0</v>
      </c>
      <c r="AP2159" s="15"/>
      <c r="AR2159" s="14"/>
      <c r="AS2159" s="18"/>
      <c r="AT2159" s="16">
        <v>0</v>
      </c>
      <c r="AU2159" s="18">
        <f t="shared" si="716"/>
        <v>0</v>
      </c>
      <c r="AV2159" s="15"/>
      <c r="AX2159" s="14"/>
      <c r="AY2159" s="18"/>
      <c r="AZ2159" s="16">
        <v>0</v>
      </c>
      <c r="BA2159" s="18">
        <f t="shared" si="717"/>
        <v>0</v>
      </c>
      <c r="BB2159" s="15"/>
      <c r="BD2159" s="14"/>
      <c r="BE2159" s="18"/>
      <c r="BF2159" s="16">
        <v>0</v>
      </c>
      <c r="BG2159" s="18">
        <f t="shared" si="718"/>
        <v>0</v>
      </c>
      <c r="BH2159" s="15"/>
      <c r="BJ2159" s="86"/>
      <c r="BK2159" s="86"/>
      <c r="BL2159" s="24"/>
      <c r="BM2159" s="24"/>
      <c r="BN2159" s="24"/>
      <c r="BO2159" s="24"/>
      <c r="BP2159" s="24"/>
      <c r="BQ2159" s="124"/>
    </row>
    <row r="2160" spans="1:69" ht="16.8" customHeight="1" x14ac:dyDescent="0.35">
      <c r="A2160" s="15"/>
      <c r="B2160" s="15"/>
      <c r="C2160" s="28" t="s">
        <v>65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/>
      <c r="L2160" s="16"/>
      <c r="M2160" s="16"/>
      <c r="N2160" s="16" t="s">
        <v>66</v>
      </c>
      <c r="O2160" s="16">
        <f>T2194+AO2194</f>
        <v>83120.239999999991</v>
      </c>
      <c r="P2160" s="18"/>
      <c r="Q2160" s="14"/>
      <c r="R2160" s="18"/>
      <c r="S2160" s="16">
        <v>0</v>
      </c>
      <c r="T2160" s="18">
        <f t="shared" si="713"/>
        <v>83120.239999999991</v>
      </c>
      <c r="U2160" s="15" t="str">
        <f t="shared" si="722"/>
        <v>Pubblicità</v>
      </c>
      <c r="W2160" s="14"/>
      <c r="X2160" s="18"/>
      <c r="Y2160" s="16">
        <v>0</v>
      </c>
      <c r="Z2160" s="18">
        <f t="shared" si="714"/>
        <v>76912.65999999996</v>
      </c>
      <c r="AA2160" s="15"/>
      <c r="AB2160" s="24"/>
      <c r="AC2160" s="15" t="str">
        <f t="shared" si="723"/>
        <v>Pubblicità</v>
      </c>
      <c r="AD2160" s="25"/>
      <c r="AE2160" s="62">
        <f t="shared" si="724"/>
        <v>0</v>
      </c>
      <c r="AF2160" s="63">
        <f t="shared" si="721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715"/>
        <v>0</v>
      </c>
      <c r="AP2160" s="15"/>
      <c r="AR2160" s="14"/>
      <c r="AS2160" s="18"/>
      <c r="AT2160" s="16"/>
      <c r="AU2160" s="18">
        <f t="shared" si="716"/>
        <v>0</v>
      </c>
      <c r="AV2160" s="15"/>
      <c r="AX2160" s="14"/>
      <c r="AY2160" s="18"/>
      <c r="AZ2160" s="16"/>
      <c r="BA2160" s="18">
        <f t="shared" si="717"/>
        <v>0</v>
      </c>
      <c r="BB2160" s="15"/>
      <c r="BD2160" s="14"/>
      <c r="BE2160" s="18"/>
      <c r="BF2160" s="16"/>
      <c r="BG2160" s="18">
        <f t="shared" si="718"/>
        <v>0</v>
      </c>
      <c r="BH2160" s="15"/>
      <c r="BJ2160" s="86"/>
      <c r="BK2160" s="86"/>
      <c r="BL2160" s="24"/>
      <c r="BM2160" s="24"/>
      <c r="BN2160" s="24"/>
      <c r="BO2160" s="24"/>
      <c r="BP2160" s="24"/>
      <c r="BQ2160" s="124"/>
    </row>
    <row r="2161" spans="1:69" ht="16.8" customHeight="1" x14ac:dyDescent="0.35">
      <c r="A2161" s="15"/>
      <c r="B2161" s="66"/>
      <c r="C2161" s="15" t="s">
        <v>137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/>
      <c r="L2161" s="16"/>
      <c r="M2161" s="16">
        <v>0</v>
      </c>
      <c r="N2161" s="16" t="s">
        <v>68</v>
      </c>
      <c r="O2161" s="31">
        <f>L2185</f>
        <v>0</v>
      </c>
      <c r="P2161" s="32">
        <f>SUM(P2140:P2159)</f>
        <v>102593.59</v>
      </c>
      <c r="Q2161" s="14"/>
      <c r="R2161" s="18"/>
      <c r="S2161" s="16">
        <f>G2161</f>
        <v>0</v>
      </c>
      <c r="T2161" s="18">
        <f t="shared" si="713"/>
        <v>83120.239999999991</v>
      </c>
      <c r="U2161" s="15" t="str">
        <f t="shared" si="722"/>
        <v xml:space="preserve">PAG. STIP.           MARZIA </v>
      </c>
      <c r="W2161" s="14"/>
      <c r="X2161" s="18"/>
      <c r="Y2161" s="16">
        <v>0</v>
      </c>
      <c r="Z2161" s="18">
        <f t="shared" si="714"/>
        <v>76912.65999999996</v>
      </c>
      <c r="AA2161" s="15"/>
      <c r="AB2161" s="24"/>
      <c r="AC2161" s="15" t="str">
        <f t="shared" si="723"/>
        <v xml:space="preserve">PAG. STIP.           MARZIA </v>
      </c>
      <c r="AD2161" s="25"/>
      <c r="AE2161" s="62">
        <f t="shared" si="724"/>
        <v>0</v>
      </c>
      <c r="AF2161" s="63">
        <f t="shared" si="721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715"/>
        <v>0</v>
      </c>
      <c r="AP2161" s="15"/>
      <c r="AR2161" s="14"/>
      <c r="AS2161" s="18"/>
      <c r="AT2161" s="16">
        <v>0</v>
      </c>
      <c r="AU2161" s="18">
        <f t="shared" si="716"/>
        <v>0</v>
      </c>
      <c r="AV2161" s="15"/>
      <c r="AX2161" s="14"/>
      <c r="AY2161" s="18"/>
      <c r="AZ2161" s="16">
        <v>0</v>
      </c>
      <c r="BA2161" s="18">
        <f t="shared" si="717"/>
        <v>0</v>
      </c>
      <c r="BB2161" s="15"/>
      <c r="BD2161" s="14"/>
      <c r="BE2161" s="18"/>
      <c r="BF2161" s="16">
        <v>0</v>
      </c>
      <c r="BG2161" s="18">
        <f t="shared" si="718"/>
        <v>0</v>
      </c>
      <c r="BH2161" s="15"/>
      <c r="BJ2161" s="86"/>
      <c r="BK2161" s="86"/>
      <c r="BL2161" s="24"/>
      <c r="BM2161" s="24"/>
      <c r="BN2161" s="24"/>
      <c r="BO2161" s="24"/>
      <c r="BP2161" s="24"/>
      <c r="BQ2161" s="124"/>
    </row>
    <row r="2162" spans="1:69" ht="16.8" customHeight="1" x14ac:dyDescent="0.35">
      <c r="A2162" s="15"/>
      <c r="B2162" s="15"/>
      <c r="C2162" s="15" t="s">
        <v>139</v>
      </c>
      <c r="D2162" s="16"/>
      <c r="E2162" s="16">
        <v>0</v>
      </c>
      <c r="F2162" s="16"/>
      <c r="G2162" s="16">
        <v>0</v>
      </c>
      <c r="H2162" s="16"/>
      <c r="I2162" s="4"/>
      <c r="J2162" s="14"/>
      <c r="K2162" s="17"/>
      <c r="L2162" s="16"/>
      <c r="M2162" s="16">
        <v>0</v>
      </c>
      <c r="N2162" s="16" t="s">
        <v>70</v>
      </c>
      <c r="O2162" s="16">
        <f>SUM(L2173:L2184)+L2187</f>
        <v>27103.879999999997</v>
      </c>
      <c r="P2162" s="33">
        <f>SUM(O2140:O2159)</f>
        <v>95420.459999999992</v>
      </c>
      <c r="Q2162" s="14"/>
      <c r="R2162" s="18"/>
      <c r="S2162" s="16">
        <f>G2162</f>
        <v>0</v>
      </c>
      <c r="T2162" s="18">
        <f t="shared" si="713"/>
        <v>83120.239999999991</v>
      </c>
      <c r="U2162" s="15" t="str">
        <f t="shared" si="722"/>
        <v xml:space="preserve">PAG. STIP.           DEBORAH </v>
      </c>
      <c r="W2162" s="14"/>
      <c r="X2162" s="18"/>
      <c r="Y2162" s="16">
        <v>0</v>
      </c>
      <c r="Z2162" s="18">
        <f t="shared" si="714"/>
        <v>76912.65999999996</v>
      </c>
      <c r="AA2162" s="15"/>
      <c r="AB2162" s="24"/>
      <c r="AC2162" s="15" t="str">
        <f t="shared" si="723"/>
        <v xml:space="preserve">PAG. STIP.           DEBORAH </v>
      </c>
      <c r="AD2162" s="25"/>
      <c r="AE2162" s="62">
        <f t="shared" si="724"/>
        <v>0</v>
      </c>
      <c r="AF2162" s="63">
        <f t="shared" si="721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715"/>
        <v>0</v>
      </c>
      <c r="AP2162" s="15"/>
      <c r="AR2162" s="14"/>
      <c r="AS2162" s="18"/>
      <c r="AT2162" s="16">
        <v>0</v>
      </c>
      <c r="AU2162" s="18">
        <f t="shared" si="716"/>
        <v>0</v>
      </c>
      <c r="AV2162" s="15"/>
      <c r="AX2162" s="14"/>
      <c r="AY2162" s="18"/>
      <c r="AZ2162" s="16">
        <v>0</v>
      </c>
      <c r="BA2162" s="18">
        <f t="shared" si="717"/>
        <v>0</v>
      </c>
      <c r="BB2162" s="15"/>
      <c r="BD2162" s="14"/>
      <c r="BE2162" s="18"/>
      <c r="BF2162" s="16">
        <v>0</v>
      </c>
      <c r="BG2162" s="18">
        <f t="shared" si="718"/>
        <v>0</v>
      </c>
      <c r="BH2162" s="15"/>
      <c r="BJ2162" s="86"/>
      <c r="BK2162" s="86"/>
      <c r="BL2162" s="24"/>
      <c r="BM2162" s="24"/>
      <c r="BN2162" s="24"/>
      <c r="BO2162" s="24"/>
      <c r="BP2162" s="24"/>
      <c r="BQ2162" s="124"/>
    </row>
    <row r="2163" spans="1:69" ht="16.8" customHeight="1" x14ac:dyDescent="0.35">
      <c r="A2163" s="15"/>
      <c r="B2163" s="15"/>
      <c r="C2163" s="15" t="s">
        <v>141</v>
      </c>
      <c r="D2163" s="16"/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72</v>
      </c>
      <c r="O2163" s="34">
        <f>O2102+O2103-F2178-F2177</f>
        <v>11054.599999999997</v>
      </c>
      <c r="P2163" s="35">
        <f>O2102+O2103+O2164-F2178-F2177-O2161-O2162</f>
        <v>-14834.16</v>
      </c>
      <c r="Q2163" s="14"/>
      <c r="R2163" s="18"/>
      <c r="S2163" s="16">
        <f>G2163</f>
        <v>0</v>
      </c>
      <c r="T2163" s="18">
        <f t="shared" si="713"/>
        <v>83120.239999999991</v>
      </c>
      <c r="U2163" s="15"/>
      <c r="W2163" s="14"/>
      <c r="X2163" s="18"/>
      <c r="Y2163" s="16"/>
      <c r="Z2163" s="18">
        <f t="shared" si="714"/>
        <v>76912.65999999996</v>
      </c>
      <c r="AA2163" s="15"/>
      <c r="AB2163" s="24"/>
      <c r="AC2163" s="15" t="str">
        <f t="shared" si="723"/>
        <v xml:space="preserve">PAG. STIP.           DORIANA BONIFICO </v>
      </c>
      <c r="AD2163" s="25"/>
      <c r="AE2163" s="62">
        <f t="shared" si="724"/>
        <v>0</v>
      </c>
      <c r="AF2163" s="63">
        <f t="shared" si="721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715"/>
        <v>0</v>
      </c>
      <c r="AP2163" s="15"/>
      <c r="AR2163" s="14"/>
      <c r="AS2163" s="18"/>
      <c r="AT2163" s="16"/>
      <c r="AU2163" s="18">
        <f t="shared" si="716"/>
        <v>0</v>
      </c>
      <c r="AV2163" s="15"/>
      <c r="AX2163" s="14"/>
      <c r="AY2163" s="18"/>
      <c r="AZ2163" s="16"/>
      <c r="BA2163" s="18">
        <f t="shared" si="717"/>
        <v>0</v>
      </c>
      <c r="BB2163" s="15"/>
      <c r="BD2163" s="14"/>
      <c r="BE2163" s="18"/>
      <c r="BF2163" s="16"/>
      <c r="BG2163" s="18">
        <f t="shared" si="718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4"/>
    </row>
    <row r="2164" spans="1:69" ht="16.8" customHeight="1" x14ac:dyDescent="0.35">
      <c r="A2164" s="15"/>
      <c r="B2164" s="15"/>
      <c r="C2164" s="15" t="s">
        <v>142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74</v>
      </c>
      <c r="L2164" s="3">
        <f>SUM(L2137:L2163)</f>
        <v>7328.35</v>
      </c>
      <c r="M2164" s="3">
        <f>SUM(M2137:M2163)</f>
        <v>1215.1199999999994</v>
      </c>
      <c r="N2164" s="16" t="s">
        <v>75</v>
      </c>
      <c r="O2164" s="16">
        <f>N2137-L2138</f>
        <v>1215.1199999999999</v>
      </c>
      <c r="P2164" s="18"/>
      <c r="Q2164" s="14"/>
      <c r="R2164" s="18"/>
      <c r="S2164" s="16">
        <f>G2164</f>
        <v>0</v>
      </c>
      <c r="T2164" s="18">
        <f t="shared" si="713"/>
        <v>83120.239999999991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714"/>
        <v>76912.65999999996</v>
      </c>
      <c r="AA2164" s="15"/>
      <c r="AB2164" s="24"/>
      <c r="AC2164" s="15" t="str">
        <f t="shared" si="723"/>
        <v xml:space="preserve">PAG. STIP.           STEFANIA  BONIFICO </v>
      </c>
      <c r="AD2164" s="25"/>
      <c r="AE2164" s="62">
        <f t="shared" si="724"/>
        <v>0</v>
      </c>
      <c r="AF2164" s="63">
        <f t="shared" si="721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715"/>
        <v>0</v>
      </c>
      <c r="AP2164" s="15"/>
      <c r="AR2164" s="14"/>
      <c r="AS2164" s="18"/>
      <c r="AT2164" s="16">
        <v>0</v>
      </c>
      <c r="AU2164" s="18">
        <f t="shared" si="716"/>
        <v>0</v>
      </c>
      <c r="AV2164" s="15"/>
      <c r="AX2164" s="14"/>
      <c r="AY2164" s="18"/>
      <c r="AZ2164" s="16">
        <v>0</v>
      </c>
      <c r="BA2164" s="18">
        <f t="shared" si="717"/>
        <v>0</v>
      </c>
      <c r="BB2164" s="15"/>
      <c r="BD2164" s="14"/>
      <c r="BE2164" s="18"/>
      <c r="BF2164" s="16">
        <v>0</v>
      </c>
      <c r="BG2164" s="18">
        <f t="shared" si="718"/>
        <v>0</v>
      </c>
      <c r="BH2164" s="15"/>
      <c r="BJ2164" s="86"/>
      <c r="BK2164" s="86"/>
      <c r="BL2164" s="24"/>
      <c r="BM2164" s="24"/>
      <c r="BN2164" s="24"/>
      <c r="BO2164" s="24"/>
      <c r="BP2164" s="24"/>
      <c r="BQ2164" s="124"/>
    </row>
    <row r="2165" spans="1:69" ht="16.8" customHeight="1" x14ac:dyDescent="0.35">
      <c r="A2165" s="15"/>
      <c r="B2165" s="15"/>
      <c r="C2165" s="15" t="s">
        <v>76</v>
      </c>
      <c r="D2165" s="16"/>
      <c r="E2165" s="16"/>
      <c r="F2165" s="16"/>
      <c r="G2165" s="16">
        <v>0</v>
      </c>
      <c r="H2165" s="16"/>
      <c r="I2165" s="4"/>
      <c r="J2165" s="14"/>
      <c r="K2165" s="6" t="s">
        <v>32</v>
      </c>
      <c r="L2165" s="3">
        <f>L2105</f>
        <v>1074446.5899999999</v>
      </c>
      <c r="M2165" s="3">
        <f>M2105</f>
        <v>974144.38000000024</v>
      </c>
      <c r="N2165" s="16" t="s">
        <v>77</v>
      </c>
      <c r="O2165" s="36">
        <f>(O2161+O2162)-(O2100+O2101)</f>
        <v>3737.5099999999984</v>
      </c>
      <c r="P2165" s="37">
        <f>O2164-O2165</f>
        <v>-2522.3899999999985</v>
      </c>
      <c r="Q2165" s="14"/>
      <c r="R2165" s="18"/>
      <c r="S2165" s="16">
        <f>G2165</f>
        <v>0</v>
      </c>
      <c r="T2165" s="18">
        <f t="shared" si="713"/>
        <v>83120.239999999991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714"/>
        <v>76912.65999999996</v>
      </c>
      <c r="AA2165" s="15"/>
      <c r="AB2165" s="24"/>
      <c r="AC2165" s="15" t="str">
        <f t="shared" si="723"/>
        <v>Pagamento contributi impiegate</v>
      </c>
      <c r="AD2165" s="25"/>
      <c r="AE2165" s="62">
        <f t="shared" si="724"/>
        <v>0</v>
      </c>
      <c r="AF2165" s="63">
        <f t="shared" si="721"/>
        <v>9265.7099999999991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715"/>
        <v>0</v>
      </c>
      <c r="AP2165" s="15"/>
      <c r="AR2165" s="14"/>
      <c r="AS2165" s="18"/>
      <c r="AT2165" s="16">
        <v>0</v>
      </c>
      <c r="AU2165" s="18">
        <f t="shared" si="716"/>
        <v>0</v>
      </c>
      <c r="AV2165" s="15"/>
      <c r="AX2165" s="14"/>
      <c r="AY2165" s="18"/>
      <c r="AZ2165" s="16">
        <v>0</v>
      </c>
      <c r="BA2165" s="18">
        <f t="shared" si="717"/>
        <v>0</v>
      </c>
      <c r="BB2165" s="15"/>
      <c r="BD2165" s="14"/>
      <c r="BE2165" s="18"/>
      <c r="BF2165" s="16">
        <v>0</v>
      </c>
      <c r="BG2165" s="18">
        <f t="shared" si="718"/>
        <v>0</v>
      </c>
      <c r="BH2165" s="15"/>
      <c r="BJ2165" s="86"/>
      <c r="BK2165" s="86"/>
      <c r="BL2165" s="24"/>
      <c r="BM2165" s="24"/>
      <c r="BN2165" s="24"/>
      <c r="BO2165" s="24"/>
      <c r="BP2165" s="24"/>
      <c r="BQ2165" s="124"/>
    </row>
    <row r="2166" spans="1:69" ht="16.8" customHeight="1" thickBot="1" x14ac:dyDescent="0.4">
      <c r="A2166" s="15"/>
      <c r="B2166" s="15"/>
      <c r="C2166" s="15" t="s">
        <v>78</v>
      </c>
      <c r="D2166" s="16">
        <f>SUM(G2161:G2165)+SUM(E2161:E2165)</f>
        <v>0</v>
      </c>
      <c r="E2166" s="16"/>
      <c r="F2166" s="16"/>
      <c r="G2166" s="16"/>
      <c r="H2166" s="16"/>
      <c r="I2166" s="4"/>
      <c r="J2166" s="14"/>
      <c r="K2166" s="6" t="s">
        <v>79</v>
      </c>
      <c r="L2166" s="3">
        <f>L2164+L2165</f>
        <v>1081774.94</v>
      </c>
      <c r="M2166" s="3">
        <f>M2164+M2165</f>
        <v>975359.50000000023</v>
      </c>
      <c r="N2166" s="16" t="s">
        <v>80</v>
      </c>
      <c r="O2166" s="38">
        <f>O2163+O2164-O2165</f>
        <v>8532.2099999999991</v>
      </c>
      <c r="P2166" s="39">
        <f>O2166-O2163</f>
        <v>-2522.3899999999976</v>
      </c>
      <c r="Q2166" s="14"/>
      <c r="R2166" s="18"/>
      <c r="S2166" s="16">
        <v>0</v>
      </c>
      <c r="T2166" s="18">
        <f t="shared" si="713"/>
        <v>83120.239999999991</v>
      </c>
      <c r="U2166" s="15"/>
      <c r="W2166" s="14"/>
      <c r="X2166" s="18"/>
      <c r="Y2166" s="16"/>
      <c r="Z2166" s="18">
        <f t="shared" si="714"/>
        <v>76912.65999999996</v>
      </c>
      <c r="AA2166" s="15"/>
      <c r="AB2166" s="24"/>
      <c r="AC2166" s="15"/>
      <c r="AD2166" s="25"/>
      <c r="AE2166" s="62">
        <f t="shared" si="724"/>
        <v>0</v>
      </c>
      <c r="AF2166" s="63">
        <f t="shared" si="721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715"/>
        <v>0</v>
      </c>
      <c r="AP2166" s="15"/>
      <c r="AR2166" s="14"/>
      <c r="AS2166" s="18"/>
      <c r="AT2166" s="16"/>
      <c r="AU2166" s="18">
        <f t="shared" si="716"/>
        <v>0</v>
      </c>
      <c r="AV2166" s="15"/>
      <c r="AX2166" s="14"/>
      <c r="AY2166" s="18"/>
      <c r="AZ2166" s="16"/>
      <c r="BA2166" s="18">
        <f t="shared" si="717"/>
        <v>0</v>
      </c>
      <c r="BB2166" s="15"/>
      <c r="BD2166" s="14"/>
      <c r="BE2166" s="18"/>
      <c r="BF2166" s="16"/>
      <c r="BG2166" s="18">
        <f t="shared" si="718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4"/>
    </row>
    <row r="2167" spans="1:69" ht="16.8" customHeight="1" thickTop="1" thickBot="1" x14ac:dyDescent="0.4">
      <c r="A2167" s="15"/>
      <c r="B2167" s="15"/>
      <c r="C2167" s="15" t="s">
        <v>81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106415.43999999971</v>
      </c>
      <c r="M2167" s="40"/>
      <c r="N2167" s="29" t="s">
        <v>82</v>
      </c>
      <c r="O2167" s="41">
        <f>O2160+O2161+O2162+O2168</f>
        <v>95420.459999999992</v>
      </c>
      <c r="P2167" s="18"/>
      <c r="Q2167" s="14"/>
      <c r="R2167" s="18"/>
      <c r="S2167" s="16">
        <f>G2167</f>
        <v>0</v>
      </c>
      <c r="T2167" s="18">
        <f t="shared" si="713"/>
        <v>83120.239999999991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714"/>
        <v>76912.65999999996</v>
      </c>
      <c r="AA2167" s="15"/>
      <c r="AB2167" s="24"/>
      <c r="AC2167" s="15" t="str">
        <f t="shared" ref="AC2167:AC2177" si="725">C2167</f>
        <v>Pag. Bolletta Telecom  780820</v>
      </c>
      <c r="AD2167" s="25"/>
      <c r="AE2167" s="62">
        <f t="shared" si="724"/>
        <v>0</v>
      </c>
      <c r="AF2167" s="63">
        <f t="shared" si="721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715"/>
        <v>0</v>
      </c>
      <c r="AP2167" s="15"/>
      <c r="AR2167" s="14"/>
      <c r="AS2167" s="18"/>
      <c r="AT2167" s="16">
        <v>0</v>
      </c>
      <c r="AU2167" s="18">
        <f t="shared" si="716"/>
        <v>0</v>
      </c>
      <c r="AV2167" s="15"/>
      <c r="AX2167" s="14"/>
      <c r="AY2167" s="18"/>
      <c r="AZ2167" s="16">
        <v>0</v>
      </c>
      <c r="BA2167" s="18">
        <f t="shared" si="717"/>
        <v>0</v>
      </c>
      <c r="BB2167" s="15"/>
      <c r="BD2167" s="14"/>
      <c r="BE2167" s="18"/>
      <c r="BF2167" s="16">
        <v>0</v>
      </c>
      <c r="BG2167" s="18">
        <f t="shared" si="718"/>
        <v>0</v>
      </c>
      <c r="BH2167" s="15"/>
      <c r="BJ2167" s="86"/>
      <c r="BK2167" s="86"/>
      <c r="BL2167" s="24"/>
      <c r="BM2167" s="24"/>
      <c r="BN2167" s="24"/>
      <c r="BO2167" s="24"/>
      <c r="BP2167" s="24"/>
      <c r="BQ2167" s="124"/>
    </row>
    <row r="2168" spans="1:69" ht="16.8" customHeight="1" thickTop="1" thickBot="1" x14ac:dyDescent="0.4">
      <c r="A2168" s="15"/>
      <c r="B2168" s="15"/>
      <c r="C2168" s="15" t="s">
        <v>83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84</v>
      </c>
      <c r="O2168" s="43">
        <f>P2162-O2161-O2162-O2160</f>
        <v>-14803.660000000003</v>
      </c>
      <c r="P2168" s="18"/>
      <c r="Q2168" s="14"/>
      <c r="R2168" s="18"/>
      <c r="S2168" s="16">
        <f>G2168</f>
        <v>0</v>
      </c>
      <c r="T2168" s="18">
        <f t="shared" si="713"/>
        <v>83120.239999999991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714"/>
        <v>76912.65999999996</v>
      </c>
      <c r="AA2168" s="15"/>
      <c r="AB2168" s="24"/>
      <c r="AC2168" s="15" t="str">
        <f t="shared" si="725"/>
        <v>Pag. Bolletta Telecom 780344</v>
      </c>
      <c r="AD2168" s="25"/>
      <c r="AE2168" s="62">
        <f t="shared" si="724"/>
        <v>0</v>
      </c>
      <c r="AF2168" s="63">
        <f t="shared" si="721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715"/>
        <v>0</v>
      </c>
      <c r="AP2168" s="15"/>
      <c r="AR2168" s="14"/>
      <c r="AS2168" s="18"/>
      <c r="AT2168" s="16">
        <v>0</v>
      </c>
      <c r="AU2168" s="18">
        <f t="shared" si="716"/>
        <v>0</v>
      </c>
      <c r="AV2168" s="15"/>
      <c r="AX2168" s="14"/>
      <c r="AY2168" s="18"/>
      <c r="AZ2168" s="16">
        <v>0</v>
      </c>
      <c r="BA2168" s="18">
        <f t="shared" si="717"/>
        <v>0</v>
      </c>
      <c r="BB2168" s="15"/>
      <c r="BD2168" s="14"/>
      <c r="BE2168" s="18"/>
      <c r="BF2168" s="16">
        <v>0</v>
      </c>
      <c r="BG2168" s="18">
        <f t="shared" si="718"/>
        <v>0</v>
      </c>
      <c r="BH2168" s="15"/>
      <c r="BJ2168" s="86"/>
      <c r="BK2168" s="86"/>
      <c r="BL2168" s="24"/>
      <c r="BM2168" s="24"/>
      <c r="BN2168" s="24"/>
      <c r="BO2168" s="24"/>
      <c r="BP2168" s="24"/>
      <c r="BQ2168" s="124"/>
    </row>
    <row r="2169" spans="1:69" ht="16.8" customHeight="1" thickTop="1" x14ac:dyDescent="0.35">
      <c r="A2169" s="15"/>
      <c r="B2169" s="15"/>
      <c r="C2169" s="15" t="s">
        <v>85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86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713"/>
        <v>83120.239999999991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714"/>
        <v>76912.65999999996</v>
      </c>
      <c r="AA2169" s="15"/>
      <c r="AB2169" s="24"/>
      <c r="AC2169" s="15" t="str">
        <f t="shared" si="725"/>
        <v>Pag. Bolletta Telecom</v>
      </c>
      <c r="AD2169" s="25"/>
      <c r="AE2169" s="62">
        <f t="shared" si="724"/>
        <v>0</v>
      </c>
      <c r="AF2169" s="63">
        <f t="shared" si="721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715"/>
        <v>0</v>
      </c>
      <c r="AP2169" s="15"/>
      <c r="AR2169" s="14"/>
      <c r="AS2169" s="18"/>
      <c r="AT2169" s="16">
        <v>0</v>
      </c>
      <c r="AU2169" s="18">
        <f t="shared" si="716"/>
        <v>0</v>
      </c>
      <c r="AV2169" s="15"/>
      <c r="AX2169" s="14"/>
      <c r="AY2169" s="18"/>
      <c r="AZ2169" s="16">
        <v>0</v>
      </c>
      <c r="BA2169" s="18">
        <f t="shared" si="717"/>
        <v>0</v>
      </c>
      <c r="BB2169" s="15"/>
      <c r="BD2169" s="14"/>
      <c r="BE2169" s="18"/>
      <c r="BF2169" s="16">
        <v>0</v>
      </c>
      <c r="BG2169" s="18">
        <f t="shared" si="718"/>
        <v>0</v>
      </c>
      <c r="BH2169" s="15"/>
      <c r="BJ2169" s="86"/>
      <c r="BK2169" s="86"/>
      <c r="BL2169" s="24"/>
      <c r="BM2169" s="24"/>
      <c r="BN2169" s="24"/>
      <c r="BO2169" s="24"/>
      <c r="BP2169" s="24"/>
      <c r="BQ2169" s="124"/>
    </row>
    <row r="2170" spans="1:69" ht="16.8" customHeight="1" x14ac:dyDescent="0.35">
      <c r="A2170" s="15"/>
      <c r="B2170" s="15"/>
      <c r="C2170" s="15" t="s">
        <v>87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88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ref="T2170:T2201" si="726">(R2170-S2170)+T2169</f>
        <v>83120.239999999991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ref="Z2170:Z2201" si="727">(X2170-Y2170)+Z2169</f>
        <v>76912.65999999996</v>
      </c>
      <c r="AA2170" s="15"/>
      <c r="AB2170" s="24"/>
      <c r="AC2170" s="15" t="str">
        <f t="shared" si="725"/>
        <v xml:space="preserve">PAG. BOLLETTA ENEL  </v>
      </c>
      <c r="AD2170" s="25"/>
      <c r="AE2170" s="62">
        <f t="shared" si="724"/>
        <v>0</v>
      </c>
      <c r="AF2170" s="63">
        <f t="shared" si="721"/>
        <v>0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ref="AO2170:AO2201" si="728">(AM2170-AN2170)+AO2169</f>
        <v>0</v>
      </c>
      <c r="AP2170" s="15"/>
      <c r="AR2170" s="14"/>
      <c r="AS2170" s="18"/>
      <c r="AT2170" s="16">
        <v>0</v>
      </c>
      <c r="AU2170" s="18">
        <f t="shared" ref="AU2170:AU2201" si="729">(AS2170-AT2170)+AU2169</f>
        <v>0</v>
      </c>
      <c r="AV2170" s="15"/>
      <c r="AX2170" s="14"/>
      <c r="AY2170" s="18"/>
      <c r="AZ2170" s="16">
        <v>0</v>
      </c>
      <c r="BA2170" s="18">
        <f t="shared" ref="BA2170:BA2201" si="730">(AY2170-AZ2170)+BA2169</f>
        <v>0</v>
      </c>
      <c r="BB2170" s="15"/>
      <c r="BD2170" s="14"/>
      <c r="BE2170" s="18"/>
      <c r="BF2170" s="16">
        <v>0</v>
      </c>
      <c r="BG2170" s="18">
        <f t="shared" ref="BG2170:BG2201" si="731">(BE2170-BF2170)+BG2169</f>
        <v>0</v>
      </c>
      <c r="BH2170" s="15"/>
      <c r="BJ2170" s="86"/>
      <c r="BK2170" s="86"/>
      <c r="BL2170" s="24"/>
      <c r="BM2170" s="24"/>
      <c r="BN2170" s="24"/>
      <c r="BO2170" s="24"/>
      <c r="BP2170" s="24"/>
      <c r="BQ2170" s="124"/>
    </row>
    <row r="2171" spans="1:69" ht="16.8" customHeight="1" x14ac:dyDescent="0.35">
      <c r="A2171" s="15"/>
      <c r="B2171" s="15"/>
      <c r="C2171" s="15" t="s">
        <v>89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90</v>
      </c>
      <c r="L2171" s="3">
        <f>T2194+Z2194+AO2194+AU2194</f>
        <v>171708.86999999994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726"/>
        <v>83120.239999999991</v>
      </c>
      <c r="U2171" s="15"/>
      <c r="W2171" s="14"/>
      <c r="X2171" s="18"/>
      <c r="Y2171" s="16">
        <v>0</v>
      </c>
      <c r="Z2171" s="18">
        <f t="shared" si="727"/>
        <v>76912.65999999996</v>
      </c>
      <c r="AA2171" s="15"/>
      <c r="AB2171" s="24"/>
      <c r="AC2171" s="15" t="str">
        <f t="shared" si="725"/>
        <v>Locazione immobili</v>
      </c>
      <c r="AD2171" s="25"/>
      <c r="AE2171" s="62">
        <f t="shared" si="724"/>
        <v>0</v>
      </c>
      <c r="AF2171" s="63">
        <f t="shared" si="721"/>
        <v>9547.4</v>
      </c>
      <c r="AG2171" s="25"/>
      <c r="AH2171" s="24"/>
      <c r="AI2171" s="26">
        <v>0</v>
      </c>
      <c r="AJ2171" s="25"/>
      <c r="AL2171" s="14"/>
      <c r="AM2171" s="18"/>
      <c r="AN2171" s="16">
        <v>0</v>
      </c>
      <c r="AO2171" s="18">
        <f t="shared" si="728"/>
        <v>0</v>
      </c>
      <c r="AP2171" s="15"/>
      <c r="AR2171" s="14"/>
      <c r="AS2171" s="18"/>
      <c r="AT2171" s="16">
        <v>0</v>
      </c>
      <c r="AU2171" s="18">
        <f t="shared" si="729"/>
        <v>0</v>
      </c>
      <c r="AV2171" s="15"/>
      <c r="AX2171" s="14"/>
      <c r="AY2171" s="18"/>
      <c r="AZ2171" s="16">
        <v>0</v>
      </c>
      <c r="BA2171" s="18">
        <f t="shared" si="730"/>
        <v>0</v>
      </c>
      <c r="BB2171" s="15"/>
      <c r="BD2171" s="14"/>
      <c r="BE2171" s="18"/>
      <c r="BF2171" s="16">
        <v>0</v>
      </c>
      <c r="BG2171" s="18">
        <f t="shared" si="731"/>
        <v>0</v>
      </c>
      <c r="BH2171" s="15"/>
      <c r="BJ2171" s="86"/>
      <c r="BK2171" s="86"/>
      <c r="BL2171" s="24"/>
      <c r="BM2171" s="24"/>
      <c r="BN2171" s="24"/>
      <c r="BO2171" s="24"/>
      <c r="BP2171" s="24"/>
      <c r="BQ2171" s="124"/>
    </row>
    <row r="2172" spans="1:69" ht="16.8" customHeight="1" x14ac:dyDescent="0.35">
      <c r="A2172" s="15"/>
      <c r="B2172" s="15"/>
      <c r="C2172" s="15" t="s">
        <v>91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92</v>
      </c>
      <c r="L2172" s="3"/>
      <c r="M2172" s="46" t="s">
        <v>93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726"/>
        <v>83120.239999999991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727"/>
        <v>76912.65999999996</v>
      </c>
      <c r="AA2172" s="15"/>
      <c r="AB2172" s="24"/>
      <c r="AC2172" s="15" t="str">
        <f t="shared" si="725"/>
        <v>Spese condominiali</v>
      </c>
      <c r="AD2172" s="25"/>
      <c r="AE2172" s="62">
        <f t="shared" si="724"/>
        <v>0</v>
      </c>
      <c r="AF2172" s="63">
        <f t="shared" si="721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728"/>
        <v>0</v>
      </c>
      <c r="AP2172" s="15"/>
      <c r="AR2172" s="14"/>
      <c r="AS2172" s="18"/>
      <c r="AT2172" s="16">
        <v>0</v>
      </c>
      <c r="AU2172" s="18">
        <f t="shared" si="729"/>
        <v>0</v>
      </c>
      <c r="AV2172" s="15"/>
      <c r="AX2172" s="14"/>
      <c r="AY2172" s="18"/>
      <c r="AZ2172" s="16">
        <v>0</v>
      </c>
      <c r="BA2172" s="18">
        <f t="shared" si="730"/>
        <v>0</v>
      </c>
      <c r="BB2172" s="15"/>
      <c r="BD2172" s="14"/>
      <c r="BE2172" s="18"/>
      <c r="BF2172" s="16">
        <v>0</v>
      </c>
      <c r="BG2172" s="18">
        <f t="shared" si="731"/>
        <v>0</v>
      </c>
      <c r="BH2172" s="15"/>
      <c r="BJ2172" s="86"/>
      <c r="BK2172" s="86"/>
      <c r="BL2172" s="24"/>
      <c r="BM2172" s="24"/>
      <c r="BN2172" s="24"/>
      <c r="BO2172" s="24"/>
      <c r="BP2172" s="24"/>
      <c r="BQ2172" s="124"/>
    </row>
    <row r="2173" spans="1:69" ht="16.8" customHeight="1" x14ac:dyDescent="0.35">
      <c r="A2173" s="15"/>
      <c r="B2173" s="15"/>
      <c r="C2173" s="15" t="s">
        <v>94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tr">
        <f t="shared" ref="K2173:L2184" si="732">K2112</f>
        <v>SOMMA SOSPESO 10/11</v>
      </c>
      <c r="L2173" s="107">
        <f t="shared" si="732"/>
        <v>114.5</v>
      </c>
      <c r="M2173" s="16" t="s">
        <v>26</v>
      </c>
      <c r="N2173" s="16" t="s">
        <v>27</v>
      </c>
      <c r="O2173" s="16"/>
      <c r="P2173" s="18"/>
      <c r="Q2173" s="14"/>
      <c r="R2173" s="18"/>
      <c r="S2173" s="16">
        <v>0</v>
      </c>
      <c r="T2173" s="18">
        <f t="shared" si="726"/>
        <v>83120.239999999991</v>
      </c>
      <c r="U2173" s="15"/>
      <c r="W2173" s="14"/>
      <c r="X2173" s="18"/>
      <c r="Y2173" s="16"/>
      <c r="Z2173" s="18">
        <f t="shared" si="727"/>
        <v>76912.65999999996</v>
      </c>
      <c r="AA2173" s="15"/>
      <c r="AB2173" s="24"/>
      <c r="AC2173" s="15" t="str">
        <f t="shared" si="725"/>
        <v>TOT. SPESE AFFITTO  TEL. LUCE</v>
      </c>
      <c r="AD2173" s="25"/>
      <c r="AE2173" s="62">
        <f t="shared" si="724"/>
        <v>0</v>
      </c>
      <c r="AF2173" s="63">
        <f t="shared" si="721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728"/>
        <v>0</v>
      </c>
      <c r="AP2173" s="15"/>
      <c r="AR2173" s="14"/>
      <c r="AS2173" s="18"/>
      <c r="AT2173" s="16"/>
      <c r="AU2173" s="18">
        <f t="shared" si="729"/>
        <v>0</v>
      </c>
      <c r="AV2173" s="15"/>
      <c r="AX2173" s="14"/>
      <c r="AY2173" s="18"/>
      <c r="AZ2173" s="16"/>
      <c r="BA2173" s="18">
        <f t="shared" si="730"/>
        <v>0</v>
      </c>
      <c r="BB2173" s="15"/>
      <c r="BD2173" s="14"/>
      <c r="BE2173" s="18"/>
      <c r="BF2173" s="16"/>
      <c r="BG2173" s="18">
        <f t="shared" si="731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4"/>
    </row>
    <row r="2174" spans="1:69" ht="16.8" customHeight="1" x14ac:dyDescent="0.35">
      <c r="A2174" s="15"/>
      <c r="B2174" s="15"/>
      <c r="C2174" s="15" t="s">
        <v>95</v>
      </c>
      <c r="D2174" s="16"/>
      <c r="E2174" s="16"/>
      <c r="F2174" s="16"/>
      <c r="G2174" s="16">
        <v>0</v>
      </c>
      <c r="H2174" s="16"/>
      <c r="I2174" s="4"/>
      <c r="J2174" s="14"/>
      <c r="K2174" s="50" t="str">
        <f t="shared" si="732"/>
        <v>LEGNANO 25/1</v>
      </c>
      <c r="L2174" s="107">
        <f t="shared" si="732"/>
        <v>294.5</v>
      </c>
      <c r="M2174" s="16" t="s">
        <v>479</v>
      </c>
      <c r="N2174" s="16">
        <v>677</v>
      </c>
      <c r="O2174" s="16"/>
      <c r="P2174" s="18"/>
      <c r="Q2174" s="14"/>
      <c r="R2174" s="18"/>
      <c r="S2174" s="16">
        <f>G2174</f>
        <v>0</v>
      </c>
      <c r="T2174" s="18">
        <f t="shared" si="726"/>
        <v>83120.239999999991</v>
      </c>
      <c r="U2174" s="15"/>
      <c r="W2174" s="14"/>
      <c r="X2174" s="18">
        <v>0</v>
      </c>
      <c r="Y2174" s="16">
        <v>0</v>
      </c>
      <c r="Z2174" s="18">
        <f t="shared" si="727"/>
        <v>76912.65999999996</v>
      </c>
      <c r="AA2174" s="15"/>
      <c r="AB2174" s="24"/>
      <c r="AC2174" s="15" t="str">
        <f t="shared" si="725"/>
        <v xml:space="preserve">RIVALSA </v>
      </c>
      <c r="AD2174" s="25"/>
      <c r="AE2174" s="62">
        <f t="shared" si="724"/>
        <v>0</v>
      </c>
      <c r="AF2174" s="63">
        <f t="shared" si="721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728"/>
        <v>0</v>
      </c>
      <c r="AP2174" s="15"/>
      <c r="AR2174" s="14"/>
      <c r="AS2174" s="18"/>
      <c r="AT2174" s="16"/>
      <c r="AU2174" s="18">
        <f t="shared" si="729"/>
        <v>0</v>
      </c>
      <c r="AV2174" s="15"/>
      <c r="AX2174" s="14"/>
      <c r="AY2174" s="18"/>
      <c r="AZ2174" s="16"/>
      <c r="BA2174" s="18">
        <f t="shared" si="730"/>
        <v>0</v>
      </c>
      <c r="BB2174" s="15"/>
      <c r="BD2174" s="14"/>
      <c r="BE2174" s="18"/>
      <c r="BF2174" s="16"/>
      <c r="BG2174" s="18">
        <f t="shared" si="731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4"/>
    </row>
    <row r="2175" spans="1:69" ht="16.8" customHeight="1" x14ac:dyDescent="0.35">
      <c r="A2175" s="15"/>
      <c r="B2175" s="15"/>
      <c r="C2175" s="15" t="s">
        <v>96</v>
      </c>
      <c r="D2175" s="16"/>
      <c r="E2175" s="16"/>
      <c r="F2175" s="16"/>
      <c r="G2175" s="16">
        <v>0</v>
      </c>
      <c r="H2175" s="16"/>
      <c r="I2175" s="4"/>
      <c r="J2175" s="14"/>
      <c r="K2175" s="50" t="str">
        <f t="shared" si="732"/>
        <v>LEGNANO 1/2</v>
      </c>
      <c r="L2175" s="107">
        <f t="shared" si="732"/>
        <v>236.02</v>
      </c>
      <c r="M2175" s="16" t="s">
        <v>480</v>
      </c>
      <c r="N2175" s="16">
        <v>69.010000000000005</v>
      </c>
      <c r="O2175" s="16"/>
      <c r="P2175" s="18"/>
      <c r="Q2175" s="14"/>
      <c r="R2175" s="18"/>
      <c r="S2175" s="16">
        <f>G2175</f>
        <v>0</v>
      </c>
      <c r="T2175" s="18">
        <f t="shared" si="726"/>
        <v>83120.239999999991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727"/>
        <v>76912.65999999996</v>
      </c>
      <c r="AA2175" s="15"/>
      <c r="AB2175" s="24"/>
      <c r="AC2175" s="15" t="str">
        <f t="shared" si="725"/>
        <v>COMMERCIALISTA</v>
      </c>
      <c r="AD2175" s="25"/>
      <c r="AE2175" s="62">
        <f t="shared" si="724"/>
        <v>0</v>
      </c>
      <c r="AF2175" s="63">
        <f t="shared" si="721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728"/>
        <v>0</v>
      </c>
      <c r="AP2175" s="15"/>
      <c r="AR2175" s="14"/>
      <c r="AS2175" s="18"/>
      <c r="AT2175" s="16">
        <v>0</v>
      </c>
      <c r="AU2175" s="18">
        <f t="shared" si="729"/>
        <v>0</v>
      </c>
      <c r="AV2175" s="15"/>
      <c r="AX2175" s="14"/>
      <c r="AY2175" s="18"/>
      <c r="AZ2175" s="16">
        <v>0</v>
      </c>
      <c r="BA2175" s="18">
        <f t="shared" si="730"/>
        <v>0</v>
      </c>
      <c r="BB2175" s="15"/>
      <c r="BD2175" s="14"/>
      <c r="BE2175" s="18"/>
      <c r="BF2175" s="16">
        <v>0</v>
      </c>
      <c r="BG2175" s="18">
        <f t="shared" si="731"/>
        <v>0</v>
      </c>
      <c r="BH2175" s="15"/>
      <c r="BJ2175" s="86"/>
      <c r="BK2175" s="86"/>
      <c r="BL2175" s="24"/>
      <c r="BM2175" s="24"/>
      <c r="BN2175" s="24"/>
      <c r="BO2175" s="24"/>
      <c r="BP2175" s="24"/>
      <c r="BQ2175" s="124"/>
    </row>
    <row r="2176" spans="1:69" ht="16.8" customHeight="1" x14ac:dyDescent="0.35">
      <c r="A2176" s="15"/>
      <c r="B2176" s="15"/>
      <c r="C2176" s="64" t="s">
        <v>147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50" t="str">
        <f t="shared" si="732"/>
        <v>SOMMA 7/2</v>
      </c>
      <c r="L2176" s="107">
        <f t="shared" si="732"/>
        <v>307.5</v>
      </c>
      <c r="M2176" s="16" t="s">
        <v>481</v>
      </c>
      <c r="N2176" s="16">
        <v>796</v>
      </c>
      <c r="O2176" s="16"/>
      <c r="P2176" s="18"/>
      <c r="Q2176" s="14"/>
      <c r="R2176" s="18"/>
      <c r="S2176" s="16">
        <f>G2176</f>
        <v>0</v>
      </c>
      <c r="T2176" s="18">
        <f t="shared" si="726"/>
        <v>83120.239999999991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727"/>
        <v>76912.65999999996</v>
      </c>
      <c r="AA2176" s="15"/>
      <c r="AB2176" s="24"/>
      <c r="AC2176" s="15" t="str">
        <f t="shared" si="725"/>
        <v>CASSA PREVIDENZA  AGENTI  + QUOTA GAA</v>
      </c>
      <c r="AD2176" s="25"/>
      <c r="AE2176" s="62">
        <f t="shared" si="724"/>
        <v>0</v>
      </c>
      <c r="AF2176" s="63">
        <f t="shared" si="721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728"/>
        <v>0</v>
      </c>
      <c r="AP2176" s="15"/>
      <c r="AR2176" s="14"/>
      <c r="AS2176" s="18"/>
      <c r="AT2176" s="16">
        <v>0</v>
      </c>
      <c r="AU2176" s="18">
        <f t="shared" si="729"/>
        <v>0</v>
      </c>
      <c r="AV2176" s="15"/>
      <c r="AX2176" s="14"/>
      <c r="AY2176" s="18"/>
      <c r="AZ2176" s="16">
        <v>0</v>
      </c>
      <c r="BA2176" s="18">
        <f t="shared" si="730"/>
        <v>0</v>
      </c>
      <c r="BB2176" s="15"/>
      <c r="BD2176" s="14"/>
      <c r="BE2176" s="18"/>
      <c r="BF2176" s="16">
        <v>0</v>
      </c>
      <c r="BG2176" s="18">
        <f t="shared" si="731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4"/>
    </row>
    <row r="2177" spans="1:69" ht="16.8" customHeight="1" x14ac:dyDescent="0.35">
      <c r="A2177" s="15"/>
      <c r="B2177" s="15"/>
      <c r="C2177" s="15" t="s">
        <v>98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50" t="str">
        <f t="shared" si="732"/>
        <v>REBELLATO DI VITO FABIO 6/2</v>
      </c>
      <c r="L2177" s="107">
        <f t="shared" si="732"/>
        <v>100</v>
      </c>
      <c r="M2177" s="16" t="s">
        <v>482</v>
      </c>
      <c r="N2177" s="16">
        <v>1097.5</v>
      </c>
      <c r="O2177" s="16"/>
      <c r="P2177" s="18"/>
      <c r="Q2177" s="14"/>
      <c r="R2177" s="18">
        <f>F2177</f>
        <v>0</v>
      </c>
      <c r="S2177" s="16">
        <v>0</v>
      </c>
      <c r="T2177" s="18">
        <f t="shared" si="726"/>
        <v>83120.239999999991</v>
      </c>
      <c r="U2177" s="15"/>
      <c r="W2177" s="14" t="s">
        <v>186</v>
      </c>
      <c r="X2177" s="18">
        <v>0</v>
      </c>
      <c r="Y2177" s="16"/>
      <c r="Z2177" s="18">
        <f t="shared" si="727"/>
        <v>76912.65999999996</v>
      </c>
      <c r="AA2177" s="15"/>
      <c r="AB2177" s="24"/>
      <c r="AC2177" s="15" t="str">
        <f t="shared" si="725"/>
        <v>GIROCONTO PROVV. GENERALI</v>
      </c>
      <c r="AD2177" s="25"/>
      <c r="AE2177" s="62">
        <f t="shared" si="724"/>
        <v>0</v>
      </c>
      <c r="AF2177" s="63">
        <f t="shared" si="721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728"/>
        <v>0</v>
      </c>
      <c r="AP2177" s="15"/>
      <c r="AR2177" s="14"/>
      <c r="AS2177" s="18"/>
      <c r="AT2177" s="16"/>
      <c r="AU2177" s="18">
        <f t="shared" si="729"/>
        <v>0</v>
      </c>
      <c r="AV2177" s="15"/>
      <c r="AX2177" s="14"/>
      <c r="AY2177" s="18"/>
      <c r="AZ2177" s="16"/>
      <c r="BA2177" s="18">
        <f t="shared" si="730"/>
        <v>0</v>
      </c>
      <c r="BB2177" s="15"/>
      <c r="BD2177" s="14"/>
      <c r="BE2177" s="18">
        <f>H2177</f>
        <v>0</v>
      </c>
      <c r="BF2177" s="16"/>
      <c r="BG2177" s="18">
        <f t="shared" si="731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4"/>
    </row>
    <row r="2178" spans="1:69" ht="16.8" customHeight="1" x14ac:dyDescent="0.35">
      <c r="A2178" s="15"/>
      <c r="B2178" s="15"/>
      <c r="C2178" s="47" t="s">
        <v>149</v>
      </c>
      <c r="D2178" s="16"/>
      <c r="E2178" s="16"/>
      <c r="F2178" s="1">
        <v>0</v>
      </c>
      <c r="G2178" s="16">
        <v>0</v>
      </c>
      <c r="H2178" s="16"/>
      <c r="I2178" s="4"/>
      <c r="J2178" s="14"/>
      <c r="K2178" s="50" t="str">
        <f t="shared" si="732"/>
        <v>VERS. SOMMA 9/2</v>
      </c>
      <c r="L2178" s="107">
        <f t="shared" si="732"/>
        <v>0.99</v>
      </c>
      <c r="M2178" s="16" t="str">
        <f t="shared" ref="M2178:N2185" si="733">M2117</f>
        <v>BONIFICO CACCIA 9/2</v>
      </c>
      <c r="N2178" s="16">
        <f t="shared" si="733"/>
        <v>0.18</v>
      </c>
      <c r="O2178" s="16"/>
      <c r="P2178" s="18"/>
      <c r="Q2178" s="14"/>
      <c r="R2178" s="49">
        <f>F2178</f>
        <v>0</v>
      </c>
      <c r="S2178" s="16">
        <v>0</v>
      </c>
      <c r="T2178" s="18">
        <f t="shared" si="726"/>
        <v>83120.239999999991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727"/>
        <v>76912.65999999996</v>
      </c>
      <c r="AA2178" s="15"/>
      <c r="AB2178" s="24"/>
      <c r="AC2178" s="64" t="s">
        <v>150</v>
      </c>
      <c r="AD2178" s="65"/>
      <c r="AE2178" s="65">
        <f t="shared" si="724"/>
        <v>0</v>
      </c>
      <c r="AF2178" s="63">
        <f t="shared" si="721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728"/>
        <v>0</v>
      </c>
      <c r="AP2178" s="15"/>
      <c r="AR2178" s="14"/>
      <c r="AS2178" s="18"/>
      <c r="AT2178" s="16">
        <v>0</v>
      </c>
      <c r="AU2178" s="18">
        <f t="shared" si="729"/>
        <v>0</v>
      </c>
      <c r="AV2178" s="15"/>
      <c r="AX2178" s="14"/>
      <c r="AY2178" s="18"/>
      <c r="AZ2178" s="16">
        <v>0</v>
      </c>
      <c r="BA2178" s="18">
        <f t="shared" si="730"/>
        <v>0</v>
      </c>
      <c r="BB2178" s="15"/>
      <c r="BD2178" s="14"/>
      <c r="BE2178" s="18"/>
      <c r="BF2178" s="16">
        <v>0</v>
      </c>
      <c r="BG2178" s="18">
        <f t="shared" si="731"/>
        <v>0</v>
      </c>
      <c r="BH2178" s="15"/>
      <c r="BJ2178" s="86"/>
      <c r="BK2178" s="86"/>
      <c r="BL2178" s="24"/>
      <c r="BM2178" s="24"/>
      <c r="BN2178" s="24"/>
      <c r="BO2178" s="24"/>
      <c r="BP2178" s="24"/>
      <c r="BQ2178" s="124"/>
    </row>
    <row r="2179" spans="1:69" ht="16.8" customHeight="1" x14ac:dyDescent="0.35">
      <c r="A2179" s="15"/>
      <c r="B2179" s="15"/>
      <c r="C2179" s="15" t="s">
        <v>100</v>
      </c>
      <c r="D2179" s="16"/>
      <c r="E2179" s="16"/>
      <c r="F2179" s="16"/>
      <c r="G2179" s="16">
        <v>0</v>
      </c>
      <c r="H2179" s="16"/>
      <c r="I2179" s="4"/>
      <c r="J2179" s="14"/>
      <c r="K2179" s="50" t="str">
        <f t="shared" si="732"/>
        <v>GALLARATE 2/2</v>
      </c>
      <c r="L2179" s="107">
        <f t="shared" si="732"/>
        <v>700</v>
      </c>
      <c r="M2179" s="16" t="str">
        <f t="shared" si="733"/>
        <v>SOMMA 14/2</v>
      </c>
      <c r="N2179" s="16">
        <f t="shared" si="733"/>
        <v>408.03</v>
      </c>
      <c r="O2179" s="16"/>
      <c r="P2179" s="18"/>
      <c r="Q2179" s="14"/>
      <c r="R2179" s="18"/>
      <c r="S2179" s="16">
        <f>G2179</f>
        <v>0</v>
      </c>
      <c r="T2179" s="18">
        <f t="shared" si="726"/>
        <v>83120.239999999991</v>
      </c>
      <c r="U2179" s="15" t="s">
        <v>102</v>
      </c>
      <c r="W2179" s="14"/>
      <c r="X2179" s="18"/>
      <c r="Y2179" s="16">
        <v>0</v>
      </c>
      <c r="Z2179" s="18">
        <f t="shared" si="727"/>
        <v>76912.65999999996</v>
      </c>
      <c r="AA2179" s="15"/>
      <c r="AB2179" s="24"/>
      <c r="AC2179" s="15" t="str">
        <f>C2179</f>
        <v>TASSE</v>
      </c>
      <c r="AD2179" s="25"/>
      <c r="AE2179" s="62">
        <f t="shared" si="724"/>
        <v>0</v>
      </c>
      <c r="AF2179" s="63">
        <f t="shared" si="721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728"/>
        <v>0</v>
      </c>
      <c r="AP2179" s="15"/>
      <c r="AR2179" s="14"/>
      <c r="AS2179" s="18">
        <v>0</v>
      </c>
      <c r="AT2179" s="16">
        <v>0</v>
      </c>
      <c r="AU2179" s="18">
        <f t="shared" si="729"/>
        <v>0</v>
      </c>
      <c r="AV2179" s="15"/>
      <c r="AX2179" s="14"/>
      <c r="AY2179" s="18">
        <v>0</v>
      </c>
      <c r="AZ2179" s="16">
        <v>0</v>
      </c>
      <c r="BA2179" s="18">
        <f t="shared" si="730"/>
        <v>0</v>
      </c>
      <c r="BB2179" s="15"/>
      <c r="BD2179" s="14"/>
      <c r="BE2179" s="18">
        <v>0</v>
      </c>
      <c r="BF2179" s="16">
        <v>0</v>
      </c>
      <c r="BG2179" s="18">
        <f t="shared" si="731"/>
        <v>0</v>
      </c>
      <c r="BH2179" s="15"/>
      <c r="BJ2179" s="86"/>
      <c r="BK2179" s="86"/>
      <c r="BL2179" s="24"/>
      <c r="BM2179" s="24"/>
      <c r="BN2179" s="24"/>
      <c r="BO2179" s="24"/>
      <c r="BP2179" s="24"/>
      <c r="BQ2179" s="124"/>
    </row>
    <row r="2180" spans="1:69" ht="16.8" customHeight="1" x14ac:dyDescent="0.35">
      <c r="A2180" s="15"/>
      <c r="B2180" s="15"/>
      <c r="C2180" s="15" t="s">
        <v>103</v>
      </c>
      <c r="D2180" s="16"/>
      <c r="E2180" s="16"/>
      <c r="F2180" s="16">
        <v>0</v>
      </c>
      <c r="G2180" s="16">
        <v>0</v>
      </c>
      <c r="H2180" s="16"/>
      <c r="I2180" s="4"/>
      <c r="J2180" s="14"/>
      <c r="K2180" s="50" t="str">
        <f t="shared" si="732"/>
        <v>BON. 6/2 VETRARIA MOREA</v>
      </c>
      <c r="L2180" s="107">
        <f t="shared" si="732"/>
        <v>9</v>
      </c>
      <c r="M2180" s="16" t="str">
        <f t="shared" si="733"/>
        <v>LEGNANO 14/2</v>
      </c>
      <c r="N2180" s="16">
        <f t="shared" si="733"/>
        <v>311.64999999999998</v>
      </c>
      <c r="O2180" s="16"/>
      <c r="P2180" s="18"/>
      <c r="Q2180" s="14"/>
      <c r="R2180" s="18"/>
      <c r="S2180" s="16">
        <f>G2180</f>
        <v>0</v>
      </c>
      <c r="T2180" s="18">
        <f t="shared" si="726"/>
        <v>83120.239999999991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727"/>
        <v>76912.65999999996</v>
      </c>
      <c r="AA2180" s="15"/>
      <c r="AB2180" s="24"/>
      <c r="AC2180" s="15" t="str">
        <f>C2180</f>
        <v>PREL.  ACC. PER AMM-  GIGI</v>
      </c>
      <c r="AD2180" s="25"/>
      <c r="AE2180" s="62">
        <f t="shared" si="724"/>
        <v>0</v>
      </c>
      <c r="AF2180" s="63">
        <f t="shared" si="721"/>
        <v>8650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728"/>
        <v>0</v>
      </c>
      <c r="AP2180" s="15"/>
      <c r="AR2180" s="14"/>
      <c r="AS2180" s="18">
        <v>0</v>
      </c>
      <c r="AT2180" s="16">
        <v>0</v>
      </c>
      <c r="AU2180" s="18">
        <f t="shared" si="729"/>
        <v>0</v>
      </c>
      <c r="AV2180" s="15"/>
      <c r="AX2180" s="14"/>
      <c r="AY2180" s="18">
        <v>0</v>
      </c>
      <c r="AZ2180" s="16">
        <v>0</v>
      </c>
      <c r="BA2180" s="18">
        <f t="shared" si="730"/>
        <v>0</v>
      </c>
      <c r="BB2180" s="15"/>
      <c r="BD2180" s="14"/>
      <c r="BE2180" s="18">
        <v>0</v>
      </c>
      <c r="BF2180" s="16">
        <v>0</v>
      </c>
      <c r="BG2180" s="18">
        <f t="shared" si="731"/>
        <v>0</v>
      </c>
      <c r="BH2180" s="15"/>
      <c r="BJ2180" s="86"/>
      <c r="BK2180" s="86"/>
      <c r="BL2180" s="24"/>
      <c r="BM2180" s="24"/>
      <c r="BN2180" s="24"/>
      <c r="BO2180" s="24"/>
      <c r="BP2180" s="24"/>
      <c r="BQ2180" s="124"/>
    </row>
    <row r="2181" spans="1:69" ht="16.8" customHeight="1" x14ac:dyDescent="0.35">
      <c r="A2181" s="15"/>
      <c r="B2181" s="15"/>
      <c r="C2181" s="15" t="s">
        <v>105</v>
      </c>
      <c r="D2181" s="16"/>
      <c r="E2181" s="16"/>
      <c r="F2181" s="16">
        <v>0</v>
      </c>
      <c r="G2181" s="16">
        <v>0</v>
      </c>
      <c r="H2181" s="16"/>
      <c r="I2181" s="4"/>
      <c r="J2181" s="14"/>
      <c r="K2181" s="50" t="str">
        <f t="shared" si="732"/>
        <v>DI VITO 8/2</v>
      </c>
      <c r="L2181" s="107">
        <f t="shared" si="732"/>
        <v>600</v>
      </c>
      <c r="M2181" s="16" t="str">
        <f t="shared" si="733"/>
        <v>LEGNANO 13/2</v>
      </c>
      <c r="N2181" s="16">
        <f t="shared" si="733"/>
        <v>6038.48</v>
      </c>
      <c r="O2181" s="16"/>
      <c r="P2181" s="18"/>
      <c r="Q2181" s="14"/>
      <c r="R2181" s="18">
        <v>0</v>
      </c>
      <c r="S2181" s="16">
        <f>G2181</f>
        <v>0</v>
      </c>
      <c r="T2181" s="18">
        <f t="shared" si="726"/>
        <v>83120.239999999991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727"/>
        <v>76912.65999999996</v>
      </c>
      <c r="AA2181" s="15"/>
      <c r="AB2181" s="24"/>
      <c r="AC2181" s="15" t="str">
        <f>C2181</f>
        <v>PREL.  ACC. PER AMM-. RENZO</v>
      </c>
      <c r="AD2181" s="25"/>
      <c r="AE2181" s="62">
        <f t="shared" si="724"/>
        <v>0</v>
      </c>
      <c r="AF2181" s="63">
        <f t="shared" si="721"/>
        <v>3210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728"/>
        <v>0</v>
      </c>
      <c r="AP2181" s="15"/>
      <c r="AR2181" s="14"/>
      <c r="AS2181" s="18">
        <v>0</v>
      </c>
      <c r="AT2181" s="16"/>
      <c r="AU2181" s="18">
        <f t="shared" si="729"/>
        <v>0</v>
      </c>
      <c r="AV2181" s="15"/>
      <c r="AX2181" s="14"/>
      <c r="AY2181" s="18">
        <v>0</v>
      </c>
      <c r="AZ2181" s="16"/>
      <c r="BA2181" s="18">
        <f t="shared" si="730"/>
        <v>0</v>
      </c>
      <c r="BB2181" s="15"/>
      <c r="BD2181" s="14"/>
      <c r="BE2181" s="18">
        <v>0</v>
      </c>
      <c r="BF2181" s="16"/>
      <c r="BG2181" s="18">
        <f t="shared" si="731"/>
        <v>0</v>
      </c>
      <c r="BH2181" s="15"/>
      <c r="BJ2181" s="86"/>
      <c r="BK2181" s="86"/>
      <c r="BL2181" s="24"/>
      <c r="BM2181" s="24"/>
      <c r="BN2181" s="24"/>
      <c r="BO2181" s="24"/>
      <c r="BP2181" s="24"/>
      <c r="BQ2181" s="124"/>
    </row>
    <row r="2182" spans="1:69" ht="16.8" customHeight="1" x14ac:dyDescent="0.35">
      <c r="A2182" s="15"/>
      <c r="B2182" s="15"/>
      <c r="C2182" s="15" t="s">
        <v>107</v>
      </c>
      <c r="D2182" s="16"/>
      <c r="E2182" s="16"/>
      <c r="F2182" s="16">
        <v>0</v>
      </c>
      <c r="G2182" s="16"/>
      <c r="H2182" s="16"/>
      <c r="I2182" s="4"/>
      <c r="J2182" s="14"/>
      <c r="K2182" s="50" t="str">
        <f t="shared" si="732"/>
        <v>RAMPINI 8/2</v>
      </c>
      <c r="L2182" s="107">
        <f t="shared" si="732"/>
        <v>0.5</v>
      </c>
      <c r="M2182" s="16" t="str">
        <f t="shared" si="733"/>
        <v>RHO 13/2</v>
      </c>
      <c r="N2182" s="16">
        <f t="shared" si="733"/>
        <v>280</v>
      </c>
      <c r="O2182" s="16"/>
      <c r="P2182" s="18"/>
      <c r="Q2182" s="14"/>
      <c r="R2182" s="18">
        <v>0</v>
      </c>
      <c r="S2182" s="16">
        <v>0</v>
      </c>
      <c r="T2182" s="18">
        <f t="shared" si="726"/>
        <v>83120.239999999991</v>
      </c>
      <c r="U2182" s="15"/>
      <c r="W2182" s="14"/>
      <c r="X2182" s="18">
        <f>F2182</f>
        <v>0</v>
      </c>
      <c r="Y2182" s="16">
        <v>0</v>
      </c>
      <c r="Z2182" s="18">
        <f t="shared" si="727"/>
        <v>76912.65999999996</v>
      </c>
      <c r="AA2182" s="15" t="str">
        <f>C2182</f>
        <v>VERSAMENTO</v>
      </c>
      <c r="AB2182" s="24"/>
      <c r="AC2182" s="15"/>
      <c r="AD2182" s="25"/>
      <c r="AE2182" s="62"/>
      <c r="AF2182" s="63"/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728"/>
        <v>0</v>
      </c>
      <c r="AP2182" s="15"/>
      <c r="AR2182" s="14"/>
      <c r="AS2182" s="18">
        <v>0</v>
      </c>
      <c r="AT2182" s="16"/>
      <c r="AU2182" s="18">
        <f t="shared" si="729"/>
        <v>0</v>
      </c>
      <c r="AV2182" s="15"/>
      <c r="AX2182" s="14"/>
      <c r="AY2182" s="18">
        <v>0</v>
      </c>
      <c r="AZ2182" s="16"/>
      <c r="BA2182" s="18">
        <f t="shared" si="730"/>
        <v>0</v>
      </c>
      <c r="BB2182" s="15"/>
      <c r="BD2182" s="14"/>
      <c r="BE2182" s="18">
        <v>0</v>
      </c>
      <c r="BF2182" s="16"/>
      <c r="BG2182" s="18">
        <f t="shared" si="731"/>
        <v>0</v>
      </c>
      <c r="BH2182" s="15"/>
      <c r="BJ2182" s="86"/>
      <c r="BK2182" s="86"/>
      <c r="BL2182" s="24"/>
      <c r="BM2182" s="24"/>
      <c r="BN2182" s="24"/>
      <c r="BO2182" s="24"/>
      <c r="BP2182" s="24"/>
      <c r="BQ2182" s="124"/>
    </row>
    <row r="2183" spans="1:69" ht="16.8" customHeight="1" x14ac:dyDescent="0.35">
      <c r="A2183" s="15"/>
      <c r="B2183" s="15"/>
      <c r="C2183" s="15" t="s">
        <v>107</v>
      </c>
      <c r="D2183" s="16"/>
      <c r="E2183" s="16"/>
      <c r="F2183" s="16">
        <v>0</v>
      </c>
      <c r="G2183" s="16"/>
      <c r="H2183" s="16">
        <v>0</v>
      </c>
      <c r="I2183" s="4"/>
      <c r="J2183" s="14"/>
      <c r="K2183" s="50" t="str">
        <f t="shared" si="732"/>
        <v>GALLARATE 5/2</v>
      </c>
      <c r="L2183" s="107">
        <f t="shared" si="732"/>
        <v>364.5</v>
      </c>
      <c r="M2183" s="16" t="str">
        <f t="shared" si="733"/>
        <v>GALLARATE 13/2</v>
      </c>
      <c r="N2183" s="16">
        <f t="shared" si="733"/>
        <v>2</v>
      </c>
      <c r="O2183" s="16"/>
      <c r="P2183" s="18"/>
      <c r="Q2183" s="14"/>
      <c r="R2183" s="18">
        <v>0</v>
      </c>
      <c r="S2183" s="16">
        <v>0</v>
      </c>
      <c r="T2183" s="18">
        <f t="shared" si="726"/>
        <v>83120.239999999991</v>
      </c>
      <c r="U2183" s="15"/>
      <c r="W2183" s="14"/>
      <c r="X2183" s="18">
        <f>F2183</f>
        <v>0</v>
      </c>
      <c r="Y2183" s="16"/>
      <c r="Z2183" s="18">
        <f t="shared" si="727"/>
        <v>76912.65999999996</v>
      </c>
      <c r="AA2183" s="15"/>
      <c r="AB2183" s="24"/>
      <c r="AC2183" s="15"/>
      <c r="AD2183" s="25"/>
      <c r="AE2183" s="62"/>
      <c r="AF2183" s="63"/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728"/>
        <v>0</v>
      </c>
      <c r="AP2183" s="15"/>
      <c r="AR2183" s="14"/>
      <c r="AS2183" s="18">
        <v>0</v>
      </c>
      <c r="AT2183" s="16"/>
      <c r="AU2183" s="18">
        <f t="shared" si="729"/>
        <v>0</v>
      </c>
      <c r="AV2183" s="15"/>
      <c r="AX2183" s="14"/>
      <c r="AY2183" s="18">
        <v>0</v>
      </c>
      <c r="AZ2183" s="16"/>
      <c r="BA2183" s="18">
        <f t="shared" si="730"/>
        <v>0</v>
      </c>
      <c r="BB2183" s="15"/>
      <c r="BD2183" s="14"/>
      <c r="BE2183" s="18">
        <v>0</v>
      </c>
      <c r="BF2183" s="16"/>
      <c r="BG2183" s="18">
        <f t="shared" si="731"/>
        <v>0</v>
      </c>
      <c r="BH2183" s="15"/>
      <c r="BJ2183" s="86"/>
      <c r="BK2183" s="86"/>
      <c r="BL2183" s="24"/>
      <c r="BM2183" s="24"/>
      <c r="BN2183" s="24"/>
      <c r="BO2183" s="24"/>
      <c r="BP2183" s="24"/>
      <c r="BQ2183" s="124"/>
    </row>
    <row r="2184" spans="1:69" ht="16.8" customHeight="1" x14ac:dyDescent="0.35">
      <c r="A2184" s="15"/>
      <c r="B2184" s="15"/>
      <c r="C2184" s="15" t="s">
        <v>107</v>
      </c>
      <c r="D2184" s="16"/>
      <c r="E2184" s="16"/>
      <c r="F2184" s="16">
        <v>0</v>
      </c>
      <c r="G2184" s="16"/>
      <c r="H2184" s="16"/>
      <c r="I2184" s="4"/>
      <c r="J2184" s="14"/>
      <c r="K2184" s="50" t="str">
        <f t="shared" si="732"/>
        <v>BONIFICO 8/2 CAMPO ANTONINO</v>
      </c>
      <c r="L2184" s="107">
        <f t="shared" si="732"/>
        <v>0.01</v>
      </c>
      <c r="M2184" s="16" t="str">
        <f t="shared" si="733"/>
        <v>GALLARATE 14/2</v>
      </c>
      <c r="N2184" s="16">
        <f t="shared" si="733"/>
        <v>13598.5</v>
      </c>
      <c r="O2184" s="16"/>
      <c r="P2184" s="18"/>
      <c r="Q2184" s="14"/>
      <c r="R2184" s="18">
        <v>0</v>
      </c>
      <c r="S2184" s="16">
        <v>0</v>
      </c>
      <c r="T2184" s="18">
        <f t="shared" si="726"/>
        <v>83120.239999999991</v>
      </c>
      <c r="U2184" s="15"/>
      <c r="W2184" s="14"/>
      <c r="X2184" s="18">
        <f>F2184</f>
        <v>0</v>
      </c>
      <c r="Y2184" s="16"/>
      <c r="Z2184" s="18">
        <f t="shared" si="727"/>
        <v>76912.65999999996</v>
      </c>
      <c r="AA2184" s="15"/>
      <c r="AB2184" s="24"/>
      <c r="AC2184" s="15"/>
      <c r="AD2184" s="25"/>
      <c r="AE2184" s="62"/>
      <c r="AF2184" s="63"/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728"/>
        <v>0</v>
      </c>
      <c r="AP2184" s="15"/>
      <c r="AR2184" s="14"/>
      <c r="AS2184" s="18">
        <v>0</v>
      </c>
      <c r="AT2184" s="16"/>
      <c r="AU2184" s="18">
        <f t="shared" si="729"/>
        <v>0</v>
      </c>
      <c r="AV2184" s="15"/>
      <c r="AX2184" s="14"/>
      <c r="AY2184" s="18">
        <v>0</v>
      </c>
      <c r="AZ2184" s="16"/>
      <c r="BA2184" s="18">
        <f t="shared" si="730"/>
        <v>0</v>
      </c>
      <c r="BB2184" s="15"/>
      <c r="BD2184" s="14"/>
      <c r="BE2184" s="18">
        <v>0</v>
      </c>
      <c r="BF2184" s="16"/>
      <c r="BG2184" s="18">
        <f t="shared" si="731"/>
        <v>0</v>
      </c>
      <c r="BH2184" s="15"/>
      <c r="BJ2184" s="86"/>
      <c r="BK2184" s="86"/>
      <c r="BL2184" s="24"/>
      <c r="BM2184" s="24"/>
      <c r="BN2184" s="24"/>
      <c r="BO2184" s="24"/>
      <c r="BP2184" s="24"/>
      <c r="BQ2184" s="124"/>
    </row>
    <row r="2185" spans="1:69" ht="16.8" customHeight="1" x14ac:dyDescent="0.35">
      <c r="A2185" s="15"/>
      <c r="B2185" s="15"/>
      <c r="C2185" s="15" t="s">
        <v>107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68</v>
      </c>
      <c r="L2185" s="51">
        <f>AI2194</f>
        <v>0</v>
      </c>
      <c r="M2185" s="16" t="str">
        <f t="shared" si="733"/>
        <v>BONIFICO LA SCALA 13/2</v>
      </c>
      <c r="N2185" s="16">
        <f t="shared" si="733"/>
        <v>0.01</v>
      </c>
      <c r="O2185" s="16"/>
      <c r="P2185" s="18"/>
      <c r="Q2185" s="14"/>
      <c r="R2185" s="18">
        <v>0</v>
      </c>
      <c r="S2185" s="16">
        <v>0</v>
      </c>
      <c r="T2185" s="18">
        <f t="shared" si="726"/>
        <v>83120.239999999991</v>
      </c>
      <c r="U2185" s="15"/>
      <c r="W2185" s="14"/>
      <c r="X2185" s="18">
        <f>F2185</f>
        <v>0</v>
      </c>
      <c r="Y2185" s="16">
        <v>0</v>
      </c>
      <c r="Z2185" s="18">
        <f t="shared" si="727"/>
        <v>76912.65999999996</v>
      </c>
      <c r="AA2185" s="15" t="str">
        <f>C2185</f>
        <v>VERSAMENTO</v>
      </c>
      <c r="AB2185" s="24"/>
      <c r="AC2185" s="15"/>
      <c r="AD2185" s="25"/>
      <c r="AE2185" s="62"/>
      <c r="AF2185" s="63"/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728"/>
        <v>0</v>
      </c>
      <c r="AP2185" s="15"/>
      <c r="AR2185" s="14"/>
      <c r="AS2185" s="18">
        <v>0</v>
      </c>
      <c r="AT2185" s="16"/>
      <c r="AU2185" s="18">
        <f t="shared" si="729"/>
        <v>0</v>
      </c>
      <c r="AV2185" s="15"/>
      <c r="AX2185" s="14"/>
      <c r="AY2185" s="18">
        <v>0</v>
      </c>
      <c r="AZ2185" s="16"/>
      <c r="BA2185" s="18">
        <f t="shared" si="730"/>
        <v>0</v>
      </c>
      <c r="BB2185" s="15"/>
      <c r="BD2185" s="14"/>
      <c r="BE2185" s="18">
        <v>0</v>
      </c>
      <c r="BF2185" s="16"/>
      <c r="BG2185" s="18">
        <f t="shared" si="731"/>
        <v>0</v>
      </c>
      <c r="BH2185" s="15"/>
      <c r="BJ2185" s="86"/>
      <c r="BK2185" s="86"/>
      <c r="BL2185" s="24"/>
      <c r="BM2185" s="24"/>
      <c r="BN2185" s="24"/>
      <c r="BO2185" s="24"/>
      <c r="BP2185" s="24"/>
      <c r="BQ2185" s="124"/>
    </row>
    <row r="2186" spans="1:69" ht="16.8" customHeight="1" x14ac:dyDescent="0.35">
      <c r="A2186" s="15"/>
      <c r="B2186" s="15"/>
      <c r="C2186" s="68" t="s">
        <v>107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111</v>
      </c>
      <c r="L2186" s="16">
        <f>SUM(L2173:L2185)</f>
        <v>2727.5200000000004</v>
      </c>
      <c r="M2186" s="16" t="s">
        <v>483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726"/>
        <v>83120.239999999991</v>
      </c>
      <c r="U2186" s="15"/>
      <c r="W2186" s="14"/>
      <c r="X2186" s="18">
        <v>0</v>
      </c>
      <c r="Y2186" s="16"/>
      <c r="Z2186" s="18">
        <f t="shared" si="727"/>
        <v>76912.65999999996</v>
      </c>
      <c r="AA2186" s="15" t="str">
        <f>C2186</f>
        <v>VERSAMENTO</v>
      </c>
      <c r="AB2186" s="24"/>
      <c r="AC2186" s="15"/>
      <c r="AD2186" s="25"/>
      <c r="AE2186" s="62"/>
      <c r="AF2186" s="63"/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728"/>
        <v>0</v>
      </c>
      <c r="AP2186" s="15"/>
      <c r="AR2186" s="14"/>
      <c r="AS2186" s="18">
        <v>0</v>
      </c>
      <c r="AT2186" s="16"/>
      <c r="AU2186" s="18">
        <f t="shared" si="729"/>
        <v>0</v>
      </c>
      <c r="AV2186" s="15" t="str">
        <f>C2186</f>
        <v>VERSAMENTO</v>
      </c>
      <c r="AX2186" s="14"/>
      <c r="AY2186" s="18">
        <v>0</v>
      </c>
      <c r="AZ2186" s="16"/>
      <c r="BA2186" s="18">
        <f t="shared" si="730"/>
        <v>0</v>
      </c>
      <c r="BB2186" s="15"/>
      <c r="BD2186" s="14"/>
      <c r="BE2186" s="18">
        <v>0</v>
      </c>
      <c r="BF2186" s="16"/>
      <c r="BG2186" s="18">
        <f t="shared" si="731"/>
        <v>0</v>
      </c>
      <c r="BH2186" s="15"/>
      <c r="BJ2186" s="86"/>
      <c r="BK2186" s="86"/>
      <c r="BL2186" s="24"/>
      <c r="BM2186" s="24"/>
      <c r="BN2186" s="24"/>
      <c r="BO2186" s="24"/>
      <c r="BP2186" s="24"/>
      <c r="BQ2186" s="124"/>
    </row>
    <row r="2187" spans="1:69" ht="16.8" customHeight="1" x14ac:dyDescent="0.35">
      <c r="A2187" s="15"/>
      <c r="B2187" s="15"/>
      <c r="C2187" s="15" t="s">
        <v>169</v>
      </c>
      <c r="D2187" s="16"/>
      <c r="E2187" s="16"/>
      <c r="F2187" s="16">
        <v>11736.97</v>
      </c>
      <c r="G2187" s="85">
        <f>F2177</f>
        <v>0</v>
      </c>
      <c r="H2187" s="16"/>
      <c r="I2187" s="4"/>
      <c r="J2187" s="14"/>
      <c r="K2187" s="17" t="s">
        <v>93</v>
      </c>
      <c r="L2187" s="16">
        <f>SUM(N2174:N2187)</f>
        <v>24376.359999999997</v>
      </c>
      <c r="M2187" s="44"/>
      <c r="N2187" s="16"/>
      <c r="O2187" s="16"/>
      <c r="P2187" s="18"/>
      <c r="Q2187" s="14"/>
      <c r="R2187" s="18">
        <v>0</v>
      </c>
      <c r="S2187" s="16"/>
      <c r="T2187" s="18">
        <f t="shared" si="726"/>
        <v>83120.239999999991</v>
      </c>
      <c r="U2187" s="15"/>
      <c r="W2187" s="14"/>
      <c r="X2187" s="18">
        <f>F2187</f>
        <v>11736.97</v>
      </c>
      <c r="Y2187" s="16">
        <f>G2187</f>
        <v>0</v>
      </c>
      <c r="Z2187" s="18">
        <f t="shared" si="727"/>
        <v>88649.629999999961</v>
      </c>
      <c r="AA2187" s="15" t="str">
        <f>C2187</f>
        <v>BONIFICI</v>
      </c>
      <c r="AB2187" s="24"/>
      <c r="AC2187" s="15"/>
      <c r="AD2187" s="25"/>
      <c r="AE2187" s="62"/>
      <c r="AF2187" s="63"/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728"/>
        <v>0</v>
      </c>
      <c r="AP2187" s="15"/>
      <c r="AR2187" s="14"/>
      <c r="AS2187" s="18">
        <v>0</v>
      </c>
      <c r="AT2187" s="16"/>
      <c r="AU2187" s="18">
        <f t="shared" si="729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730"/>
        <v>0</v>
      </c>
      <c r="BB2187" s="15"/>
      <c r="BD2187" s="14"/>
      <c r="BE2187" s="18">
        <v>0</v>
      </c>
      <c r="BF2187" s="16"/>
      <c r="BG2187" s="18">
        <f t="shared" si="731"/>
        <v>0</v>
      </c>
      <c r="BH2187" s="15"/>
      <c r="BJ2187" s="86"/>
      <c r="BK2187" s="86"/>
      <c r="BL2187" s="24"/>
      <c r="BM2187" s="24"/>
      <c r="BN2187" s="24"/>
      <c r="BO2187" s="24"/>
      <c r="BP2187" s="24"/>
      <c r="BQ2187" s="124"/>
    </row>
    <row r="2188" spans="1:69" ht="16.8" customHeight="1" x14ac:dyDescent="0.35">
      <c r="A2188" s="15"/>
      <c r="B2188" s="15"/>
      <c r="C2188" s="47" t="s">
        <v>112</v>
      </c>
      <c r="D2188" s="16"/>
      <c r="E2188" s="16"/>
      <c r="F2188" s="16">
        <v>0</v>
      </c>
      <c r="G2188" s="1">
        <f>F2178</f>
        <v>0</v>
      </c>
      <c r="H2188" s="16">
        <f>G2188-D2079-D2080-D2082</f>
        <v>-2772.35</v>
      </c>
      <c r="I2188" s="4"/>
      <c r="J2188" s="14"/>
      <c r="K2188" s="53">
        <f>A2137</f>
        <v>45338</v>
      </c>
      <c r="L2188" s="3">
        <f>D2137+D2138-E2142+D2139-E2139+D2142-E2137+B2140</f>
        <v>7328.35</v>
      </c>
      <c r="M2188" s="3"/>
      <c r="N2188" s="3"/>
      <c r="O2188" s="16"/>
      <c r="P2188" s="18"/>
      <c r="Q2188" s="14"/>
      <c r="R2188" s="18"/>
      <c r="S2188" s="16"/>
      <c r="T2188" s="18">
        <f t="shared" si="726"/>
        <v>83120.239999999991</v>
      </c>
      <c r="U2188" s="15"/>
      <c r="W2188" s="14"/>
      <c r="X2188" s="18"/>
      <c r="Y2188" s="1">
        <f>G2188</f>
        <v>0</v>
      </c>
      <c r="Z2188" s="18">
        <f t="shared" si="727"/>
        <v>88649.629999999961</v>
      </c>
      <c r="AA2188" s="15" t="str">
        <f>C2188</f>
        <v>PREL .PROVVIGIONI MATURATE</v>
      </c>
      <c r="AB2188" s="24"/>
      <c r="AC2188" s="15" t="s">
        <v>157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728"/>
        <v>0</v>
      </c>
      <c r="AP2188" s="15"/>
      <c r="AR2188" s="14"/>
      <c r="AS2188" s="18"/>
      <c r="AT2188" s="25">
        <v>0</v>
      </c>
      <c r="AU2188" s="18">
        <f t="shared" si="729"/>
        <v>0</v>
      </c>
      <c r="AV2188" s="15"/>
      <c r="AX2188" s="14"/>
      <c r="AY2188" s="18"/>
      <c r="AZ2188" s="25">
        <v>0</v>
      </c>
      <c r="BA2188" s="18">
        <f t="shared" si="730"/>
        <v>0</v>
      </c>
      <c r="BB2188" s="15"/>
      <c r="BD2188" s="14"/>
      <c r="BE2188" s="18"/>
      <c r="BF2188" s="25">
        <v>0</v>
      </c>
      <c r="BG2188" s="18">
        <f t="shared" si="731"/>
        <v>0</v>
      </c>
      <c r="BH2188" s="15"/>
      <c r="BJ2188" s="86"/>
      <c r="BK2188" s="86"/>
      <c r="BL2188" s="24"/>
      <c r="BM2188" s="24"/>
      <c r="BN2188" s="24"/>
      <c r="BO2188" s="24"/>
      <c r="BP2188" s="24"/>
      <c r="BQ2188" s="124"/>
    </row>
    <row r="2189" spans="1:69" ht="16.8" customHeight="1" x14ac:dyDescent="0.35">
      <c r="A2189" s="15"/>
      <c r="B2189" s="15"/>
      <c r="C2189" s="15" t="s">
        <v>113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/>
      <c r="N2189" s="16"/>
      <c r="O2189" s="16"/>
      <c r="P2189" s="18"/>
      <c r="Q2189" s="14"/>
      <c r="R2189" s="18"/>
      <c r="S2189" s="16">
        <f>G2189</f>
        <v>0</v>
      </c>
      <c r="T2189" s="18">
        <f t="shared" si="726"/>
        <v>83120.239999999991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727"/>
        <v>88649.629999999961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728"/>
        <v>0</v>
      </c>
      <c r="AP2189" s="15"/>
      <c r="AR2189" s="14"/>
      <c r="AS2189" s="18"/>
      <c r="AT2189" s="16"/>
      <c r="AU2189" s="18">
        <f t="shared" si="729"/>
        <v>0</v>
      </c>
      <c r="AV2189" s="15"/>
      <c r="AX2189" s="14"/>
      <c r="AY2189" s="18"/>
      <c r="AZ2189" s="16"/>
      <c r="BA2189" s="18">
        <f t="shared" si="730"/>
        <v>0</v>
      </c>
      <c r="BB2189" s="15"/>
      <c r="BD2189" s="14"/>
      <c r="BE2189" s="18"/>
      <c r="BF2189" s="16"/>
      <c r="BG2189" s="18">
        <f t="shared" si="731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4"/>
    </row>
    <row r="2190" spans="1:69" ht="16.8" customHeight="1" x14ac:dyDescent="0.35">
      <c r="A2190" s="15"/>
      <c r="B2190" s="15"/>
      <c r="C2190" s="15" t="s">
        <v>114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726"/>
        <v>83120.239999999991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727"/>
        <v>88649.629999999961</v>
      </c>
      <c r="AA2190" s="15"/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728"/>
        <v>0</v>
      </c>
      <c r="AP2190" s="15"/>
      <c r="AR2190" s="14"/>
      <c r="AS2190" s="18"/>
      <c r="AT2190" s="16">
        <v>0</v>
      </c>
      <c r="AU2190" s="18">
        <f t="shared" si="729"/>
        <v>0</v>
      </c>
      <c r="AV2190" s="15"/>
      <c r="AX2190" s="14"/>
      <c r="AY2190" s="18"/>
      <c r="AZ2190" s="16">
        <v>0</v>
      </c>
      <c r="BA2190" s="18">
        <f t="shared" si="730"/>
        <v>0</v>
      </c>
      <c r="BB2190" s="15"/>
      <c r="BD2190" s="14"/>
      <c r="BE2190" s="18"/>
      <c r="BF2190" s="16">
        <v>0</v>
      </c>
      <c r="BG2190" s="18">
        <f t="shared" si="731"/>
        <v>0</v>
      </c>
      <c r="BH2190" s="15"/>
      <c r="BJ2190" s="86"/>
      <c r="BK2190" s="86"/>
      <c r="BL2190" s="24"/>
      <c r="BM2190" s="24"/>
      <c r="BN2190" s="24"/>
      <c r="BO2190" s="24"/>
      <c r="BP2190" s="24"/>
      <c r="BQ2190" s="124"/>
    </row>
    <row r="2191" spans="1:69" ht="16.8" customHeight="1" x14ac:dyDescent="0.35">
      <c r="A2191" s="15"/>
      <c r="B2191" s="15"/>
      <c r="C2191" s="15"/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115</v>
      </c>
      <c r="L2191" s="3">
        <f>SUM(L2171:L2185)+N2170+L2187+L2188</f>
        <v>206141.09999999992</v>
      </c>
      <c r="M2191" s="3">
        <f>SUM(O2140:O2159)+N2169</f>
        <v>97975.359999999986</v>
      </c>
      <c r="N2191" s="16"/>
      <c r="O2191" s="16"/>
      <c r="P2191" s="18"/>
      <c r="Q2191" s="14"/>
      <c r="R2191" s="18"/>
      <c r="S2191" s="16">
        <v>0</v>
      </c>
      <c r="T2191" s="18">
        <f t="shared" si="726"/>
        <v>83120.239999999991</v>
      </c>
      <c r="U2191" s="15"/>
      <c r="W2191" s="14"/>
      <c r="X2191" s="18">
        <v>0</v>
      </c>
      <c r="Y2191" s="16">
        <v>0</v>
      </c>
      <c r="Z2191" s="18">
        <f t="shared" si="727"/>
        <v>88649.629999999961</v>
      </c>
      <c r="AA2191" s="15"/>
      <c r="AB2191" s="24"/>
      <c r="AC2191" s="15">
        <f>C2191</f>
        <v>0</v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111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728"/>
        <v>0</v>
      </c>
      <c r="AP2191" s="15"/>
      <c r="AR2191" s="14"/>
      <c r="AS2191" s="18"/>
      <c r="AT2191" s="16">
        <v>0</v>
      </c>
      <c r="AU2191" s="18">
        <f t="shared" si="729"/>
        <v>0</v>
      </c>
      <c r="AV2191" s="16"/>
      <c r="AX2191" s="14"/>
      <c r="AY2191" s="18"/>
      <c r="AZ2191" s="16">
        <v>0</v>
      </c>
      <c r="BA2191" s="18">
        <f t="shared" si="730"/>
        <v>0</v>
      </c>
      <c r="BB2191" s="15"/>
      <c r="BD2191" s="14"/>
      <c r="BE2191" s="18"/>
      <c r="BF2191" s="16">
        <v>0</v>
      </c>
      <c r="BG2191" s="18">
        <f t="shared" si="731"/>
        <v>0</v>
      </c>
      <c r="BH2191" s="15"/>
      <c r="BJ2191" s="86"/>
      <c r="BK2191" s="86"/>
      <c r="BL2191" s="24"/>
      <c r="BM2191" s="24"/>
      <c r="BN2191" s="24"/>
      <c r="BO2191" s="24"/>
      <c r="BP2191" s="24"/>
      <c r="BQ2191" s="124"/>
    </row>
    <row r="2192" spans="1:69" ht="16.8" customHeight="1" x14ac:dyDescent="0.35">
      <c r="A2192" s="15"/>
      <c r="B2192" s="15"/>
      <c r="C2192" s="64" t="s">
        <v>138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8040.5100000000011</v>
      </c>
      <c r="J2192" s="14"/>
      <c r="K2192" s="6" t="s">
        <v>116</v>
      </c>
      <c r="L2192" s="3">
        <f>L2191-M2191</f>
        <v>108165.73999999993</v>
      </c>
      <c r="M2192" s="16"/>
      <c r="N2192" s="16"/>
      <c r="O2192" s="16"/>
      <c r="P2192" s="18"/>
      <c r="Q2192" s="14"/>
      <c r="R2192" s="18"/>
      <c r="S2192" s="16">
        <v>0</v>
      </c>
      <c r="T2192" s="18">
        <f t="shared" si="726"/>
        <v>83120.239999999991</v>
      </c>
      <c r="U2192" s="15"/>
      <c r="W2192" s="14"/>
      <c r="X2192" s="18"/>
      <c r="Y2192" s="16">
        <f>G2192</f>
        <v>23</v>
      </c>
      <c r="Z2192" s="18">
        <f t="shared" si="727"/>
        <v>88626.629999999961</v>
      </c>
      <c r="AA2192" s="15" t="str">
        <f>C2192</f>
        <v>BONIFICO CATTOLICA</v>
      </c>
      <c r="AB2192" s="24"/>
      <c r="AC2192" s="71" t="s">
        <v>190</v>
      </c>
      <c r="AD2192" s="65"/>
      <c r="AE2192" s="65">
        <v>0</v>
      </c>
      <c r="AF2192" s="63">
        <f>SUM(AF2144:AF2191)</f>
        <v>71744.930000000008</v>
      </c>
      <c r="AG2192" s="25"/>
      <c r="AH2192" s="24" t="s">
        <v>117</v>
      </c>
      <c r="AI2192" s="26"/>
      <c r="AJ2192" s="25">
        <f>SUM(AJ2138:AJ2191)</f>
        <v>0</v>
      </c>
      <c r="AL2192" s="14"/>
      <c r="AM2192" s="18"/>
      <c r="AN2192" s="16"/>
      <c r="AO2192" s="18">
        <f t="shared" si="728"/>
        <v>0</v>
      </c>
      <c r="AP2192" s="15"/>
      <c r="AR2192" s="14"/>
      <c r="AS2192" s="18"/>
      <c r="AT2192" s="16">
        <v>0</v>
      </c>
      <c r="AU2192" s="18">
        <f t="shared" si="729"/>
        <v>0</v>
      </c>
      <c r="AV2192" s="15"/>
      <c r="AX2192" s="14"/>
      <c r="AY2192" s="18"/>
      <c r="AZ2192" s="16"/>
      <c r="BA2192" s="18">
        <f t="shared" si="730"/>
        <v>0</v>
      </c>
      <c r="BB2192" s="15"/>
      <c r="BD2192" s="14"/>
      <c r="BE2192" s="18"/>
      <c r="BF2192" s="16"/>
      <c r="BG2192" s="18">
        <f t="shared" si="731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4"/>
    </row>
    <row r="2193" spans="1:69" ht="16.8" customHeight="1" x14ac:dyDescent="0.35">
      <c r="A2193" s="15"/>
      <c r="B2193" s="15"/>
      <c r="C2193" s="64" t="s">
        <v>140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35</v>
      </c>
      <c r="L2193" s="55">
        <f>D2194+E2194+A2194+B2194+B2141</f>
        <v>108165.74</v>
      </c>
      <c r="M2193" s="16"/>
      <c r="N2193" s="16"/>
      <c r="O2193" s="56"/>
      <c r="P2193" s="18"/>
      <c r="Q2193" s="14"/>
      <c r="R2193" s="18"/>
      <c r="S2193" s="16">
        <v>0</v>
      </c>
      <c r="T2193" s="18">
        <f t="shared" si="726"/>
        <v>83120.239999999991</v>
      </c>
      <c r="U2193" s="15"/>
      <c r="W2193" s="14"/>
      <c r="X2193" s="18"/>
      <c r="Y2193" s="16">
        <f>G2193</f>
        <v>38</v>
      </c>
      <c r="Z2193" s="18">
        <f t="shared" si="727"/>
        <v>88588.629999999961</v>
      </c>
      <c r="AA2193" s="15" t="str">
        <f>C2193</f>
        <v>BONIFICO GENERALI</v>
      </c>
      <c r="AB2193" s="24"/>
      <c r="AC2193" s="71" t="s">
        <v>161</v>
      </c>
      <c r="AD2193" s="65"/>
      <c r="AE2193" s="65">
        <f>G2193</f>
        <v>38</v>
      </c>
      <c r="AF2193" s="63">
        <f>AF2132+AD2137+AD2138</f>
        <v>102593.58999999998</v>
      </c>
      <c r="AG2193" s="25"/>
      <c r="AH2193" s="24"/>
      <c r="AI2193" s="26"/>
      <c r="AJ2193" s="25"/>
      <c r="AL2193" s="14"/>
      <c r="AM2193" s="18"/>
      <c r="AN2193" s="16"/>
      <c r="AO2193" s="18">
        <f t="shared" si="728"/>
        <v>0</v>
      </c>
      <c r="AP2193" s="15"/>
      <c r="AR2193" s="14"/>
      <c r="AS2193" s="18"/>
      <c r="AT2193" s="16"/>
      <c r="AU2193" s="18">
        <f t="shared" si="729"/>
        <v>0</v>
      </c>
      <c r="AV2193" s="15"/>
      <c r="AX2193" s="14"/>
      <c r="AY2193" s="18"/>
      <c r="AZ2193" s="16"/>
      <c r="BA2193" s="18">
        <f t="shared" si="730"/>
        <v>0</v>
      </c>
      <c r="BB2193" s="15"/>
      <c r="BD2193" s="14"/>
      <c r="BE2193" s="18"/>
      <c r="BF2193" s="16"/>
      <c r="BG2193" s="18">
        <f t="shared" si="731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4"/>
    </row>
    <row r="2194" spans="1:69" ht="16.8" customHeight="1" x14ac:dyDescent="0.35">
      <c r="A2194" s="92">
        <f>D2139-D2141+A2133-E2139</f>
        <v>85314.57</v>
      </c>
      <c r="B2194" s="44">
        <f>D2142-D2144+B2133</f>
        <v>5950.6000000000031</v>
      </c>
      <c r="C2194" s="57" t="s">
        <v>119</v>
      </c>
      <c r="D2194" s="44">
        <f>D2137-D2140-E2137+D2133</f>
        <v>15101.62</v>
      </c>
      <c r="E2194" s="44">
        <f>D2138-D2143+E2133</f>
        <v>0</v>
      </c>
      <c r="F2194" s="72">
        <f>D2140+D2141+D2143+F2133-E2141</f>
        <v>25921.59</v>
      </c>
      <c r="G2194" s="81">
        <f>D2140+D2141-E2141+D2143+G2133</f>
        <v>25921.59</v>
      </c>
      <c r="H2194" s="44">
        <f>G2188+G2187+H2133</f>
        <v>16665.96</v>
      </c>
      <c r="I2194" s="79">
        <f>G2194-H2194</f>
        <v>9255.630000000001</v>
      </c>
      <c r="J2194" s="58"/>
      <c r="K2194" s="6" t="s">
        <v>120</v>
      </c>
      <c r="L2194" s="3">
        <f>L2192-L2193</f>
        <v>0</v>
      </c>
      <c r="M2194" s="27" t="s">
        <v>162</v>
      </c>
      <c r="N2194" s="27">
        <f>O2194-L2193</f>
        <v>5799.1899999999732</v>
      </c>
      <c r="O2194" s="44">
        <f>Z2194+AU2194+N2170+SUM(L2173:L2184)+SUM(N2174:N2184)+L2188-D2140-D2143-D2139+E2141</f>
        <v>113964.92999999998</v>
      </c>
      <c r="P2194" s="18"/>
      <c r="Q2194" s="58"/>
      <c r="R2194" s="59"/>
      <c r="S2194" s="44"/>
      <c r="T2194" s="59">
        <f t="shared" si="726"/>
        <v>83120.239999999991</v>
      </c>
      <c r="U2194" s="57"/>
      <c r="W2194" s="58"/>
      <c r="X2194" s="59"/>
      <c r="Y2194" s="44"/>
      <c r="Z2194" s="59">
        <f t="shared" si="727"/>
        <v>88588.629999999961</v>
      </c>
      <c r="AA2194" s="57"/>
      <c r="AB2194" s="60"/>
      <c r="AC2194" s="60" t="s">
        <v>121</v>
      </c>
      <c r="AD2194" s="23">
        <f>SUM(AD2137:AD2193)-SUM(AE2137:AE2191)+AD2133</f>
        <v>30848.660000000003</v>
      </c>
      <c r="AE2194" s="23">
        <f>AF2180+AF2181</f>
        <v>11860</v>
      </c>
      <c r="AF2194" s="23">
        <f>AD2194+AE2194</f>
        <v>42708.66</v>
      </c>
      <c r="AG2194" s="23" t="s">
        <v>163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728"/>
        <v>0</v>
      </c>
      <c r="AP2194" s="57"/>
      <c r="AR2194" s="58"/>
      <c r="AS2194" s="59"/>
      <c r="AT2194" s="44"/>
      <c r="AU2194" s="59">
        <f t="shared" si="729"/>
        <v>0</v>
      </c>
      <c r="AV2194" s="57"/>
      <c r="AX2194" s="58"/>
      <c r="AY2194" s="59"/>
      <c r="AZ2194" s="44"/>
      <c r="BA2194" s="59">
        <f t="shared" si="730"/>
        <v>0</v>
      </c>
      <c r="BB2194" s="57"/>
      <c r="BD2194" s="58"/>
      <c r="BE2194" s="59"/>
      <c r="BF2194" s="44"/>
      <c r="BG2194" s="59">
        <f t="shared" si="731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191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7" spans="1:69" ht="16.8" customHeight="1" x14ac:dyDescent="0.35">
      <c r="A2197" s="2" t="s">
        <v>0</v>
      </c>
      <c r="B2197" s="2"/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24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122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164</v>
      </c>
      <c r="BK2197" s="21" t="s">
        <v>0</v>
      </c>
      <c r="BL2197" s="8" t="s">
        <v>34</v>
      </c>
      <c r="BM2197" s="8" t="s">
        <v>0</v>
      </c>
      <c r="BN2197" s="8" t="s">
        <v>40</v>
      </c>
      <c r="BO2197" s="8" t="s">
        <v>165</v>
      </c>
      <c r="BP2197" s="8" t="s">
        <v>0</v>
      </c>
      <c r="BQ2197" s="9" t="s">
        <v>166</v>
      </c>
    </row>
    <row r="2198" spans="1:69" ht="16.8" customHeight="1" x14ac:dyDescent="0.35">
      <c r="A2198" s="14">
        <v>45341</v>
      </c>
      <c r="B2198" s="15" t="s">
        <v>167</v>
      </c>
      <c r="C2198" s="15" t="s">
        <v>168</v>
      </c>
      <c r="D2198" s="16">
        <v>393.27</v>
      </c>
      <c r="E2198" s="16">
        <v>80</v>
      </c>
      <c r="F2198" s="16"/>
      <c r="G2198" s="16"/>
      <c r="H2198" s="103"/>
      <c r="I2198" s="4"/>
      <c r="J2198" s="14">
        <f>A2198</f>
        <v>45341</v>
      </c>
      <c r="K2198" s="17" t="s">
        <v>24</v>
      </c>
      <c r="L2198" s="16">
        <f>D2201+D2204+D2202+D2205</f>
        <v>1209.0899999999999</v>
      </c>
      <c r="M2198" s="16"/>
      <c r="N2198" s="82">
        <f>L2198+L2199-M2199</f>
        <v>1209.0899999999999</v>
      </c>
      <c r="O2198" s="80">
        <f>D2201+D2204+D2202-E2202-E2201+O2137</f>
        <v>99005.5</v>
      </c>
      <c r="P2198" s="18"/>
      <c r="Q2198" s="14">
        <f>J2198</f>
        <v>45341</v>
      </c>
      <c r="R2198" s="18"/>
      <c r="S2198" s="16"/>
      <c r="T2198" s="18">
        <f>T2194</f>
        <v>83120.239999999991</v>
      </c>
      <c r="U2198" s="15"/>
      <c r="W2198" s="14">
        <f>A2198</f>
        <v>45341</v>
      </c>
      <c r="X2198" s="18"/>
      <c r="Y2198" s="16"/>
      <c r="Z2198" s="18">
        <f>Z2194</f>
        <v>88588.629999999961</v>
      </c>
      <c r="AA2198" s="15"/>
      <c r="AB2198" s="19">
        <f>A2198</f>
        <v>45341</v>
      </c>
      <c r="AC2198" s="12" t="s">
        <v>25</v>
      </c>
      <c r="AD2198" s="11">
        <f>N2198</f>
        <v>1209.0899999999999</v>
      </c>
      <c r="AE2198" s="11"/>
      <c r="AF2198" s="20"/>
      <c r="AG2198" s="20"/>
      <c r="AH2198" s="21" t="s">
        <v>26</v>
      </c>
      <c r="AI2198" s="22" t="s">
        <v>27</v>
      </c>
      <c r="AJ2198" s="23" t="s">
        <v>28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169</v>
      </c>
      <c r="BM2198" s="88">
        <f>BK2198</f>
        <v>45341</v>
      </c>
      <c r="BN2198" s="24" t="s">
        <v>169</v>
      </c>
      <c r="BO2198" s="24"/>
      <c r="BP2198" s="88">
        <f>BK2198</f>
        <v>45341</v>
      </c>
      <c r="BQ2198" s="124"/>
    </row>
    <row r="2199" spans="1:69" ht="16.8" customHeight="1" x14ac:dyDescent="0.35">
      <c r="A2199" s="15"/>
      <c r="B2199" s="15"/>
      <c r="C2199" s="15" t="s">
        <v>170</v>
      </c>
      <c r="D2199" s="16">
        <v>0</v>
      </c>
      <c r="E2199" s="16"/>
      <c r="F2199" s="16"/>
      <c r="G2199" s="16"/>
      <c r="H2199" s="103" t="s">
        <v>34</v>
      </c>
      <c r="I2199" s="4"/>
      <c r="J2199" s="14"/>
      <c r="K2199" s="17" t="s">
        <v>30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30" si="734">(R2199-S2199)+T2198</f>
        <v>83120.239999999991</v>
      </c>
      <c r="U2199" s="15"/>
      <c r="W2199" s="14"/>
      <c r="X2199" s="18"/>
      <c r="Y2199" s="16"/>
      <c r="Z2199" s="18">
        <f t="shared" ref="Z2199:Z2230" si="735">(X2199-Y2199)+Z2198</f>
        <v>88588.629999999961</v>
      </c>
      <c r="AA2199" s="15"/>
      <c r="AB2199" s="24"/>
      <c r="AC2199" s="24" t="s">
        <v>31</v>
      </c>
      <c r="AD2199" s="25"/>
      <c r="AE2199" s="25"/>
      <c r="AF2199" s="25"/>
      <c r="AG2199" s="25"/>
      <c r="AH2199" s="12" t="s">
        <v>32</v>
      </c>
      <c r="AI2199" s="26">
        <f>AI2194</f>
        <v>0</v>
      </c>
      <c r="AJ2199" s="25"/>
      <c r="AL2199" s="14"/>
      <c r="AM2199" s="18"/>
      <c r="AN2199" s="16"/>
      <c r="AO2199" s="18">
        <f t="shared" ref="AO2199:AO2230" si="736">(AM2199-AN2199)+AO2198</f>
        <v>0</v>
      </c>
      <c r="AP2199" s="15"/>
      <c r="AR2199" s="14"/>
      <c r="AS2199" s="18"/>
      <c r="AT2199" s="16"/>
      <c r="AU2199" s="18">
        <f t="shared" ref="AU2199:AU2230" si="737">(AS2199-AT2199)+AU2198</f>
        <v>0</v>
      </c>
      <c r="AV2199" s="15"/>
      <c r="AX2199" s="14"/>
      <c r="AY2199" s="18"/>
      <c r="AZ2199" s="16"/>
      <c r="BA2199" s="18">
        <f t="shared" ref="BA2199:BA2230" si="738">(AY2199-AZ2199)+BA2198</f>
        <v>0</v>
      </c>
      <c r="BB2199" s="15"/>
      <c r="BD2199" s="14"/>
      <c r="BE2199" s="18"/>
      <c r="BF2199" s="16"/>
      <c r="BG2199" s="18">
        <f t="shared" ref="BG2199:BG2230" si="739">(BE2199-BF2199)+BG2198</f>
        <v>0</v>
      </c>
      <c r="BH2199" s="15"/>
      <c r="BJ2199" s="86">
        <v>0</v>
      </c>
      <c r="BK2199" s="90"/>
      <c r="BL2199" s="24">
        <v>0</v>
      </c>
      <c r="BM2199" s="91"/>
      <c r="BN2199" s="24">
        <v>0</v>
      </c>
      <c r="BO2199" s="24">
        <v>0</v>
      </c>
      <c r="BP2199" s="91"/>
      <c r="BQ2199" s="124"/>
    </row>
    <row r="2200" spans="1:69" ht="16.8" customHeight="1" x14ac:dyDescent="0.35">
      <c r="A2200" s="15"/>
      <c r="B2200" s="15"/>
      <c r="C2200" s="15" t="s">
        <v>171</v>
      </c>
      <c r="D2200" s="16">
        <v>7638.12</v>
      </c>
      <c r="E2200" s="16">
        <v>1470.03</v>
      </c>
      <c r="F2200" s="16"/>
      <c r="G2200" s="16"/>
      <c r="H2200" s="103">
        <f>D2201+H2139</f>
        <v>345.47999999999996</v>
      </c>
      <c r="I2200" s="4"/>
      <c r="J2200" s="14"/>
      <c r="K2200" s="17" t="s">
        <v>35</v>
      </c>
      <c r="L2200" s="16">
        <f>D2198+D2199+D2200+D2203-D2201-D2202-D2204-D2205-E2200-E2198+B2201</f>
        <v>5442.27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734"/>
        <v>83120.239999999991</v>
      </c>
      <c r="U2200" s="15"/>
      <c r="W2200" s="14"/>
      <c r="X2200" s="18"/>
      <c r="Y2200" s="16"/>
      <c r="Z2200" s="18">
        <f t="shared" si="735"/>
        <v>88588.629999999961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736"/>
        <v>0</v>
      </c>
      <c r="AP2200" s="15"/>
      <c r="AR2200" s="14"/>
      <c r="AS2200" s="18"/>
      <c r="AT2200" s="16"/>
      <c r="AU2200" s="18">
        <f t="shared" si="737"/>
        <v>0</v>
      </c>
      <c r="AV2200" s="15"/>
      <c r="AX2200" s="14"/>
      <c r="AY2200" s="18"/>
      <c r="AZ2200" s="16"/>
      <c r="BA2200" s="18">
        <f t="shared" si="738"/>
        <v>0</v>
      </c>
      <c r="BB2200" s="15"/>
      <c r="BD2200" s="14"/>
      <c r="BE2200" s="18"/>
      <c r="BF2200" s="16"/>
      <c r="BG2200" s="18">
        <f t="shared" si="739"/>
        <v>0</v>
      </c>
      <c r="BH2200" s="15"/>
      <c r="BJ2200" s="86">
        <v>0</v>
      </c>
      <c r="BK2200" s="90"/>
      <c r="BL2200" s="24">
        <v>0</v>
      </c>
      <c r="BM2200" s="91"/>
      <c r="BN2200" s="24">
        <v>0</v>
      </c>
      <c r="BO2200" s="24">
        <v>0</v>
      </c>
      <c r="BP2200" s="91"/>
      <c r="BQ2200" s="124"/>
    </row>
    <row r="2201" spans="1:69" ht="16.8" customHeight="1" x14ac:dyDescent="0.35">
      <c r="A2201" s="15"/>
      <c r="B2201" s="15">
        <v>0</v>
      </c>
      <c r="C2201" s="15" t="s">
        <v>172</v>
      </c>
      <c r="D2201" s="16">
        <v>74.069999999999993</v>
      </c>
      <c r="E2201" s="16"/>
      <c r="F2201" s="16"/>
      <c r="G2201" s="16"/>
      <c r="H2201" s="103" t="s">
        <v>40</v>
      </c>
      <c r="I2201" s="4"/>
      <c r="J2201" s="14"/>
      <c r="K2201" s="17" t="str">
        <f>C2240</f>
        <v>TASSE</v>
      </c>
      <c r="L2201" s="16"/>
      <c r="M2201" s="16">
        <f>10*(L2198+L2199-M2199)/100</f>
        <v>120.90899999999999</v>
      </c>
      <c r="N2201" s="16">
        <f>G2240</f>
        <v>0</v>
      </c>
      <c r="O2201" s="16">
        <f t="shared" ref="O2201:O2220" si="740">O2140+M2201-N2201</f>
        <v>29249.168000000012</v>
      </c>
      <c r="P2201" s="18">
        <f t="shared" ref="P2201:P2220" si="741">P2140+M2201</f>
        <v>10380.268</v>
      </c>
      <c r="Q2201" s="14"/>
      <c r="R2201" s="18"/>
      <c r="S2201" s="16"/>
      <c r="T2201" s="18">
        <f t="shared" si="734"/>
        <v>83120.239999999991</v>
      </c>
      <c r="U2201" s="15"/>
      <c r="W2201" s="14"/>
      <c r="X2201" s="18"/>
      <c r="Y2201" s="16"/>
      <c r="Z2201" s="18">
        <f t="shared" si="735"/>
        <v>88588.629999999961</v>
      </c>
      <c r="AA2201" s="15"/>
      <c r="AB2201" s="24"/>
      <c r="AC2201" s="24"/>
      <c r="AD2201" s="25"/>
      <c r="AE2201" s="25"/>
      <c r="AF2201" s="25"/>
      <c r="AG2201" s="25"/>
      <c r="AH2201" s="17"/>
      <c r="AI2201" s="16">
        <v>0</v>
      </c>
      <c r="AJ2201" s="25"/>
      <c r="AL2201" s="14"/>
      <c r="AM2201" s="18"/>
      <c r="AN2201" s="16"/>
      <c r="AO2201" s="18">
        <f t="shared" si="736"/>
        <v>0</v>
      </c>
      <c r="AP2201" s="15"/>
      <c r="AR2201" s="14"/>
      <c r="AS2201" s="18"/>
      <c r="AT2201" s="16"/>
      <c r="AU2201" s="18">
        <f t="shared" si="737"/>
        <v>0</v>
      </c>
      <c r="AV2201" s="15"/>
      <c r="AX2201" s="14"/>
      <c r="AY2201" s="18"/>
      <c r="AZ2201" s="16"/>
      <c r="BA2201" s="18">
        <f t="shared" si="738"/>
        <v>0</v>
      </c>
      <c r="BB2201" s="15"/>
      <c r="BD2201" s="14"/>
      <c r="BE2201" s="18"/>
      <c r="BF2201" s="16"/>
      <c r="BG2201" s="18">
        <f t="shared" si="739"/>
        <v>0</v>
      </c>
      <c r="BH2201" s="15"/>
      <c r="BJ2201" s="86">
        <v>0</v>
      </c>
      <c r="BK2201" s="90"/>
      <c r="BL2201" s="24">
        <v>0</v>
      </c>
      <c r="BM2201" s="91"/>
      <c r="BN2201" s="24">
        <v>0</v>
      </c>
      <c r="BO2201" s="24">
        <v>0</v>
      </c>
      <c r="BP2201" s="91"/>
      <c r="BQ2201" s="124"/>
    </row>
    <row r="2202" spans="1:69" ht="16.8" customHeight="1" x14ac:dyDescent="0.35">
      <c r="A2202" s="15"/>
      <c r="B2202" s="16">
        <f>B2201+B2141</f>
        <v>1798.95</v>
      </c>
      <c r="C2202" s="15" t="s">
        <v>173</v>
      </c>
      <c r="D2202" s="16">
        <v>1089.73</v>
      </c>
      <c r="E2202" s="16">
        <v>0</v>
      </c>
      <c r="F2202" s="16"/>
      <c r="G2202" s="16"/>
      <c r="H2202" s="103">
        <f>D2202+H2141+677</f>
        <v>11118.95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101.20083299999999</v>
      </c>
      <c r="N2202" s="16">
        <f>D2210</f>
        <v>0</v>
      </c>
      <c r="O2202" s="16">
        <f t="shared" si="740"/>
        <v>-34217.415683999992</v>
      </c>
      <c r="P2202" s="18">
        <f t="shared" si="741"/>
        <v>8688.2843160000011</v>
      </c>
      <c r="Q2202" s="14"/>
      <c r="R2202" s="18"/>
      <c r="S2202" s="16"/>
      <c r="T2202" s="18">
        <f t="shared" si="734"/>
        <v>83120.239999999991</v>
      </c>
      <c r="U2202" s="15"/>
      <c r="W2202" s="14"/>
      <c r="X2202" s="18"/>
      <c r="Y2202" s="16"/>
      <c r="Z2202" s="18">
        <f t="shared" si="735"/>
        <v>88588.629999999961</v>
      </c>
      <c r="AA2202" s="15"/>
      <c r="AB2202" s="24"/>
      <c r="AC2202" s="17"/>
      <c r="AD2202" s="25"/>
      <c r="AE2202" s="25"/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736"/>
        <v>0</v>
      </c>
      <c r="AP2202" s="15"/>
      <c r="AR2202" s="14"/>
      <c r="AS2202" s="18"/>
      <c r="AT2202" s="16"/>
      <c r="AU2202" s="18">
        <f t="shared" si="737"/>
        <v>0</v>
      </c>
      <c r="AV2202" s="15"/>
      <c r="AX2202" s="14"/>
      <c r="AY2202" s="18"/>
      <c r="AZ2202" s="16"/>
      <c r="BA2202" s="18">
        <f t="shared" si="738"/>
        <v>0</v>
      </c>
      <c r="BB2202" s="15"/>
      <c r="BD2202" s="14"/>
      <c r="BE2202" s="18"/>
      <c r="BF2202" s="16"/>
      <c r="BG2202" s="18">
        <f t="shared" si="739"/>
        <v>0</v>
      </c>
      <c r="BH2202" s="15"/>
      <c r="BJ2202" s="86">
        <v>0</v>
      </c>
      <c r="BK2202" s="90"/>
      <c r="BL2202" s="24">
        <v>0</v>
      </c>
      <c r="BM2202" s="91"/>
      <c r="BN2202" s="24">
        <v>0</v>
      </c>
      <c r="BO2202" s="24"/>
      <c r="BP2202" s="24"/>
      <c r="BQ2202" s="124"/>
    </row>
    <row r="2203" spans="1:69" ht="16.8" customHeight="1" x14ac:dyDescent="0.35">
      <c r="A2203" s="15"/>
      <c r="B2203" s="15"/>
      <c r="C2203" s="15" t="s">
        <v>174</v>
      </c>
      <c r="D2203" s="16">
        <v>170</v>
      </c>
      <c r="E2203" s="16">
        <v>0</v>
      </c>
      <c r="F2203" s="16"/>
      <c r="G2203" s="16"/>
      <c r="H2203" s="103" t="s">
        <v>44</v>
      </c>
      <c r="I2203" s="77" t="s">
        <v>175</v>
      </c>
      <c r="J2203" s="14"/>
      <c r="K2203" s="15" t="str">
        <f>C2227</f>
        <v>TOT. PAG. IMPIEGATE</v>
      </c>
      <c r="L2203" s="16"/>
      <c r="M2203" s="16">
        <f>15.35*(L2198+L2199-M2199)/100</f>
        <v>185.59531499999997</v>
      </c>
      <c r="N2203" s="16">
        <f>D2227</f>
        <v>0</v>
      </c>
      <c r="O2203" s="16">
        <f t="shared" si="740"/>
        <v>-9668.9886200000037</v>
      </c>
      <c r="P2203" s="18">
        <f t="shared" si="741"/>
        <v>15933.711379999999</v>
      </c>
      <c r="Q2203" s="14"/>
      <c r="R2203" s="18"/>
      <c r="S2203" s="16"/>
      <c r="T2203" s="18">
        <f t="shared" si="734"/>
        <v>83120.239999999991</v>
      </c>
      <c r="U2203" s="15"/>
      <c r="W2203" s="14"/>
      <c r="X2203" s="18"/>
      <c r="Y2203" s="16"/>
      <c r="Z2203" s="18">
        <f t="shared" si="735"/>
        <v>88588.629999999961</v>
      </c>
      <c r="AA2203" s="15"/>
      <c r="AB2203" s="24"/>
      <c r="AC2203" s="17"/>
      <c r="AD2203" s="25"/>
      <c r="AE2203" s="25"/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736"/>
        <v>0</v>
      </c>
      <c r="AP2203" s="15"/>
      <c r="AR2203" s="14"/>
      <c r="AS2203" s="18"/>
      <c r="AT2203" s="16"/>
      <c r="AU2203" s="18">
        <f t="shared" si="737"/>
        <v>0</v>
      </c>
      <c r="AV2203" s="15"/>
      <c r="AX2203" s="14"/>
      <c r="AY2203" s="18"/>
      <c r="AZ2203" s="16"/>
      <c r="BA2203" s="18">
        <f t="shared" si="738"/>
        <v>0</v>
      </c>
      <c r="BB2203" s="15"/>
      <c r="BD2203" s="14"/>
      <c r="BE2203" s="18"/>
      <c r="BF2203" s="16"/>
      <c r="BG2203" s="18">
        <f t="shared" si="739"/>
        <v>0</v>
      </c>
      <c r="BH2203" s="15"/>
      <c r="BJ2203" s="86">
        <v>0</v>
      </c>
      <c r="BK2203" s="90"/>
      <c r="BL2203" s="24">
        <v>0</v>
      </c>
      <c r="BM2203" s="91"/>
      <c r="BN2203" s="24">
        <v>0</v>
      </c>
      <c r="BO2203" s="24"/>
      <c r="BP2203" s="24"/>
      <c r="BQ2203" s="124"/>
    </row>
    <row r="2204" spans="1:69" ht="16.8" customHeight="1" x14ac:dyDescent="0.35">
      <c r="A2204" s="15"/>
      <c r="B2204" s="15" t="s">
        <v>42</v>
      </c>
      <c r="C2204" s="15" t="s">
        <v>176</v>
      </c>
      <c r="D2204" s="16">
        <v>0</v>
      </c>
      <c r="E2204" s="16"/>
      <c r="F2204" s="16"/>
      <c r="G2204" s="16"/>
      <c r="H2204" s="103">
        <f>D2204+H2143</f>
        <v>0</v>
      </c>
      <c r="I2204" s="78">
        <f>D2201+D2202-E2202+D2204</f>
        <v>1163.8</v>
      </c>
      <c r="J2204" s="14"/>
      <c r="K2204" s="15" t="s">
        <v>45</v>
      </c>
      <c r="L2204" s="16"/>
      <c r="M2204" s="16">
        <f>2.6*(L2198+L2199-M2199)/100</f>
        <v>31.436340000000001</v>
      </c>
      <c r="N2204" s="16">
        <f>D2215</f>
        <v>0</v>
      </c>
      <c r="O2204" s="16">
        <f t="shared" si="740"/>
        <v>7690.0696799999987</v>
      </c>
      <c r="P2204" s="18">
        <f t="shared" si="741"/>
        <v>2698.8696800000002</v>
      </c>
      <c r="Q2204" s="14"/>
      <c r="R2204" s="18"/>
      <c r="S2204" s="16"/>
      <c r="T2204" s="18">
        <f t="shared" si="734"/>
        <v>83120.239999999991</v>
      </c>
      <c r="U2204" s="15"/>
      <c r="W2204" s="14"/>
      <c r="X2204" s="18"/>
      <c r="Y2204" s="16"/>
      <c r="Z2204" s="18">
        <f t="shared" si="735"/>
        <v>88588.629999999961</v>
      </c>
      <c r="AA2204" s="15"/>
      <c r="AB2204" s="24"/>
      <c r="AC2204" s="17"/>
      <c r="AD2204" s="25"/>
      <c r="AE2204" s="25"/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736"/>
        <v>0</v>
      </c>
      <c r="AP2204" s="15"/>
      <c r="AR2204" s="14"/>
      <c r="AS2204" s="18"/>
      <c r="AT2204" s="16"/>
      <c r="AU2204" s="18">
        <f t="shared" si="737"/>
        <v>0</v>
      </c>
      <c r="AV2204" s="15"/>
      <c r="AX2204" s="14"/>
      <c r="AY2204" s="18"/>
      <c r="AZ2204" s="16"/>
      <c r="BA2204" s="18">
        <f t="shared" si="738"/>
        <v>0</v>
      </c>
      <c r="BB2204" s="15"/>
      <c r="BD2204" s="14"/>
      <c r="BE2204" s="18"/>
      <c r="BF2204" s="16"/>
      <c r="BG2204" s="18">
        <f t="shared" si="739"/>
        <v>0</v>
      </c>
      <c r="BH2204" s="15"/>
      <c r="BJ2204" s="86">
        <v>0</v>
      </c>
      <c r="BK2204" s="90"/>
      <c r="BL2204" s="24">
        <v>0</v>
      </c>
      <c r="BM2204" s="91"/>
      <c r="BN2204" s="24">
        <v>0</v>
      </c>
      <c r="BO2204" s="24"/>
      <c r="BP2204" s="24"/>
      <c r="BQ2204" s="124"/>
    </row>
    <row r="2205" spans="1:69" ht="16.8" customHeight="1" x14ac:dyDescent="0.35">
      <c r="A2205" s="15"/>
      <c r="B2205" s="15"/>
      <c r="C2205" s="15" t="s">
        <v>177</v>
      </c>
      <c r="D2205" s="16">
        <v>45.29</v>
      </c>
      <c r="E2205" s="16"/>
      <c r="F2205" s="16"/>
      <c r="G2205" s="16">
        <v>0</v>
      </c>
      <c r="H2205" s="103" t="s">
        <v>49</v>
      </c>
      <c r="I2205" s="4"/>
      <c r="J2205" s="14"/>
      <c r="K2205" s="15" t="s">
        <v>47</v>
      </c>
      <c r="L2205" s="16"/>
      <c r="M2205" s="16">
        <f>2.6*(L2198+L2199-M2199)/100</f>
        <v>31.436340000000001</v>
      </c>
      <c r="N2205" s="16">
        <f>G2216+H2216</f>
        <v>0</v>
      </c>
      <c r="O2205" s="16">
        <f t="shared" si="740"/>
        <v>7385.3096800000003</v>
      </c>
      <c r="P2205" s="18">
        <f t="shared" si="741"/>
        <v>2698.8696800000002</v>
      </c>
      <c r="Q2205" s="14"/>
      <c r="R2205" s="18"/>
      <c r="S2205" s="16">
        <f>G2205</f>
        <v>0</v>
      </c>
      <c r="T2205" s="18">
        <f t="shared" si="734"/>
        <v>83120.239999999991</v>
      </c>
      <c r="U2205" s="15" t="str">
        <f>C2205</f>
        <v>Provvigioni TUTELA LEGALE</v>
      </c>
      <c r="W2205" s="14"/>
      <c r="X2205" s="18"/>
      <c r="Y2205" s="16">
        <v>0</v>
      </c>
      <c r="Z2205" s="18">
        <f t="shared" si="735"/>
        <v>88588.629999999961</v>
      </c>
      <c r="AA2205" s="15"/>
      <c r="AB2205" s="24"/>
      <c r="AC2205" s="15" t="str">
        <f>C2205</f>
        <v>Provvigioni TUTELA LEGALE</v>
      </c>
      <c r="AD2205" s="25"/>
      <c r="AE2205" s="62">
        <f>G2205</f>
        <v>0</v>
      </c>
      <c r="AF2205" s="63">
        <f>AE2205+AF2144</f>
        <v>0</v>
      </c>
      <c r="AG2205" s="25"/>
      <c r="AH2205" s="17"/>
      <c r="AI2205" s="16">
        <v>0</v>
      </c>
      <c r="AJ2205" s="25"/>
      <c r="AL2205" s="14"/>
      <c r="AM2205" s="18"/>
      <c r="AN2205" s="16">
        <v>0</v>
      </c>
      <c r="AO2205" s="18">
        <f t="shared" si="736"/>
        <v>0</v>
      </c>
      <c r="AP2205" s="15"/>
      <c r="AR2205" s="14"/>
      <c r="AS2205" s="18"/>
      <c r="AT2205" s="16">
        <v>0</v>
      </c>
      <c r="AU2205" s="18">
        <f t="shared" si="737"/>
        <v>0</v>
      </c>
      <c r="AV2205" s="15"/>
      <c r="AX2205" s="14"/>
      <c r="AY2205" s="18"/>
      <c r="AZ2205" s="16">
        <v>0</v>
      </c>
      <c r="BA2205" s="18">
        <f t="shared" si="738"/>
        <v>0</v>
      </c>
      <c r="BB2205" s="15"/>
      <c r="BD2205" s="14"/>
      <c r="BE2205" s="18"/>
      <c r="BF2205" s="16">
        <v>0</v>
      </c>
      <c r="BG2205" s="18">
        <f t="shared" si="739"/>
        <v>0</v>
      </c>
      <c r="BH2205" s="15"/>
      <c r="BJ2205" s="86">
        <v>0</v>
      </c>
      <c r="BK2205" s="90"/>
      <c r="BL2205" s="24">
        <v>0</v>
      </c>
      <c r="BM2205" s="91"/>
      <c r="BN2205" s="24">
        <v>0</v>
      </c>
      <c r="BO2205" s="24"/>
      <c r="BP2205" s="24"/>
      <c r="BQ2205" s="124"/>
    </row>
    <row r="2206" spans="1:69" ht="16.8" customHeight="1" x14ac:dyDescent="0.35">
      <c r="A2206" s="15"/>
      <c r="B2206" s="15"/>
      <c r="C2206" s="15" t="s">
        <v>178</v>
      </c>
      <c r="D2206" s="16"/>
      <c r="E2206" s="16"/>
      <c r="F2206" s="16"/>
      <c r="G2206" s="16">
        <v>0</v>
      </c>
      <c r="H2206" s="103">
        <f>D2205+H2145</f>
        <v>2029.1899999999998</v>
      </c>
      <c r="I2206" s="4"/>
      <c r="J2206" s="14"/>
      <c r="K2206" s="15" t="s">
        <v>50</v>
      </c>
      <c r="L2206" s="16"/>
      <c r="M2206" s="16">
        <f>0.46*(L2198+L2199-M2199)/100</f>
        <v>5.5618139999999991</v>
      </c>
      <c r="N2206" s="16">
        <f>G2220</f>
        <v>0</v>
      </c>
      <c r="O2206" s="16">
        <f t="shared" si="740"/>
        <v>1360.552328</v>
      </c>
      <c r="P2206" s="18">
        <f t="shared" si="741"/>
        <v>477.4923280000001</v>
      </c>
      <c r="Q2206" s="14"/>
      <c r="R2206" s="18"/>
      <c r="S2206" s="16">
        <f>G2206</f>
        <v>0</v>
      </c>
      <c r="T2206" s="18">
        <f t="shared" si="734"/>
        <v>83120.239999999991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735"/>
        <v>88588.629999999961</v>
      </c>
      <c r="AA2206" s="15"/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/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736"/>
        <v>0</v>
      </c>
      <c r="AP2206" s="15"/>
      <c r="AR2206" s="14"/>
      <c r="AS2206" s="18">
        <v>0</v>
      </c>
      <c r="AT2206" s="16">
        <v>0</v>
      </c>
      <c r="AU2206" s="18">
        <f t="shared" si="737"/>
        <v>0</v>
      </c>
      <c r="AV2206" s="15"/>
      <c r="AX2206" s="14"/>
      <c r="AY2206" s="18">
        <v>0</v>
      </c>
      <c r="AZ2206" s="16">
        <v>0</v>
      </c>
      <c r="BA2206" s="18">
        <f t="shared" si="738"/>
        <v>0</v>
      </c>
      <c r="BB2206" s="15"/>
      <c r="BD2206" s="14"/>
      <c r="BE2206" s="18">
        <v>0</v>
      </c>
      <c r="BF2206" s="16">
        <v>0</v>
      </c>
      <c r="BG2206" s="18">
        <f t="shared" si="739"/>
        <v>0</v>
      </c>
      <c r="BH2206" s="15"/>
      <c r="BJ2206" s="86">
        <v>0</v>
      </c>
      <c r="BK2206" s="90"/>
      <c r="BL2206" s="24">
        <v>0</v>
      </c>
      <c r="BM2206" s="91"/>
      <c r="BN2206" s="24">
        <v>0</v>
      </c>
      <c r="BO2206" s="24"/>
      <c r="BP2206" s="24"/>
      <c r="BQ2206" s="124"/>
    </row>
    <row r="2207" spans="1:69" ht="16.8" customHeight="1" x14ac:dyDescent="0.35">
      <c r="A2207" s="15"/>
      <c r="B2207" s="15"/>
      <c r="C2207" s="15" t="s">
        <v>179</v>
      </c>
      <c r="D2207" s="16"/>
      <c r="E2207" s="16"/>
      <c r="F2207" s="16"/>
      <c r="G2207" s="16">
        <v>0</v>
      </c>
      <c r="H2207" s="103"/>
      <c r="I2207" s="4"/>
      <c r="J2207" s="14"/>
      <c r="K2207" s="15" t="s">
        <v>52</v>
      </c>
      <c r="L2207" s="16"/>
      <c r="M2207" s="16">
        <f>0.28*(L2198+L2199-M2199)/100</f>
        <v>3.3854520000000003</v>
      </c>
      <c r="N2207" s="16">
        <f>D2230</f>
        <v>0</v>
      </c>
      <c r="O2207" s="16">
        <f t="shared" si="740"/>
        <v>828.15750400000013</v>
      </c>
      <c r="P2207" s="18">
        <f t="shared" si="741"/>
        <v>290.64750400000003</v>
      </c>
      <c r="Q2207" s="14"/>
      <c r="R2207" s="18"/>
      <c r="S2207" s="16">
        <f>G2207</f>
        <v>0</v>
      </c>
      <c r="T2207" s="18">
        <f t="shared" si="734"/>
        <v>83120.239999999991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735"/>
        <v>88588.629999999961</v>
      </c>
      <c r="AA2207" s="15"/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5832.01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736"/>
        <v>0</v>
      </c>
      <c r="AP2207" s="15"/>
      <c r="AR2207" s="14"/>
      <c r="AS2207" s="18"/>
      <c r="AT2207" s="16">
        <v>0</v>
      </c>
      <c r="AU2207" s="18">
        <f t="shared" si="737"/>
        <v>0</v>
      </c>
      <c r="AV2207" s="15"/>
      <c r="AX2207" s="14"/>
      <c r="AY2207" s="18"/>
      <c r="AZ2207" s="16">
        <v>0</v>
      </c>
      <c r="BA2207" s="18">
        <f t="shared" si="738"/>
        <v>0</v>
      </c>
      <c r="BB2207" s="15"/>
      <c r="BD2207" s="14"/>
      <c r="BE2207" s="18"/>
      <c r="BF2207" s="16">
        <v>0</v>
      </c>
      <c r="BG2207" s="18">
        <f t="shared" si="739"/>
        <v>0</v>
      </c>
      <c r="BH2207" s="15"/>
      <c r="BJ2207" s="86">
        <v>0</v>
      </c>
      <c r="BK2207" s="90"/>
      <c r="BL2207" s="24">
        <v>0</v>
      </c>
      <c r="BM2207" s="24"/>
      <c r="BN2207" s="24"/>
      <c r="BO2207" s="24"/>
      <c r="BP2207" s="24"/>
      <c r="BQ2207" s="124"/>
    </row>
    <row r="2208" spans="1:69" ht="16.8" customHeight="1" x14ac:dyDescent="0.35">
      <c r="A2208" s="15"/>
      <c r="B2208" s="15"/>
      <c r="C2208" s="15" t="s">
        <v>180</v>
      </c>
      <c r="D2208" s="16"/>
      <c r="E2208" s="16"/>
      <c r="F2208" s="16"/>
      <c r="G2208" s="16">
        <v>0</v>
      </c>
      <c r="H2208" s="103"/>
      <c r="I2208" s="4"/>
      <c r="J2208" s="14"/>
      <c r="K2208" s="15" t="str">
        <f>C2218</f>
        <v>Materiale pulizia</v>
      </c>
      <c r="L2208" s="16"/>
      <c r="M2208" s="16">
        <f>0.28*(L2198+L2199-M2199)/100</f>
        <v>3.3854520000000003</v>
      </c>
      <c r="N2208" s="16">
        <f>G2218</f>
        <v>0</v>
      </c>
      <c r="O2208" s="16">
        <f t="shared" si="740"/>
        <v>828.15750400000013</v>
      </c>
      <c r="P2208" s="18">
        <f t="shared" si="741"/>
        <v>290.64750400000003</v>
      </c>
      <c r="Q2208" s="14"/>
      <c r="R2208" s="18"/>
      <c r="S2208" s="16">
        <f>G2208</f>
        <v>0</v>
      </c>
      <c r="T2208" s="18">
        <f t="shared" si="734"/>
        <v>83120.239999999991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735"/>
        <v>88588.629999999961</v>
      </c>
      <c r="AA2208" s="15"/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736"/>
        <v>0</v>
      </c>
      <c r="AP2208" s="15"/>
      <c r="AR2208" s="14"/>
      <c r="AS2208" s="18"/>
      <c r="AT2208" s="16">
        <v>0</v>
      </c>
      <c r="AU2208" s="18">
        <f t="shared" si="737"/>
        <v>0</v>
      </c>
      <c r="AV2208" s="15"/>
      <c r="AX2208" s="14"/>
      <c r="AY2208" s="18"/>
      <c r="AZ2208" s="16">
        <v>0</v>
      </c>
      <c r="BA2208" s="18">
        <f t="shared" si="738"/>
        <v>0</v>
      </c>
      <c r="BB2208" s="15"/>
      <c r="BD2208" s="14"/>
      <c r="BE2208" s="18"/>
      <c r="BF2208" s="16">
        <v>0</v>
      </c>
      <c r="BG2208" s="18">
        <f t="shared" si="739"/>
        <v>0</v>
      </c>
      <c r="BH2208" s="15"/>
      <c r="BJ2208" s="86">
        <v>0</v>
      </c>
      <c r="BK2208" s="90"/>
      <c r="BL2208" s="24"/>
      <c r="BM2208" s="24"/>
      <c r="BN2208" s="24"/>
      <c r="BO2208" s="24"/>
      <c r="BP2208" s="24"/>
      <c r="BQ2208" s="124"/>
    </row>
    <row r="2209" spans="1:69" ht="16.8" customHeight="1" x14ac:dyDescent="0.35">
      <c r="A2209" s="15"/>
      <c r="B2209" s="15"/>
      <c r="C2209" s="15" t="s">
        <v>181</v>
      </c>
      <c r="D2209" s="16"/>
      <c r="E2209" s="16"/>
      <c r="F2209" s="16"/>
      <c r="G2209" s="16">
        <v>0</v>
      </c>
      <c r="H2209" s="16"/>
      <c r="I2209" s="4"/>
      <c r="J2209" s="14"/>
      <c r="K2209" s="15" t="str">
        <f>C2221</f>
        <v>Pubblicità</v>
      </c>
      <c r="L2209" s="16"/>
      <c r="M2209" s="16">
        <f>0.28*(L2198+L2199-M2199)/100</f>
        <v>3.3854520000000003</v>
      </c>
      <c r="N2209" s="16">
        <f>G2221</f>
        <v>0</v>
      </c>
      <c r="O2209" s="16">
        <f t="shared" si="740"/>
        <v>828.15750400000013</v>
      </c>
      <c r="P2209" s="18">
        <f t="shared" si="741"/>
        <v>290.64750400000003</v>
      </c>
      <c r="Q2209" s="14"/>
      <c r="R2209" s="18"/>
      <c r="S2209" s="16">
        <f>G2209</f>
        <v>0</v>
      </c>
      <c r="T2209" s="18">
        <f t="shared" si="734"/>
        <v>83120.239999999991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735"/>
        <v>88588.629999999961</v>
      </c>
      <c r="AA2209" s="15"/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9876.83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736"/>
        <v>0</v>
      </c>
      <c r="AP2209" s="15"/>
      <c r="AR2209" s="14"/>
      <c r="AS2209" s="18"/>
      <c r="AT2209" s="16">
        <v>0</v>
      </c>
      <c r="AU2209" s="18">
        <f t="shared" si="737"/>
        <v>0</v>
      </c>
      <c r="AV2209" s="15"/>
      <c r="AX2209" s="14"/>
      <c r="AY2209" s="18"/>
      <c r="AZ2209" s="16">
        <v>0</v>
      </c>
      <c r="BA2209" s="18">
        <f t="shared" si="738"/>
        <v>0</v>
      </c>
      <c r="BB2209" s="15"/>
      <c r="BD2209" s="14"/>
      <c r="BE2209" s="18"/>
      <c r="BF2209" s="16">
        <v>0</v>
      </c>
      <c r="BG2209" s="18">
        <f t="shared" si="739"/>
        <v>0</v>
      </c>
      <c r="BH2209" s="15"/>
      <c r="BJ2209" s="86">
        <v>0</v>
      </c>
      <c r="BK2209" s="90"/>
      <c r="BL2209" s="24"/>
      <c r="BM2209" s="24"/>
      <c r="BN2209" s="24"/>
      <c r="BO2209" s="24"/>
      <c r="BP2209" s="24"/>
      <c r="BQ2209" s="124"/>
    </row>
    <row r="2210" spans="1:69" ht="16.8" customHeight="1" x14ac:dyDescent="0.35">
      <c r="A2210" s="15"/>
      <c r="B2210" s="15"/>
      <c r="C2210" s="15" t="s">
        <v>55</v>
      </c>
      <c r="D2210" s="16">
        <f>SUM(G2202:G2209)+E2205+E2206+E2207+E2208+E2209</f>
        <v>0</v>
      </c>
      <c r="E2210" s="16"/>
      <c r="F2210" s="16"/>
      <c r="G2210" s="16"/>
      <c r="H2210" s="16"/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5.5618139999999991</v>
      </c>
      <c r="N2210" s="16">
        <f>G2231</f>
        <v>0</v>
      </c>
      <c r="O2210" s="16">
        <f t="shared" si="740"/>
        <v>1360.552328</v>
      </c>
      <c r="P2210" s="18">
        <f t="shared" si="741"/>
        <v>477.4923280000001</v>
      </c>
      <c r="Q2210" s="14"/>
      <c r="R2210" s="18"/>
      <c r="S2210" s="16">
        <v>0</v>
      </c>
      <c r="T2210" s="18">
        <f t="shared" si="734"/>
        <v>83120.239999999991</v>
      </c>
      <c r="U2210" s="15"/>
      <c r="W2210" s="14"/>
      <c r="X2210" s="18"/>
      <c r="Y2210" s="16">
        <v>0</v>
      </c>
      <c r="Z2210" s="18">
        <f t="shared" si="735"/>
        <v>88588.629999999961</v>
      </c>
      <c r="AA2210" s="15"/>
      <c r="AB2210" s="24"/>
      <c r="AC2210" s="15"/>
      <c r="AD2210" s="25"/>
      <c r="AE2210" s="62"/>
      <c r="AF2210" s="63"/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736"/>
        <v>0</v>
      </c>
      <c r="AP2210" s="15"/>
      <c r="AR2210" s="14"/>
      <c r="AS2210" s="18"/>
      <c r="AT2210" s="16">
        <v>0</v>
      </c>
      <c r="AU2210" s="18">
        <f t="shared" si="737"/>
        <v>0</v>
      </c>
      <c r="AV2210" s="15"/>
      <c r="AX2210" s="14"/>
      <c r="AY2210" s="18"/>
      <c r="AZ2210" s="16">
        <v>0</v>
      </c>
      <c r="BA2210" s="18">
        <f t="shared" si="738"/>
        <v>0</v>
      </c>
      <c r="BB2210" s="15"/>
      <c r="BD2210" s="14"/>
      <c r="BE2210" s="18"/>
      <c r="BF2210" s="16">
        <v>0</v>
      </c>
      <c r="BG2210" s="18">
        <f t="shared" si="739"/>
        <v>0</v>
      </c>
      <c r="BH2210" s="15"/>
      <c r="BJ2210" s="86">
        <v>0</v>
      </c>
      <c r="BK2210" s="90"/>
      <c r="BL2210" s="24"/>
      <c r="BM2210" s="24"/>
      <c r="BN2210" s="24"/>
      <c r="BO2210" s="24"/>
      <c r="BP2210" s="24"/>
      <c r="BQ2210" s="124"/>
    </row>
    <row r="2211" spans="1:69" ht="16.8" customHeight="1" x14ac:dyDescent="0.35">
      <c r="A2211" s="15"/>
      <c r="B2211" s="15"/>
      <c r="C2211" s="15" t="s">
        <v>56</v>
      </c>
      <c r="D2211" s="16"/>
      <c r="E2211" s="16"/>
      <c r="F2211" s="16"/>
      <c r="G2211" s="16"/>
      <c r="H2211" s="16">
        <f>SUM(H2198:H2210)</f>
        <v>13493.62</v>
      </c>
      <c r="I2211" s="4"/>
      <c r="J2211" s="14"/>
      <c r="K2211" s="15" t="s">
        <v>182</v>
      </c>
      <c r="L2211" s="16"/>
      <c r="M2211" s="16">
        <f>14.4*(L2198+L2199-M2199)/100</f>
        <v>174.10896</v>
      </c>
      <c r="N2211" s="16">
        <f>G2232</f>
        <v>0</v>
      </c>
      <c r="O2211" s="16">
        <f t="shared" si="740"/>
        <v>14111.735920000001</v>
      </c>
      <c r="P2211" s="18">
        <f t="shared" si="741"/>
        <v>14947.58592</v>
      </c>
      <c r="Q2211" s="14"/>
      <c r="R2211" s="18"/>
      <c r="S2211" s="16">
        <v>0</v>
      </c>
      <c r="T2211" s="18">
        <f t="shared" si="734"/>
        <v>83120.239999999991</v>
      </c>
      <c r="U2211" s="15"/>
      <c r="W2211" s="14"/>
      <c r="X2211" s="18"/>
      <c r="Y2211" s="16">
        <v>0</v>
      </c>
      <c r="Z2211" s="18">
        <f t="shared" si="735"/>
        <v>88588.629999999961</v>
      </c>
      <c r="AA2211" s="15" t="str">
        <f>C2211</f>
        <v>Sinistro</v>
      </c>
      <c r="AB2211" s="24"/>
      <c r="AC2211" s="15"/>
      <c r="AD2211" s="25"/>
      <c r="AE2211" s="62"/>
      <c r="AF2211" s="63"/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736"/>
        <v>0</v>
      </c>
      <c r="AP2211" s="15"/>
      <c r="AR2211" s="14"/>
      <c r="AS2211" s="18"/>
      <c r="AT2211" s="16">
        <v>0</v>
      </c>
      <c r="AU2211" s="18">
        <f t="shared" si="737"/>
        <v>0</v>
      </c>
      <c r="AV2211" s="15"/>
      <c r="AX2211" s="14"/>
      <c r="AY2211" s="18"/>
      <c r="AZ2211" s="16">
        <v>0</v>
      </c>
      <c r="BA2211" s="18">
        <f t="shared" si="738"/>
        <v>0</v>
      </c>
      <c r="BB2211" s="15"/>
      <c r="BD2211" s="14"/>
      <c r="BE2211" s="18"/>
      <c r="BF2211" s="16">
        <v>0</v>
      </c>
      <c r="BG2211" s="18">
        <f t="shared" si="739"/>
        <v>0</v>
      </c>
      <c r="BH2211" s="15"/>
      <c r="BJ2211" s="86">
        <v>0</v>
      </c>
      <c r="BK2211" s="90"/>
      <c r="BL2211" s="24"/>
      <c r="BM2211" s="24"/>
      <c r="BN2211" s="24"/>
      <c r="BO2211" s="24"/>
      <c r="BP2211" s="24"/>
      <c r="BQ2211" s="124"/>
    </row>
    <row r="2212" spans="1:69" ht="16.8" customHeight="1" x14ac:dyDescent="0.35">
      <c r="A2212" s="15"/>
      <c r="B2212" s="15"/>
      <c r="C2212" s="15" t="s">
        <v>57</v>
      </c>
      <c r="D2212" s="16">
        <f>E2211+G2211</f>
        <v>0</v>
      </c>
      <c r="E2212" s="16"/>
      <c r="F2212" s="16"/>
      <c r="G2212" s="16"/>
      <c r="H2212" s="16"/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16.92726</v>
      </c>
      <c r="N2212" s="16">
        <f>G2233</f>
        <v>0</v>
      </c>
      <c r="O2212" s="16">
        <f t="shared" si="740"/>
        <v>3568.6275200000005</v>
      </c>
      <c r="P2212" s="18">
        <f t="shared" si="741"/>
        <v>1453.2375199999997</v>
      </c>
      <c r="Q2212" s="14"/>
      <c r="R2212" s="18"/>
      <c r="S2212" s="16">
        <v>0</v>
      </c>
      <c r="T2212" s="18">
        <f t="shared" si="734"/>
        <v>83120.239999999991</v>
      </c>
      <c r="U2212" s="15"/>
      <c r="W2212" s="14"/>
      <c r="X2212" s="18"/>
      <c r="Y2212" s="16">
        <v>0</v>
      </c>
      <c r="Z2212" s="18">
        <f t="shared" si="735"/>
        <v>88588.629999999961</v>
      </c>
      <c r="AA2212" s="15"/>
      <c r="AB2212" s="24"/>
      <c r="AC2212" s="64" t="s">
        <v>134</v>
      </c>
      <c r="AD2212" s="65"/>
      <c r="AE2212" s="65">
        <f>H2216</f>
        <v>0</v>
      </c>
      <c r="AF2212" s="63">
        <f t="shared" ref="AF2212:AF2242" si="742">AE2212+AF2151</f>
        <v>0</v>
      </c>
      <c r="AG2212" s="25"/>
      <c r="AH2212" s="24"/>
      <c r="AI2212" s="26"/>
      <c r="AJ2212" s="25">
        <v>0</v>
      </c>
      <c r="AL2212" s="14"/>
      <c r="AM2212" s="18"/>
      <c r="AN2212" s="16">
        <v>0</v>
      </c>
      <c r="AO2212" s="18">
        <f t="shared" si="736"/>
        <v>0</v>
      </c>
      <c r="AP2212" s="15"/>
      <c r="AR2212" s="14"/>
      <c r="AS2212" s="18"/>
      <c r="AT2212" s="16">
        <v>0</v>
      </c>
      <c r="AU2212" s="18">
        <f t="shared" si="737"/>
        <v>0</v>
      </c>
      <c r="AV2212" s="15"/>
      <c r="AX2212" s="14"/>
      <c r="AY2212" s="18"/>
      <c r="AZ2212" s="16">
        <v>0</v>
      </c>
      <c r="BA2212" s="18">
        <f t="shared" si="738"/>
        <v>0</v>
      </c>
      <c r="BB2212" s="15"/>
      <c r="BD2212" s="14"/>
      <c r="BE2212" s="18"/>
      <c r="BF2212" s="16">
        <v>0</v>
      </c>
      <c r="BG2212" s="18">
        <f t="shared" si="739"/>
        <v>0</v>
      </c>
      <c r="BH2212" s="15"/>
      <c r="BJ2212" s="86"/>
      <c r="BK2212" s="86"/>
      <c r="BL2212" s="24"/>
      <c r="BM2212" s="24"/>
      <c r="BN2212" s="24"/>
      <c r="BO2212" s="24"/>
      <c r="BP2212" s="24"/>
      <c r="BQ2212" s="124"/>
    </row>
    <row r="2213" spans="1:69" ht="16.8" customHeight="1" x14ac:dyDescent="0.35">
      <c r="A2213" s="15"/>
      <c r="B2213" s="15"/>
      <c r="C2213" s="15" t="s">
        <v>58</v>
      </c>
      <c r="D2213" s="16"/>
      <c r="E2213" s="16"/>
      <c r="F2213" s="16"/>
      <c r="G2213" s="16">
        <v>0</v>
      </c>
      <c r="H2213" s="16"/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740"/>
        <v>0</v>
      </c>
      <c r="P2213" s="18">
        <f t="shared" si="741"/>
        <v>0</v>
      </c>
      <c r="Q2213" s="14"/>
      <c r="R2213" s="18"/>
      <c r="S2213" s="16">
        <f t="shared" ref="S2213:S2220" si="743">G2213</f>
        <v>0</v>
      </c>
      <c r="T2213" s="18">
        <f t="shared" si="734"/>
        <v>83120.239999999991</v>
      </c>
      <c r="U2213" s="15" t="str">
        <f t="shared" ref="U2213:U2223" si="744">C2213</f>
        <v xml:space="preserve">Francobolli    </v>
      </c>
      <c r="W2213" s="14"/>
      <c r="X2213" s="18"/>
      <c r="Y2213" s="16"/>
      <c r="Z2213" s="18">
        <f t="shared" si="735"/>
        <v>88588.629999999961</v>
      </c>
      <c r="AA2213" s="15"/>
      <c r="AB2213" s="24"/>
      <c r="AC2213" s="15" t="str">
        <f t="shared" ref="AC2213:AC2226" si="745">C2213</f>
        <v xml:space="preserve">Francobolli    </v>
      </c>
      <c r="AD2213" s="25"/>
      <c r="AE2213" s="62">
        <f>G2213</f>
        <v>0</v>
      </c>
      <c r="AF2213" s="63">
        <f t="shared" si="742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736"/>
        <v>0</v>
      </c>
      <c r="AP2213" s="15"/>
      <c r="AR2213" s="14"/>
      <c r="AS2213" s="18"/>
      <c r="AT2213" s="16"/>
      <c r="AU2213" s="18">
        <f t="shared" si="737"/>
        <v>0</v>
      </c>
      <c r="AV2213" s="15"/>
      <c r="AX2213" s="14"/>
      <c r="AY2213" s="18"/>
      <c r="AZ2213" s="16"/>
      <c r="BA2213" s="18">
        <f t="shared" si="738"/>
        <v>0</v>
      </c>
      <c r="BB2213" s="15"/>
      <c r="BD2213" s="14"/>
      <c r="BE2213" s="18"/>
      <c r="BF2213" s="16"/>
      <c r="BG2213" s="18">
        <f t="shared" si="739"/>
        <v>0</v>
      </c>
      <c r="BH2213" s="15"/>
      <c r="BJ2213" s="86"/>
      <c r="BK2213" s="86"/>
      <c r="BL2213" s="24"/>
      <c r="BM2213" s="24"/>
      <c r="BN2213" s="24"/>
      <c r="BO2213" s="24"/>
      <c r="BP2213" s="24"/>
      <c r="BQ2213" s="124"/>
    </row>
    <row r="2214" spans="1:69" ht="16.8" customHeight="1" x14ac:dyDescent="0.35">
      <c r="A2214" s="15"/>
      <c r="B2214" s="15"/>
      <c r="C2214" s="15" t="s">
        <v>135</v>
      </c>
      <c r="D2214" s="16"/>
      <c r="E2214" s="16"/>
      <c r="F2214" s="16"/>
      <c r="G2214" s="16">
        <v>0</v>
      </c>
      <c r="H2214" s="16"/>
      <c r="I2214" s="4"/>
      <c r="J2214" s="14"/>
      <c r="K2214" s="15" t="str">
        <f>C2236</f>
        <v>COMMERCIALISTA</v>
      </c>
      <c r="L2214" s="16"/>
      <c r="M2214" s="16">
        <f>1.86*(L2198+L2199-M2199)/100</f>
        <v>22.489074000000002</v>
      </c>
      <c r="N2214" s="16">
        <f>G2236</f>
        <v>0</v>
      </c>
      <c r="O2214" s="16">
        <f t="shared" si="740"/>
        <v>1971.9898480000004</v>
      </c>
      <c r="P2214" s="18">
        <f t="shared" si="741"/>
        <v>1930.7298480000006</v>
      </c>
      <c r="Q2214" s="14"/>
      <c r="R2214" s="18"/>
      <c r="S2214" s="16">
        <f t="shared" si="743"/>
        <v>0</v>
      </c>
      <c r="T2214" s="18">
        <f t="shared" si="734"/>
        <v>83120.239999999991</v>
      </c>
      <c r="U2214" s="15" t="str">
        <f t="shared" si="744"/>
        <v xml:space="preserve">PAG. FATT. SOMMESE PETROLI </v>
      </c>
      <c r="W2214" s="14"/>
      <c r="X2214" s="18"/>
      <c r="Y2214" s="16">
        <v>0</v>
      </c>
      <c r="Z2214" s="18">
        <f t="shared" si="735"/>
        <v>88588.629999999961</v>
      </c>
      <c r="AA2214" s="15"/>
      <c r="AB2214" s="24"/>
      <c r="AC2214" s="15" t="str">
        <f t="shared" si="745"/>
        <v xml:space="preserve">PAG. FATT. SOMMESE PETROLI </v>
      </c>
      <c r="AD2214" s="25"/>
      <c r="AE2214" s="62">
        <f>G2214</f>
        <v>0</v>
      </c>
      <c r="AF2214" s="63">
        <f t="shared" si="742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736"/>
        <v>0</v>
      </c>
      <c r="AP2214" s="15"/>
      <c r="AR2214" s="14"/>
      <c r="AS2214" s="18"/>
      <c r="AT2214" s="16">
        <v>0</v>
      </c>
      <c r="AU2214" s="18">
        <f t="shared" si="737"/>
        <v>0</v>
      </c>
      <c r="AV2214" s="15"/>
      <c r="AX2214" s="14"/>
      <c r="AY2214" s="18"/>
      <c r="AZ2214" s="16">
        <v>0</v>
      </c>
      <c r="BA2214" s="18">
        <f t="shared" si="738"/>
        <v>0</v>
      </c>
      <c r="BB2214" s="15"/>
      <c r="BD2214" s="14"/>
      <c r="BE2214" s="18"/>
      <c r="BF2214" s="16">
        <v>0</v>
      </c>
      <c r="BG2214" s="18">
        <f t="shared" si="739"/>
        <v>0</v>
      </c>
      <c r="BH2214" s="15"/>
      <c r="BJ2214" s="86"/>
      <c r="BK2214" s="86"/>
      <c r="BL2214" s="24"/>
      <c r="BM2214" s="24"/>
      <c r="BN2214" s="24"/>
      <c r="BO2214" s="24"/>
      <c r="BP2214" s="24"/>
      <c r="BQ2214" s="124"/>
    </row>
    <row r="2215" spans="1:69" ht="16.8" customHeight="1" x14ac:dyDescent="0.35">
      <c r="A2215" s="15"/>
      <c r="B2215" s="15"/>
      <c r="C2215" s="15" t="s">
        <v>60</v>
      </c>
      <c r="D2215" s="16">
        <f>SUM(G2214:G2215)</f>
        <v>0</v>
      </c>
      <c r="E2215" s="16">
        <v>0</v>
      </c>
      <c r="F2215" s="16"/>
      <c r="G2215" s="16">
        <v>0</v>
      </c>
      <c r="H2215" s="16"/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8.4636300000000002</v>
      </c>
      <c r="N2215" s="16">
        <f>G2237</f>
        <v>0</v>
      </c>
      <c r="O2215" s="16">
        <f t="shared" si="740"/>
        <v>2070.39876</v>
      </c>
      <c r="P2215" s="18">
        <f t="shared" si="741"/>
        <v>726.61875999999984</v>
      </c>
      <c r="Q2215" s="14"/>
      <c r="R2215" s="18"/>
      <c r="S2215" s="16">
        <f t="shared" si="743"/>
        <v>0</v>
      </c>
      <c r="T2215" s="18">
        <f t="shared" si="734"/>
        <v>83120.239999999991</v>
      </c>
      <c r="U2215" s="15" t="str">
        <f t="shared" si="744"/>
        <v>Benzina auto papa'</v>
      </c>
      <c r="W2215" s="14"/>
      <c r="X2215" s="18"/>
      <c r="Y2215" s="16">
        <v>0</v>
      </c>
      <c r="Z2215" s="18">
        <f t="shared" si="735"/>
        <v>88588.629999999961</v>
      </c>
      <c r="AA2215" s="15"/>
      <c r="AB2215" s="24"/>
      <c r="AC2215" s="15" t="str">
        <f t="shared" si="745"/>
        <v>Benzina auto papa'</v>
      </c>
      <c r="AD2215" s="25"/>
      <c r="AE2215" s="62">
        <f>G2215</f>
        <v>0</v>
      </c>
      <c r="AF2215" s="63">
        <f t="shared" si="742"/>
        <v>0</v>
      </c>
      <c r="AG2215" s="25"/>
      <c r="AH2215" s="24"/>
      <c r="AI2215" s="26">
        <v>0</v>
      </c>
      <c r="AJ2215" s="25"/>
      <c r="AL2215" s="14"/>
      <c r="AM2215" s="18"/>
      <c r="AN2215" s="16">
        <v>0</v>
      </c>
      <c r="AO2215" s="18">
        <f t="shared" si="736"/>
        <v>0</v>
      </c>
      <c r="AP2215" s="15"/>
      <c r="AR2215" s="14"/>
      <c r="AS2215" s="18"/>
      <c r="AT2215" s="16">
        <v>0</v>
      </c>
      <c r="AU2215" s="18">
        <f t="shared" si="737"/>
        <v>0</v>
      </c>
      <c r="AV2215" s="15"/>
      <c r="AX2215" s="14"/>
      <c r="AY2215" s="18"/>
      <c r="AZ2215" s="16">
        <v>0</v>
      </c>
      <c r="BA2215" s="18">
        <f t="shared" si="738"/>
        <v>0</v>
      </c>
      <c r="BB2215" s="15"/>
      <c r="BD2215" s="14"/>
      <c r="BE2215" s="18"/>
      <c r="BF2215" s="16">
        <v>0</v>
      </c>
      <c r="BG2215" s="18">
        <f t="shared" si="739"/>
        <v>0</v>
      </c>
      <c r="BH2215" s="15"/>
      <c r="BJ2215" s="86"/>
      <c r="BK2215" s="86"/>
      <c r="BL2215" s="24"/>
      <c r="BM2215" s="24"/>
      <c r="BN2215" s="24"/>
      <c r="BO2215" s="24"/>
      <c r="BP2215" s="24"/>
      <c r="BQ2215" s="124"/>
    </row>
    <row r="2216" spans="1:69" ht="16.8" customHeight="1" x14ac:dyDescent="0.35">
      <c r="A2216" s="15"/>
      <c r="B2216" s="15"/>
      <c r="C2216" s="28" t="s">
        <v>136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227.550738</v>
      </c>
      <c r="N2216" s="16">
        <f>G2241</f>
        <v>0</v>
      </c>
      <c r="O2216" s="16">
        <f t="shared" si="740"/>
        <v>26498.214376000007</v>
      </c>
      <c r="P2216" s="18">
        <f t="shared" si="741"/>
        <v>19535.664376000001</v>
      </c>
      <c r="Q2216" s="14"/>
      <c r="R2216" s="18"/>
      <c r="S2216" s="16">
        <f t="shared" si="743"/>
        <v>0</v>
      </c>
      <c r="T2216" s="18">
        <f t="shared" si="734"/>
        <v>83120.239999999991</v>
      </c>
      <c r="U2216" s="15" t="str">
        <f t="shared" si="744"/>
        <v>Spese bancarie</v>
      </c>
      <c r="W2216" s="14"/>
      <c r="X2216" s="18"/>
      <c r="Y2216" s="16">
        <v>0</v>
      </c>
      <c r="Z2216" s="18">
        <f t="shared" si="735"/>
        <v>88588.629999999961</v>
      </c>
      <c r="AA2216" s="15" t="str">
        <f>C2216</f>
        <v>Spese bancarie</v>
      </c>
      <c r="AB2216" s="24"/>
      <c r="AC2216" s="15" t="str">
        <f t="shared" si="745"/>
        <v>Spese bancarie</v>
      </c>
      <c r="AD2216" s="25"/>
      <c r="AE2216" s="62">
        <v>0</v>
      </c>
      <c r="AF2216" s="63">
        <f t="shared" si="742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736"/>
        <v>0</v>
      </c>
      <c r="AP2216" s="15"/>
      <c r="AR2216" s="14"/>
      <c r="AS2216" s="18"/>
      <c r="AT2216" s="16">
        <v>0</v>
      </c>
      <c r="AU2216" s="18">
        <f t="shared" si="737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738"/>
        <v>0</v>
      </c>
      <c r="BB2216" s="15"/>
      <c r="BD2216" s="14"/>
      <c r="BE2216" s="18"/>
      <c r="BF2216" s="16">
        <v>0</v>
      </c>
      <c r="BG2216" s="18">
        <f t="shared" si="739"/>
        <v>0</v>
      </c>
      <c r="BH2216" s="15"/>
      <c r="BJ2216" s="86"/>
      <c r="BK2216" s="86"/>
      <c r="BL2216" s="24"/>
      <c r="BM2216" s="24"/>
      <c r="BN2216" s="24"/>
      <c r="BO2216" s="24"/>
      <c r="BP2216" s="24"/>
      <c r="BQ2216" s="124"/>
    </row>
    <row r="2217" spans="1:69" ht="16.8" customHeight="1" x14ac:dyDescent="0.35">
      <c r="A2217" s="15"/>
      <c r="B2217" s="15"/>
      <c r="C2217" s="15"/>
      <c r="D2217" s="16"/>
      <c r="E2217" s="16"/>
      <c r="F2217" s="16"/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227.550738</v>
      </c>
      <c r="N2217" s="29">
        <f>G2242</f>
        <v>0</v>
      </c>
      <c r="O2217" s="16">
        <f t="shared" si="740"/>
        <v>40204.184375999983</v>
      </c>
      <c r="P2217" s="18">
        <f t="shared" si="741"/>
        <v>19535.664376000001</v>
      </c>
      <c r="Q2217" s="14"/>
      <c r="R2217" s="18"/>
      <c r="S2217" s="16">
        <f t="shared" si="743"/>
        <v>0</v>
      </c>
      <c r="T2217" s="18">
        <f t="shared" si="734"/>
        <v>83120.239999999991</v>
      </c>
      <c r="U2217" s="15">
        <f t="shared" si="744"/>
        <v>0</v>
      </c>
      <c r="W2217" s="14"/>
      <c r="X2217" s="18"/>
      <c r="Y2217" s="16">
        <v>0</v>
      </c>
      <c r="Z2217" s="18">
        <f t="shared" si="735"/>
        <v>88588.629999999961</v>
      </c>
      <c r="AA2217" s="15"/>
      <c r="AB2217" s="24"/>
      <c r="AC2217" s="15">
        <f t="shared" si="745"/>
        <v>0</v>
      </c>
      <c r="AD2217" s="25"/>
      <c r="AE2217" s="62">
        <f t="shared" ref="AE2217:AE2242" si="746">G2217</f>
        <v>0</v>
      </c>
      <c r="AF2217" s="63">
        <f t="shared" si="742"/>
        <v>0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736"/>
        <v>0</v>
      </c>
      <c r="AP2217" s="15"/>
      <c r="AR2217" s="14"/>
      <c r="AS2217" s="18"/>
      <c r="AT2217" s="16">
        <v>0</v>
      </c>
      <c r="AU2217" s="18">
        <f t="shared" si="737"/>
        <v>0</v>
      </c>
      <c r="AV2217" s="15"/>
      <c r="AX2217" s="14"/>
      <c r="AY2217" s="18"/>
      <c r="AZ2217" s="16">
        <v>0</v>
      </c>
      <c r="BA2217" s="18">
        <f t="shared" si="738"/>
        <v>0</v>
      </c>
      <c r="BB2217" s="15"/>
      <c r="BD2217" s="14"/>
      <c r="BE2217" s="18"/>
      <c r="BF2217" s="16">
        <v>0</v>
      </c>
      <c r="BG2217" s="18">
        <f t="shared" si="739"/>
        <v>0</v>
      </c>
      <c r="BH2217" s="15"/>
      <c r="BJ2217" s="86"/>
      <c r="BK2217" s="86"/>
      <c r="BL2217" s="24"/>
      <c r="BM2217" s="24"/>
      <c r="BN2217" s="24"/>
      <c r="BO2217" s="24"/>
      <c r="BP2217" s="24"/>
      <c r="BQ2217" s="124"/>
    </row>
    <row r="2218" spans="1:69" ht="16.8" customHeight="1" x14ac:dyDescent="0.35">
      <c r="A2218" s="15"/>
      <c r="B2218" s="15"/>
      <c r="C2218" s="28" t="s">
        <v>62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6.0454499999999998</v>
      </c>
      <c r="N2218" s="16">
        <f>G2213</f>
        <v>0</v>
      </c>
      <c r="O2218" s="16">
        <f t="shared" si="740"/>
        <v>1478.8634000000004</v>
      </c>
      <c r="P2218" s="18">
        <f t="shared" si="741"/>
        <v>519.01339999999993</v>
      </c>
      <c r="Q2218" s="14"/>
      <c r="R2218" s="18"/>
      <c r="S2218" s="16">
        <f t="shared" si="743"/>
        <v>0</v>
      </c>
      <c r="T2218" s="18">
        <f t="shared" si="734"/>
        <v>83120.239999999991</v>
      </c>
      <c r="U2218" s="15" t="str">
        <f t="shared" si="744"/>
        <v>Materiale pulizia</v>
      </c>
      <c r="W2218" s="14"/>
      <c r="X2218" s="18"/>
      <c r="Y2218" s="16">
        <v>0</v>
      </c>
      <c r="Z2218" s="18">
        <f t="shared" si="735"/>
        <v>88588.629999999961</v>
      </c>
      <c r="AA2218" s="15"/>
      <c r="AB2218" s="24"/>
      <c r="AC2218" s="15" t="str">
        <f t="shared" si="745"/>
        <v>Materiale pulizia</v>
      </c>
      <c r="AD2218" s="25"/>
      <c r="AE2218" s="62">
        <f t="shared" si="746"/>
        <v>0</v>
      </c>
      <c r="AF2218" s="63">
        <f t="shared" si="742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736"/>
        <v>0</v>
      </c>
      <c r="AP2218" s="15"/>
      <c r="AR2218" s="14"/>
      <c r="AS2218" s="18"/>
      <c r="AT2218" s="16">
        <v>0</v>
      </c>
      <c r="AU2218" s="18">
        <f t="shared" si="737"/>
        <v>0</v>
      </c>
      <c r="AV2218" s="15"/>
      <c r="AX2218" s="14"/>
      <c r="AY2218" s="18"/>
      <c r="AZ2218" s="16">
        <v>0</v>
      </c>
      <c r="BA2218" s="18">
        <f t="shared" si="738"/>
        <v>0</v>
      </c>
      <c r="BB2218" s="15"/>
      <c r="BD2218" s="14"/>
      <c r="BE2218" s="18"/>
      <c r="BF2218" s="16">
        <v>0</v>
      </c>
      <c r="BG2218" s="18">
        <f t="shared" si="739"/>
        <v>0</v>
      </c>
      <c r="BH2218" s="15"/>
      <c r="BJ2218" s="86"/>
      <c r="BK2218" s="86"/>
      <c r="BL2218" s="24"/>
      <c r="BM2218" s="24"/>
      <c r="BN2218" s="24"/>
      <c r="BO2218" s="24"/>
      <c r="BP2218" s="24"/>
      <c r="BQ2218" s="124"/>
    </row>
    <row r="2219" spans="1:69" ht="16.8" customHeight="1" x14ac:dyDescent="0.35">
      <c r="A2219" s="15"/>
      <c r="B2219" s="15"/>
      <c r="C2219" s="15" t="s">
        <v>63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6.0454499999999998</v>
      </c>
      <c r="N2219" s="16">
        <f>G2219</f>
        <v>0</v>
      </c>
      <c r="O2219" s="16">
        <f t="shared" si="740"/>
        <v>-363.4165999999999</v>
      </c>
      <c r="P2219" s="18">
        <f t="shared" si="741"/>
        <v>519.01339999999993</v>
      </c>
      <c r="Q2219" s="14"/>
      <c r="R2219" s="18"/>
      <c r="S2219" s="16">
        <f t="shared" si="743"/>
        <v>0</v>
      </c>
      <c r="T2219" s="18">
        <f t="shared" si="734"/>
        <v>83120.239999999991</v>
      </c>
      <c r="U2219" s="15" t="str">
        <f t="shared" si="744"/>
        <v xml:space="preserve">Assicurazioni </v>
      </c>
      <c r="W2219" s="14"/>
      <c r="X2219" s="18"/>
      <c r="Y2219" s="16">
        <v>0</v>
      </c>
      <c r="Z2219" s="18">
        <f t="shared" si="735"/>
        <v>88588.629999999961</v>
      </c>
      <c r="AA2219" s="15"/>
      <c r="AB2219" s="24"/>
      <c r="AC2219" s="15" t="str">
        <f t="shared" si="745"/>
        <v xml:space="preserve">Assicurazioni </v>
      </c>
      <c r="AD2219" s="25"/>
      <c r="AE2219" s="62">
        <f t="shared" si="746"/>
        <v>0</v>
      </c>
      <c r="AF2219" s="63">
        <f t="shared" si="742"/>
        <v>1842.28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736"/>
        <v>0</v>
      </c>
      <c r="AP2219" s="15"/>
      <c r="AR2219" s="14"/>
      <c r="AS2219" s="18"/>
      <c r="AT2219" s="16">
        <v>0</v>
      </c>
      <c r="AU2219" s="18">
        <f t="shared" si="737"/>
        <v>0</v>
      </c>
      <c r="AV2219" s="15"/>
      <c r="AX2219" s="14"/>
      <c r="AY2219" s="18"/>
      <c r="AZ2219" s="16">
        <v>0</v>
      </c>
      <c r="BA2219" s="18">
        <f t="shared" si="738"/>
        <v>0</v>
      </c>
      <c r="BB2219" s="15"/>
      <c r="BD2219" s="14"/>
      <c r="BE2219" s="18"/>
      <c r="BF2219" s="16">
        <v>0</v>
      </c>
      <c r="BG2219" s="18">
        <f t="shared" si="739"/>
        <v>0</v>
      </c>
      <c r="BH2219" s="15"/>
      <c r="BJ2219" s="86"/>
      <c r="BK2219" s="86"/>
      <c r="BL2219" s="24"/>
      <c r="BM2219" s="24"/>
      <c r="BN2219" s="24"/>
      <c r="BO2219" s="24"/>
      <c r="BP2219" s="24"/>
      <c r="BQ2219" s="124"/>
    </row>
    <row r="2220" spans="1:69" ht="16.8" customHeight="1" x14ac:dyDescent="0.35">
      <c r="A2220" s="15"/>
      <c r="B2220" s="15"/>
      <c r="C2220" s="15" t="s">
        <v>50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64</v>
      </c>
      <c r="L2220" s="16"/>
      <c r="M2220" s="16">
        <f>2.32*(L2198+L2199-M2199)/100</f>
        <v>28.050887999999997</v>
      </c>
      <c r="N2220" s="16">
        <f>H2254+H2253+G2252</f>
        <v>0</v>
      </c>
      <c r="O2220" s="16">
        <f t="shared" si="740"/>
        <v>1445.2321759999995</v>
      </c>
      <c r="P2220" s="18">
        <f t="shared" si="741"/>
        <v>2408.2221759999998</v>
      </c>
      <c r="Q2220" s="14"/>
      <c r="R2220" s="18"/>
      <c r="S2220" s="16">
        <f t="shared" si="743"/>
        <v>0</v>
      </c>
      <c r="T2220" s="18">
        <f t="shared" si="734"/>
        <v>83120.239999999991</v>
      </c>
      <c r="U2220" s="15" t="str">
        <f t="shared" si="744"/>
        <v>Telepass</v>
      </c>
      <c r="W2220" s="14"/>
      <c r="X2220" s="18"/>
      <c r="Y2220" s="16">
        <v>0</v>
      </c>
      <c r="Z2220" s="18">
        <f t="shared" si="735"/>
        <v>88588.629999999961</v>
      </c>
      <c r="AA2220" s="15"/>
      <c r="AB2220" s="24"/>
      <c r="AC2220" s="15" t="str">
        <f t="shared" si="745"/>
        <v>Telepass</v>
      </c>
      <c r="AD2220" s="25"/>
      <c r="AE2220" s="62">
        <f t="shared" si="746"/>
        <v>0</v>
      </c>
      <c r="AF2220" s="63">
        <f t="shared" si="742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736"/>
        <v>0</v>
      </c>
      <c r="AP2220" s="15"/>
      <c r="AR2220" s="14"/>
      <c r="AS2220" s="18"/>
      <c r="AT2220" s="16">
        <v>0</v>
      </c>
      <c r="AU2220" s="18">
        <f t="shared" si="737"/>
        <v>0</v>
      </c>
      <c r="AV2220" s="15"/>
      <c r="AX2220" s="14"/>
      <c r="AY2220" s="18"/>
      <c r="AZ2220" s="16">
        <v>0</v>
      </c>
      <c r="BA2220" s="18">
        <f t="shared" si="738"/>
        <v>0</v>
      </c>
      <c r="BB2220" s="15"/>
      <c r="BD2220" s="14"/>
      <c r="BE2220" s="18"/>
      <c r="BF2220" s="16">
        <v>0</v>
      </c>
      <c r="BG2220" s="18">
        <f t="shared" si="739"/>
        <v>0</v>
      </c>
      <c r="BH2220" s="15"/>
      <c r="BJ2220" s="86"/>
      <c r="BK2220" s="86"/>
      <c r="BL2220" s="24"/>
      <c r="BM2220" s="24"/>
      <c r="BN2220" s="24"/>
      <c r="BO2220" s="24"/>
      <c r="BP2220" s="24"/>
      <c r="BQ2220" s="124"/>
    </row>
    <row r="2221" spans="1:69" ht="16.8" customHeight="1" x14ac:dyDescent="0.35">
      <c r="A2221" s="15"/>
      <c r="B2221" s="15"/>
      <c r="C2221" s="28" t="s">
        <v>65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/>
      <c r="L2221" s="16"/>
      <c r="M2221" s="16"/>
      <c r="N2221" s="16" t="s">
        <v>66</v>
      </c>
      <c r="O2221" s="16">
        <f>T2255+AO2255</f>
        <v>83120.239999999991</v>
      </c>
      <c r="P2221" s="18"/>
      <c r="Q2221" s="14"/>
      <c r="R2221" s="18"/>
      <c r="S2221" s="16">
        <v>0</v>
      </c>
      <c r="T2221" s="18">
        <f t="shared" si="734"/>
        <v>83120.239999999991</v>
      </c>
      <c r="U2221" s="15" t="str">
        <f t="shared" si="744"/>
        <v>Pubblicità</v>
      </c>
      <c r="W2221" s="14"/>
      <c r="X2221" s="18"/>
      <c r="Y2221" s="16">
        <v>0</v>
      </c>
      <c r="Z2221" s="18">
        <f t="shared" si="735"/>
        <v>88588.629999999961</v>
      </c>
      <c r="AA2221" s="15"/>
      <c r="AB2221" s="24"/>
      <c r="AC2221" s="15" t="str">
        <f t="shared" si="745"/>
        <v>Pubblicità</v>
      </c>
      <c r="AD2221" s="25"/>
      <c r="AE2221" s="62">
        <f t="shared" si="746"/>
        <v>0</v>
      </c>
      <c r="AF2221" s="63">
        <f t="shared" si="742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736"/>
        <v>0</v>
      </c>
      <c r="AP2221" s="15"/>
      <c r="AR2221" s="14"/>
      <c r="AS2221" s="18"/>
      <c r="AT2221" s="16"/>
      <c r="AU2221" s="18">
        <f t="shared" si="737"/>
        <v>0</v>
      </c>
      <c r="AV2221" s="15"/>
      <c r="AX2221" s="14"/>
      <c r="AY2221" s="18"/>
      <c r="AZ2221" s="16"/>
      <c r="BA2221" s="18">
        <f t="shared" si="738"/>
        <v>0</v>
      </c>
      <c r="BB2221" s="15"/>
      <c r="BD2221" s="14"/>
      <c r="BE2221" s="18"/>
      <c r="BF2221" s="16"/>
      <c r="BG2221" s="18">
        <f t="shared" si="739"/>
        <v>0</v>
      </c>
      <c r="BH2221" s="15"/>
      <c r="BJ2221" s="86"/>
      <c r="BK2221" s="86"/>
      <c r="BL2221" s="24"/>
      <c r="BM2221" s="24"/>
      <c r="BN2221" s="24"/>
      <c r="BO2221" s="24"/>
      <c r="BP2221" s="24"/>
      <c r="BQ2221" s="124"/>
    </row>
    <row r="2222" spans="1:69" ht="16.8" customHeight="1" x14ac:dyDescent="0.35">
      <c r="A2222" s="15"/>
      <c r="B2222" s="66"/>
      <c r="C2222" s="15" t="s">
        <v>137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/>
      <c r="L2222" s="16"/>
      <c r="M2222" s="16">
        <v>0</v>
      </c>
      <c r="N2222" s="16" t="s">
        <v>68</v>
      </c>
      <c r="O2222" s="31">
        <f>L2246</f>
        <v>0</v>
      </c>
      <c r="P2222" s="32">
        <f>SUM(P2201:P2220)</f>
        <v>103802.68000000001</v>
      </c>
      <c r="Q2222" s="14"/>
      <c r="R2222" s="18"/>
      <c r="S2222" s="16">
        <f>G2222</f>
        <v>0</v>
      </c>
      <c r="T2222" s="18">
        <f t="shared" si="734"/>
        <v>83120.239999999991</v>
      </c>
      <c r="U2222" s="15" t="str">
        <f t="shared" si="744"/>
        <v xml:space="preserve">PAG. STIP.           MARZIA </v>
      </c>
      <c r="W2222" s="14"/>
      <c r="X2222" s="18"/>
      <c r="Y2222" s="16">
        <v>0</v>
      </c>
      <c r="Z2222" s="18">
        <f t="shared" si="735"/>
        <v>88588.629999999961</v>
      </c>
      <c r="AA2222" s="15"/>
      <c r="AB2222" s="24"/>
      <c r="AC2222" s="15" t="str">
        <f t="shared" si="745"/>
        <v xml:space="preserve">PAG. STIP.           MARZIA </v>
      </c>
      <c r="AD2222" s="25"/>
      <c r="AE2222" s="62">
        <f t="shared" si="746"/>
        <v>0</v>
      </c>
      <c r="AF2222" s="63">
        <f t="shared" si="742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736"/>
        <v>0</v>
      </c>
      <c r="AP2222" s="15"/>
      <c r="AR2222" s="14"/>
      <c r="AS2222" s="18"/>
      <c r="AT2222" s="16">
        <v>0</v>
      </c>
      <c r="AU2222" s="18">
        <f t="shared" si="737"/>
        <v>0</v>
      </c>
      <c r="AV2222" s="15"/>
      <c r="AX2222" s="14"/>
      <c r="AY2222" s="18"/>
      <c r="AZ2222" s="16">
        <v>0</v>
      </c>
      <c r="BA2222" s="18">
        <f t="shared" si="738"/>
        <v>0</v>
      </c>
      <c r="BB2222" s="15"/>
      <c r="BD2222" s="14"/>
      <c r="BE2222" s="18"/>
      <c r="BF2222" s="16">
        <v>0</v>
      </c>
      <c r="BG2222" s="18">
        <f t="shared" si="739"/>
        <v>0</v>
      </c>
      <c r="BH2222" s="15"/>
      <c r="BJ2222" s="86"/>
      <c r="BK2222" s="86"/>
      <c r="BL2222" s="24"/>
      <c r="BM2222" s="24"/>
      <c r="BN2222" s="24"/>
      <c r="BO2222" s="24"/>
      <c r="BP2222" s="24"/>
      <c r="BQ2222" s="124"/>
    </row>
    <row r="2223" spans="1:69" ht="16.8" customHeight="1" x14ac:dyDescent="0.35">
      <c r="A2223" s="15"/>
      <c r="B2223" s="15"/>
      <c r="C2223" s="15" t="s">
        <v>139</v>
      </c>
      <c r="D2223" s="16"/>
      <c r="E2223" s="16">
        <v>0</v>
      </c>
      <c r="F2223" s="16"/>
      <c r="G2223" s="16">
        <v>0</v>
      </c>
      <c r="H2223" s="16"/>
      <c r="I2223" s="4"/>
      <c r="J2223" s="14"/>
      <c r="K2223" s="17"/>
      <c r="L2223" s="16"/>
      <c r="M2223" s="16">
        <v>0</v>
      </c>
      <c r="N2223" s="16" t="s">
        <v>70</v>
      </c>
      <c r="O2223" s="16">
        <f>SUM(L2234:L2245)+L2248</f>
        <v>4098.6900000000005</v>
      </c>
      <c r="P2223" s="33">
        <f>SUM(O2201:O2220)</f>
        <v>96629.550000000032</v>
      </c>
      <c r="Q2223" s="14"/>
      <c r="R2223" s="18"/>
      <c r="S2223" s="16">
        <f>G2223</f>
        <v>0</v>
      </c>
      <c r="T2223" s="18">
        <f t="shared" si="734"/>
        <v>83120.239999999991</v>
      </c>
      <c r="U2223" s="15" t="str">
        <f t="shared" si="744"/>
        <v xml:space="preserve">PAG. STIP.           DEBORAH </v>
      </c>
      <c r="W2223" s="14"/>
      <c r="X2223" s="18"/>
      <c r="Y2223" s="16">
        <v>0</v>
      </c>
      <c r="Z2223" s="18">
        <f t="shared" si="735"/>
        <v>88588.629999999961</v>
      </c>
      <c r="AA2223" s="15"/>
      <c r="AB2223" s="24"/>
      <c r="AC2223" s="15" t="str">
        <f t="shared" si="745"/>
        <v xml:space="preserve">PAG. STIP.           DEBORAH </v>
      </c>
      <c r="AD2223" s="25"/>
      <c r="AE2223" s="62">
        <f t="shared" si="746"/>
        <v>0</v>
      </c>
      <c r="AF2223" s="63">
        <f t="shared" si="742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736"/>
        <v>0</v>
      </c>
      <c r="AP2223" s="15"/>
      <c r="AR2223" s="14"/>
      <c r="AS2223" s="18"/>
      <c r="AT2223" s="16">
        <v>0</v>
      </c>
      <c r="AU2223" s="18">
        <f t="shared" si="737"/>
        <v>0</v>
      </c>
      <c r="AV2223" s="15"/>
      <c r="AX2223" s="14"/>
      <c r="AY2223" s="18"/>
      <c r="AZ2223" s="16">
        <v>0</v>
      </c>
      <c r="BA2223" s="18">
        <f t="shared" si="738"/>
        <v>0</v>
      </c>
      <c r="BB2223" s="15"/>
      <c r="BD2223" s="14"/>
      <c r="BE2223" s="18"/>
      <c r="BF2223" s="16">
        <v>0</v>
      </c>
      <c r="BG2223" s="18">
        <f t="shared" si="739"/>
        <v>0</v>
      </c>
      <c r="BH2223" s="15"/>
      <c r="BJ2223" s="86"/>
      <c r="BK2223" s="86"/>
      <c r="BL2223" s="24"/>
      <c r="BM2223" s="24"/>
      <c r="BN2223" s="24"/>
      <c r="BO2223" s="24"/>
      <c r="BP2223" s="24"/>
      <c r="BQ2223" s="124"/>
    </row>
    <row r="2224" spans="1:69" ht="16.8" customHeight="1" x14ac:dyDescent="0.35">
      <c r="A2224" s="15"/>
      <c r="B2224" s="15"/>
      <c r="C2224" s="15" t="s">
        <v>141</v>
      </c>
      <c r="D2224" s="16"/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72</v>
      </c>
      <c r="O2224" s="34">
        <f>O2163+O2164-F2239-F2238</f>
        <v>12269.719999999998</v>
      </c>
      <c r="P2224" s="35">
        <f>O2163+O2164+O2225-F2239-F2238-O2222-O2223</f>
        <v>9380.1199999999972</v>
      </c>
      <c r="Q2224" s="14"/>
      <c r="R2224" s="18"/>
      <c r="S2224" s="16">
        <f>G2224</f>
        <v>0</v>
      </c>
      <c r="T2224" s="18">
        <f t="shared" si="734"/>
        <v>83120.239999999991</v>
      </c>
      <c r="U2224" s="15"/>
      <c r="W2224" s="14"/>
      <c r="X2224" s="18"/>
      <c r="Y2224" s="16"/>
      <c r="Z2224" s="18">
        <f t="shared" si="735"/>
        <v>88588.629999999961</v>
      </c>
      <c r="AA2224" s="15"/>
      <c r="AB2224" s="24"/>
      <c r="AC2224" s="15" t="str">
        <f t="shared" si="745"/>
        <v xml:space="preserve">PAG. STIP.           DORIANA BONIFICO </v>
      </c>
      <c r="AD2224" s="25"/>
      <c r="AE2224" s="62">
        <f t="shared" si="746"/>
        <v>0</v>
      </c>
      <c r="AF2224" s="63">
        <f t="shared" si="742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736"/>
        <v>0</v>
      </c>
      <c r="AP2224" s="15"/>
      <c r="AR2224" s="14"/>
      <c r="AS2224" s="18"/>
      <c r="AT2224" s="16"/>
      <c r="AU2224" s="18">
        <f t="shared" si="737"/>
        <v>0</v>
      </c>
      <c r="AV2224" s="15"/>
      <c r="AX2224" s="14"/>
      <c r="AY2224" s="18"/>
      <c r="AZ2224" s="16"/>
      <c r="BA2224" s="18">
        <f t="shared" si="738"/>
        <v>0</v>
      </c>
      <c r="BB2224" s="15"/>
      <c r="BD2224" s="14"/>
      <c r="BE2224" s="18"/>
      <c r="BF2224" s="16"/>
      <c r="BG2224" s="18">
        <f t="shared" si="739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4"/>
    </row>
    <row r="2225" spans="1:69" ht="16.8" customHeight="1" x14ac:dyDescent="0.35">
      <c r="A2225" s="15"/>
      <c r="B2225" s="15"/>
      <c r="C2225" s="15" t="s">
        <v>142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74</v>
      </c>
      <c r="L2225" s="3">
        <f>SUM(L2198:L2224)</f>
        <v>6651.3600000000006</v>
      </c>
      <c r="M2225" s="3">
        <f>SUM(M2198:M2224)</f>
        <v>1209.0900000000001</v>
      </c>
      <c r="N2225" s="16" t="s">
        <v>75</v>
      </c>
      <c r="O2225" s="16">
        <f>N2198-L2199</f>
        <v>1209.0899999999999</v>
      </c>
      <c r="P2225" s="18"/>
      <c r="Q2225" s="14"/>
      <c r="R2225" s="18"/>
      <c r="S2225" s="16">
        <f>G2225</f>
        <v>0</v>
      </c>
      <c r="T2225" s="18">
        <f t="shared" si="734"/>
        <v>83120.239999999991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735"/>
        <v>88588.629999999961</v>
      </c>
      <c r="AA2225" s="15"/>
      <c r="AB2225" s="24"/>
      <c r="AC2225" s="15" t="str">
        <f t="shared" si="745"/>
        <v xml:space="preserve">PAG. STIP.           STEFANIA  BONIFICO </v>
      </c>
      <c r="AD2225" s="25"/>
      <c r="AE2225" s="62">
        <f t="shared" si="746"/>
        <v>0</v>
      </c>
      <c r="AF2225" s="63">
        <f t="shared" si="742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736"/>
        <v>0</v>
      </c>
      <c r="AP2225" s="15"/>
      <c r="AR2225" s="14"/>
      <c r="AS2225" s="18"/>
      <c r="AT2225" s="16">
        <v>0</v>
      </c>
      <c r="AU2225" s="18">
        <f t="shared" si="737"/>
        <v>0</v>
      </c>
      <c r="AV2225" s="15"/>
      <c r="AX2225" s="14"/>
      <c r="AY2225" s="18"/>
      <c r="AZ2225" s="16">
        <v>0</v>
      </c>
      <c r="BA2225" s="18">
        <f t="shared" si="738"/>
        <v>0</v>
      </c>
      <c r="BB2225" s="15"/>
      <c r="BD2225" s="14"/>
      <c r="BE2225" s="18"/>
      <c r="BF2225" s="16">
        <v>0</v>
      </c>
      <c r="BG2225" s="18">
        <f t="shared" si="739"/>
        <v>0</v>
      </c>
      <c r="BH2225" s="15"/>
      <c r="BJ2225" s="86"/>
      <c r="BK2225" s="86"/>
      <c r="BL2225" s="24"/>
      <c r="BM2225" s="24"/>
      <c r="BN2225" s="24"/>
      <c r="BO2225" s="24"/>
      <c r="BP2225" s="24"/>
      <c r="BQ2225" s="124"/>
    </row>
    <row r="2226" spans="1:69" ht="16.8" customHeight="1" x14ac:dyDescent="0.35">
      <c r="A2226" s="15"/>
      <c r="B2226" s="15"/>
      <c r="C2226" s="15" t="s">
        <v>76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32</v>
      </c>
      <c r="L2226" s="3">
        <f>L2166</f>
        <v>1081774.94</v>
      </c>
      <c r="M2226" s="3">
        <f>M2166</f>
        <v>975359.50000000023</v>
      </c>
      <c r="N2226" s="16" t="s">
        <v>77</v>
      </c>
      <c r="O2226" s="36">
        <f>(O2222+O2223)-(O2161+O2162)</f>
        <v>-23005.189999999995</v>
      </c>
      <c r="P2226" s="37">
        <f>O2225-O2226</f>
        <v>24214.279999999995</v>
      </c>
      <c r="Q2226" s="14"/>
      <c r="R2226" s="18"/>
      <c r="S2226" s="16">
        <f>G2226</f>
        <v>0</v>
      </c>
      <c r="T2226" s="18">
        <f t="shared" si="734"/>
        <v>83120.239999999991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735"/>
        <v>88588.629999999961</v>
      </c>
      <c r="AA2226" s="15"/>
      <c r="AB2226" s="24"/>
      <c r="AC2226" s="15" t="str">
        <f t="shared" si="745"/>
        <v>Pagamento contributi impiegate</v>
      </c>
      <c r="AD2226" s="25"/>
      <c r="AE2226" s="62">
        <f t="shared" si="746"/>
        <v>0</v>
      </c>
      <c r="AF2226" s="63">
        <f t="shared" si="742"/>
        <v>9265.7099999999991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736"/>
        <v>0</v>
      </c>
      <c r="AP2226" s="15"/>
      <c r="AR2226" s="14"/>
      <c r="AS2226" s="18"/>
      <c r="AT2226" s="16">
        <v>0</v>
      </c>
      <c r="AU2226" s="18">
        <f t="shared" si="737"/>
        <v>0</v>
      </c>
      <c r="AV2226" s="15"/>
      <c r="AX2226" s="14"/>
      <c r="AY2226" s="18"/>
      <c r="AZ2226" s="16">
        <v>0</v>
      </c>
      <c r="BA2226" s="18">
        <f t="shared" si="738"/>
        <v>0</v>
      </c>
      <c r="BB2226" s="15"/>
      <c r="BD2226" s="14"/>
      <c r="BE2226" s="18"/>
      <c r="BF2226" s="16">
        <v>0</v>
      </c>
      <c r="BG2226" s="18">
        <f t="shared" si="739"/>
        <v>0</v>
      </c>
      <c r="BH2226" s="15"/>
      <c r="BJ2226" s="86"/>
      <c r="BK2226" s="86"/>
      <c r="BL2226" s="24"/>
      <c r="BM2226" s="24"/>
      <c r="BN2226" s="24"/>
      <c r="BO2226" s="24"/>
      <c r="BP2226" s="24"/>
      <c r="BQ2226" s="124"/>
    </row>
    <row r="2227" spans="1:69" ht="16.8" customHeight="1" thickBot="1" x14ac:dyDescent="0.4">
      <c r="A2227" s="15"/>
      <c r="B2227" s="15"/>
      <c r="C2227" s="15" t="s">
        <v>78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79</v>
      </c>
      <c r="L2227" s="3">
        <f>L2225+L2226</f>
        <v>1088426.3</v>
      </c>
      <c r="M2227" s="3">
        <f>M2225+M2226</f>
        <v>976568.5900000002</v>
      </c>
      <c r="N2227" s="16" t="s">
        <v>80</v>
      </c>
      <c r="O2227" s="38">
        <f>O2224+O2225-O2226</f>
        <v>36483.999999999993</v>
      </c>
      <c r="P2227" s="39">
        <f>O2227-O2224</f>
        <v>24214.279999999995</v>
      </c>
      <c r="Q2227" s="14"/>
      <c r="R2227" s="18"/>
      <c r="S2227" s="16">
        <v>0</v>
      </c>
      <c r="T2227" s="18">
        <f t="shared" si="734"/>
        <v>83120.239999999991</v>
      </c>
      <c r="U2227" s="15"/>
      <c r="W2227" s="14"/>
      <c r="X2227" s="18"/>
      <c r="Y2227" s="16"/>
      <c r="Z2227" s="18">
        <f t="shared" si="735"/>
        <v>88588.629999999961</v>
      </c>
      <c r="AA2227" s="15"/>
      <c r="AB2227" s="24"/>
      <c r="AC2227" s="15"/>
      <c r="AD2227" s="25"/>
      <c r="AE2227" s="62">
        <f t="shared" si="746"/>
        <v>0</v>
      </c>
      <c r="AF2227" s="63">
        <f t="shared" si="742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736"/>
        <v>0</v>
      </c>
      <c r="AP2227" s="15"/>
      <c r="AR2227" s="14"/>
      <c r="AS2227" s="18"/>
      <c r="AT2227" s="16"/>
      <c r="AU2227" s="18">
        <f t="shared" si="737"/>
        <v>0</v>
      </c>
      <c r="AV2227" s="15"/>
      <c r="AX2227" s="14"/>
      <c r="AY2227" s="18"/>
      <c r="AZ2227" s="16"/>
      <c r="BA2227" s="18">
        <f t="shared" si="738"/>
        <v>0</v>
      </c>
      <c r="BB2227" s="15"/>
      <c r="BD2227" s="14"/>
      <c r="BE2227" s="18"/>
      <c r="BF2227" s="16"/>
      <c r="BG2227" s="18">
        <f t="shared" si="739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4"/>
    </row>
    <row r="2228" spans="1:69" ht="16.8" customHeight="1" thickTop="1" thickBot="1" x14ac:dyDescent="0.4">
      <c r="A2228" s="15"/>
      <c r="B2228" s="15"/>
      <c r="C2228" s="15" t="s">
        <v>81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111857.70999999985</v>
      </c>
      <c r="M2228" s="40"/>
      <c r="N2228" s="29" t="s">
        <v>82</v>
      </c>
      <c r="O2228" s="41">
        <f>O2221+O2222+O2223+O2229</f>
        <v>96629.550000000032</v>
      </c>
      <c r="P2228" s="18"/>
      <c r="Q2228" s="14"/>
      <c r="R2228" s="18"/>
      <c r="S2228" s="16">
        <f>G2228</f>
        <v>0</v>
      </c>
      <c r="T2228" s="18">
        <f t="shared" si="734"/>
        <v>83120.239999999991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735"/>
        <v>88588.629999999961</v>
      </c>
      <c r="AA2228" s="15"/>
      <c r="AB2228" s="24"/>
      <c r="AC2228" s="15" t="str">
        <f t="shared" ref="AC2228:AC2238" si="747">C2228</f>
        <v>Pag. Bolletta Telecom  780820</v>
      </c>
      <c r="AD2228" s="25"/>
      <c r="AE2228" s="62">
        <f t="shared" si="746"/>
        <v>0</v>
      </c>
      <c r="AF2228" s="63">
        <f t="shared" si="742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736"/>
        <v>0</v>
      </c>
      <c r="AP2228" s="15"/>
      <c r="AR2228" s="14"/>
      <c r="AS2228" s="18"/>
      <c r="AT2228" s="16">
        <v>0</v>
      </c>
      <c r="AU2228" s="18">
        <f t="shared" si="737"/>
        <v>0</v>
      </c>
      <c r="AV2228" s="15"/>
      <c r="AX2228" s="14"/>
      <c r="AY2228" s="18"/>
      <c r="AZ2228" s="16">
        <v>0</v>
      </c>
      <c r="BA2228" s="18">
        <f t="shared" si="738"/>
        <v>0</v>
      </c>
      <c r="BB2228" s="15"/>
      <c r="BD2228" s="14"/>
      <c r="BE2228" s="18"/>
      <c r="BF2228" s="16">
        <v>0</v>
      </c>
      <c r="BG2228" s="18">
        <f t="shared" si="739"/>
        <v>0</v>
      </c>
      <c r="BH2228" s="15"/>
      <c r="BJ2228" s="86"/>
      <c r="BK2228" s="86"/>
      <c r="BL2228" s="24"/>
      <c r="BM2228" s="24"/>
      <c r="BN2228" s="24"/>
      <c r="BO2228" s="24"/>
      <c r="BP2228" s="24"/>
      <c r="BQ2228" s="124"/>
    </row>
    <row r="2229" spans="1:69" ht="16.8" customHeight="1" thickTop="1" thickBot="1" x14ac:dyDescent="0.4">
      <c r="A2229" s="15"/>
      <c r="B2229" s="15"/>
      <c r="C2229" s="15" t="s">
        <v>83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84</v>
      </c>
      <c r="O2229" s="43">
        <f>P2223-O2222-O2223-O2221</f>
        <v>9410.620000000039</v>
      </c>
      <c r="P2229" s="18"/>
      <c r="Q2229" s="14"/>
      <c r="R2229" s="18"/>
      <c r="S2229" s="16">
        <f>G2229</f>
        <v>0</v>
      </c>
      <c r="T2229" s="18">
        <f t="shared" si="734"/>
        <v>83120.239999999991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735"/>
        <v>88588.629999999961</v>
      </c>
      <c r="AA2229" s="15"/>
      <c r="AB2229" s="24"/>
      <c r="AC2229" s="15" t="str">
        <f t="shared" si="747"/>
        <v>Pag. Bolletta Telecom 780344</v>
      </c>
      <c r="AD2229" s="25"/>
      <c r="AE2229" s="62">
        <f t="shared" si="746"/>
        <v>0</v>
      </c>
      <c r="AF2229" s="63">
        <f t="shared" si="742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736"/>
        <v>0</v>
      </c>
      <c r="AP2229" s="15"/>
      <c r="AR2229" s="14"/>
      <c r="AS2229" s="18"/>
      <c r="AT2229" s="16">
        <v>0</v>
      </c>
      <c r="AU2229" s="18">
        <f t="shared" si="737"/>
        <v>0</v>
      </c>
      <c r="AV2229" s="15"/>
      <c r="AX2229" s="14"/>
      <c r="AY2229" s="18"/>
      <c r="AZ2229" s="16">
        <v>0</v>
      </c>
      <c r="BA2229" s="18">
        <f t="shared" si="738"/>
        <v>0</v>
      </c>
      <c r="BB2229" s="15"/>
      <c r="BD2229" s="14"/>
      <c r="BE2229" s="18"/>
      <c r="BF2229" s="16">
        <v>0</v>
      </c>
      <c r="BG2229" s="18">
        <f t="shared" si="739"/>
        <v>0</v>
      </c>
      <c r="BH2229" s="15"/>
      <c r="BJ2229" s="86"/>
      <c r="BK2229" s="86"/>
      <c r="BL2229" s="24"/>
      <c r="BM2229" s="24"/>
      <c r="BN2229" s="24"/>
      <c r="BO2229" s="24"/>
      <c r="BP2229" s="24"/>
      <c r="BQ2229" s="124"/>
    </row>
    <row r="2230" spans="1:69" ht="16.8" customHeight="1" thickTop="1" x14ac:dyDescent="0.35">
      <c r="A2230" s="15"/>
      <c r="B2230" s="15"/>
      <c r="C2230" s="15" t="s">
        <v>85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86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734"/>
        <v>83120.239999999991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735"/>
        <v>88588.629999999961</v>
      </c>
      <c r="AA2230" s="15"/>
      <c r="AB2230" s="24"/>
      <c r="AC2230" s="15" t="str">
        <f t="shared" si="747"/>
        <v>Pag. Bolletta Telecom</v>
      </c>
      <c r="AD2230" s="25"/>
      <c r="AE2230" s="62">
        <f t="shared" si="746"/>
        <v>0</v>
      </c>
      <c r="AF2230" s="63">
        <f t="shared" si="742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736"/>
        <v>0</v>
      </c>
      <c r="AP2230" s="15"/>
      <c r="AR2230" s="14"/>
      <c r="AS2230" s="18"/>
      <c r="AT2230" s="16">
        <v>0</v>
      </c>
      <c r="AU2230" s="18">
        <f t="shared" si="737"/>
        <v>0</v>
      </c>
      <c r="AV2230" s="15"/>
      <c r="AX2230" s="14"/>
      <c r="AY2230" s="18"/>
      <c r="AZ2230" s="16">
        <v>0</v>
      </c>
      <c r="BA2230" s="18">
        <f t="shared" si="738"/>
        <v>0</v>
      </c>
      <c r="BB2230" s="15"/>
      <c r="BD2230" s="14"/>
      <c r="BE2230" s="18"/>
      <c r="BF2230" s="16">
        <v>0</v>
      </c>
      <c r="BG2230" s="18">
        <f t="shared" si="739"/>
        <v>0</v>
      </c>
      <c r="BH2230" s="15"/>
      <c r="BJ2230" s="86"/>
      <c r="BK2230" s="86"/>
      <c r="BL2230" s="24"/>
      <c r="BM2230" s="24"/>
      <c r="BN2230" s="24"/>
      <c r="BO2230" s="24"/>
      <c r="BP2230" s="24"/>
      <c r="BQ2230" s="124"/>
    </row>
    <row r="2231" spans="1:69" ht="16.8" customHeight="1" x14ac:dyDescent="0.35">
      <c r="A2231" s="15"/>
      <c r="B2231" s="15"/>
      <c r="C2231" s="15" t="s">
        <v>87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88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ref="T2231:T2262" si="748">(R2231-S2231)+T2230</f>
        <v>83120.239999999991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ref="Z2231:Z2262" si="749">(X2231-Y2231)+Z2230</f>
        <v>88588.629999999961</v>
      </c>
      <c r="AA2231" s="15"/>
      <c r="AB2231" s="24"/>
      <c r="AC2231" s="15" t="str">
        <f t="shared" si="747"/>
        <v xml:space="preserve">PAG. BOLLETTA ENEL  </v>
      </c>
      <c r="AD2231" s="25"/>
      <c r="AE2231" s="62">
        <f t="shared" si="746"/>
        <v>0</v>
      </c>
      <c r="AF2231" s="63">
        <f t="shared" si="742"/>
        <v>0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ref="AO2231:AO2262" si="750">(AM2231-AN2231)+AO2230</f>
        <v>0</v>
      </c>
      <c r="AP2231" s="15"/>
      <c r="AR2231" s="14"/>
      <c r="AS2231" s="18"/>
      <c r="AT2231" s="16">
        <v>0</v>
      </c>
      <c r="AU2231" s="18">
        <f t="shared" ref="AU2231:AU2262" si="751">(AS2231-AT2231)+AU2230</f>
        <v>0</v>
      </c>
      <c r="AV2231" s="15"/>
      <c r="AX2231" s="14"/>
      <c r="AY2231" s="18"/>
      <c r="AZ2231" s="16">
        <v>0</v>
      </c>
      <c r="BA2231" s="18">
        <f t="shared" ref="BA2231:BA2262" si="752">(AY2231-AZ2231)+BA2230</f>
        <v>0</v>
      </c>
      <c r="BB2231" s="15"/>
      <c r="BD2231" s="14"/>
      <c r="BE2231" s="18"/>
      <c r="BF2231" s="16">
        <v>0</v>
      </c>
      <c r="BG2231" s="18">
        <f t="shared" ref="BG2231:BG2262" si="753">(BE2231-BF2231)+BG2230</f>
        <v>0</v>
      </c>
      <c r="BH2231" s="15"/>
      <c r="BJ2231" s="86"/>
      <c r="BK2231" s="86"/>
      <c r="BL2231" s="24"/>
      <c r="BM2231" s="24"/>
      <c r="BN2231" s="24"/>
      <c r="BO2231" s="24"/>
      <c r="BP2231" s="24"/>
      <c r="BQ2231" s="124"/>
    </row>
    <row r="2232" spans="1:69" ht="16.8" customHeight="1" x14ac:dyDescent="0.35">
      <c r="A2232" s="15"/>
      <c r="B2232" s="15"/>
      <c r="C2232" s="15" t="s">
        <v>89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90</v>
      </c>
      <c r="L2232" s="3">
        <f>T2255+Z2255+AO2255+AU2255</f>
        <v>201365.40999999997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748"/>
        <v>83120.239999999991</v>
      </c>
      <c r="U2232" s="15"/>
      <c r="W2232" s="14"/>
      <c r="X2232" s="18"/>
      <c r="Y2232" s="16">
        <v>0</v>
      </c>
      <c r="Z2232" s="18">
        <f t="shared" si="749"/>
        <v>88588.629999999961</v>
      </c>
      <c r="AA2232" s="15"/>
      <c r="AB2232" s="24"/>
      <c r="AC2232" s="15" t="str">
        <f t="shared" si="747"/>
        <v>Locazione immobili</v>
      </c>
      <c r="AD2232" s="25"/>
      <c r="AE2232" s="62">
        <f t="shared" si="746"/>
        <v>0</v>
      </c>
      <c r="AF2232" s="63">
        <f t="shared" si="742"/>
        <v>9547.4</v>
      </c>
      <c r="AG2232" s="25"/>
      <c r="AH2232" s="24"/>
      <c r="AI2232" s="26">
        <v>0</v>
      </c>
      <c r="AJ2232" s="25"/>
      <c r="AL2232" s="14"/>
      <c r="AM2232" s="18"/>
      <c r="AN2232" s="16">
        <v>0</v>
      </c>
      <c r="AO2232" s="18">
        <f t="shared" si="750"/>
        <v>0</v>
      </c>
      <c r="AP2232" s="15"/>
      <c r="AR2232" s="14"/>
      <c r="AS2232" s="18"/>
      <c r="AT2232" s="16">
        <v>0</v>
      </c>
      <c r="AU2232" s="18">
        <f t="shared" si="751"/>
        <v>0</v>
      </c>
      <c r="AV2232" s="15"/>
      <c r="AX2232" s="14"/>
      <c r="AY2232" s="18"/>
      <c r="AZ2232" s="16">
        <v>0</v>
      </c>
      <c r="BA2232" s="18">
        <f t="shared" si="752"/>
        <v>0</v>
      </c>
      <c r="BB2232" s="15"/>
      <c r="BD2232" s="14"/>
      <c r="BE2232" s="18"/>
      <c r="BF2232" s="16">
        <v>0</v>
      </c>
      <c r="BG2232" s="18">
        <f t="shared" si="753"/>
        <v>0</v>
      </c>
      <c r="BH2232" s="15"/>
      <c r="BJ2232" s="86"/>
      <c r="BK2232" s="86"/>
      <c r="BL2232" s="24"/>
      <c r="BM2232" s="24"/>
      <c r="BN2232" s="24"/>
      <c r="BO2232" s="24"/>
      <c r="BP2232" s="24"/>
      <c r="BQ2232" s="124"/>
    </row>
    <row r="2233" spans="1:69" ht="16.8" customHeight="1" x14ac:dyDescent="0.35">
      <c r="A2233" s="15"/>
      <c r="B2233" s="15"/>
      <c r="C2233" s="15" t="s">
        <v>91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92</v>
      </c>
      <c r="L2233" s="3"/>
      <c r="M2233" s="46" t="s">
        <v>93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748"/>
        <v>83120.239999999991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749"/>
        <v>88588.629999999961</v>
      </c>
      <c r="AA2233" s="15"/>
      <c r="AB2233" s="24"/>
      <c r="AC2233" s="15" t="str">
        <f t="shared" si="747"/>
        <v>Spese condominiali</v>
      </c>
      <c r="AD2233" s="25"/>
      <c r="AE2233" s="62">
        <f t="shared" si="746"/>
        <v>0</v>
      </c>
      <c r="AF2233" s="63">
        <f t="shared" si="742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750"/>
        <v>0</v>
      </c>
      <c r="AP2233" s="15"/>
      <c r="AR2233" s="14"/>
      <c r="AS2233" s="18"/>
      <c r="AT2233" s="16">
        <v>0</v>
      </c>
      <c r="AU2233" s="18">
        <f t="shared" si="751"/>
        <v>0</v>
      </c>
      <c r="AV2233" s="15"/>
      <c r="AX2233" s="14"/>
      <c r="AY2233" s="18"/>
      <c r="AZ2233" s="16">
        <v>0</v>
      </c>
      <c r="BA2233" s="18">
        <f t="shared" si="752"/>
        <v>0</v>
      </c>
      <c r="BB2233" s="15"/>
      <c r="BD2233" s="14"/>
      <c r="BE2233" s="18"/>
      <c r="BF2233" s="16">
        <v>0</v>
      </c>
      <c r="BG2233" s="18">
        <f t="shared" si="753"/>
        <v>0</v>
      </c>
      <c r="BH2233" s="15"/>
      <c r="BJ2233" s="86"/>
      <c r="BK2233" s="86"/>
      <c r="BL2233" s="24"/>
      <c r="BM2233" s="24"/>
      <c r="BN2233" s="24"/>
      <c r="BO2233" s="24"/>
      <c r="BP2233" s="24"/>
      <c r="BQ2233" s="124"/>
    </row>
    <row r="2234" spans="1:69" ht="16.8" customHeight="1" x14ac:dyDescent="0.35">
      <c r="A2234" s="15"/>
      <c r="B2234" s="15"/>
      <c r="C2234" s="15" t="s">
        <v>94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tr">
        <f>K2173</f>
        <v>SOMMA SOSPESO 10/11</v>
      </c>
      <c r="L2234" s="107">
        <f>L2173</f>
        <v>114.5</v>
      </c>
      <c r="M2234" s="16" t="s">
        <v>26</v>
      </c>
      <c r="N2234" s="16" t="s">
        <v>27</v>
      </c>
      <c r="O2234" s="16"/>
      <c r="P2234" s="18"/>
      <c r="Q2234" s="14"/>
      <c r="R2234" s="18"/>
      <c r="S2234" s="16">
        <v>0</v>
      </c>
      <c r="T2234" s="18">
        <f t="shared" si="748"/>
        <v>83120.239999999991</v>
      </c>
      <c r="U2234" s="15"/>
      <c r="W2234" s="14"/>
      <c r="X2234" s="18"/>
      <c r="Y2234" s="16"/>
      <c r="Z2234" s="18">
        <f t="shared" si="749"/>
        <v>88588.629999999961</v>
      </c>
      <c r="AA2234" s="15"/>
      <c r="AB2234" s="24"/>
      <c r="AC2234" s="15" t="str">
        <f t="shared" si="747"/>
        <v>TOT. SPESE AFFITTO  TEL. LUCE</v>
      </c>
      <c r="AD2234" s="25"/>
      <c r="AE2234" s="62">
        <f t="shared" si="746"/>
        <v>0</v>
      </c>
      <c r="AF2234" s="63">
        <f t="shared" si="742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750"/>
        <v>0</v>
      </c>
      <c r="AP2234" s="15"/>
      <c r="AR2234" s="14"/>
      <c r="AS2234" s="18"/>
      <c r="AT2234" s="16"/>
      <c r="AU2234" s="18">
        <f t="shared" si="751"/>
        <v>0</v>
      </c>
      <c r="AV2234" s="15"/>
      <c r="AX2234" s="14"/>
      <c r="AY2234" s="18"/>
      <c r="AZ2234" s="16"/>
      <c r="BA2234" s="18">
        <f t="shared" si="752"/>
        <v>0</v>
      </c>
      <c r="BB2234" s="15"/>
      <c r="BD2234" s="14"/>
      <c r="BE2234" s="18"/>
      <c r="BF2234" s="16"/>
      <c r="BG2234" s="18">
        <f t="shared" si="753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4"/>
    </row>
    <row r="2235" spans="1:69" ht="16.8" customHeight="1" x14ac:dyDescent="0.35">
      <c r="A2235" s="15"/>
      <c r="B2235" s="15"/>
      <c r="C2235" s="15" t="s">
        <v>95</v>
      </c>
      <c r="D2235" s="16"/>
      <c r="E2235" s="16"/>
      <c r="F2235" s="16"/>
      <c r="G2235" s="16">
        <v>0</v>
      </c>
      <c r="H2235" s="16"/>
      <c r="I2235" s="4"/>
      <c r="J2235" s="14"/>
      <c r="K2235" s="50" t="s">
        <v>484</v>
      </c>
      <c r="L2235" s="107">
        <v>504.5</v>
      </c>
      <c r="M2235" s="16"/>
      <c r="N2235" s="16">
        <v>0</v>
      </c>
      <c r="O2235" s="16"/>
      <c r="P2235" s="18"/>
      <c r="Q2235" s="14"/>
      <c r="R2235" s="18"/>
      <c r="S2235" s="16">
        <f>G2235</f>
        <v>0</v>
      </c>
      <c r="T2235" s="18">
        <f t="shared" si="748"/>
        <v>83120.239999999991</v>
      </c>
      <c r="U2235" s="15"/>
      <c r="W2235" s="14"/>
      <c r="X2235" s="18">
        <v>0</v>
      </c>
      <c r="Y2235" s="16">
        <v>0</v>
      </c>
      <c r="Z2235" s="18">
        <f t="shared" si="749"/>
        <v>88588.629999999961</v>
      </c>
      <c r="AA2235" s="15"/>
      <c r="AB2235" s="24"/>
      <c r="AC2235" s="15" t="str">
        <f t="shared" si="747"/>
        <v xml:space="preserve">RIVALSA </v>
      </c>
      <c r="AD2235" s="25"/>
      <c r="AE2235" s="62">
        <f t="shared" si="746"/>
        <v>0</v>
      </c>
      <c r="AF2235" s="63">
        <f t="shared" si="742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750"/>
        <v>0</v>
      </c>
      <c r="AP2235" s="15"/>
      <c r="AR2235" s="14"/>
      <c r="AS2235" s="18"/>
      <c r="AT2235" s="16"/>
      <c r="AU2235" s="18">
        <f t="shared" si="751"/>
        <v>0</v>
      </c>
      <c r="AV2235" s="15"/>
      <c r="AX2235" s="14"/>
      <c r="AY2235" s="18"/>
      <c r="AZ2235" s="16"/>
      <c r="BA2235" s="18">
        <f t="shared" si="752"/>
        <v>0</v>
      </c>
      <c r="BB2235" s="15"/>
      <c r="BD2235" s="14"/>
      <c r="BE2235" s="18"/>
      <c r="BF2235" s="16"/>
      <c r="BG2235" s="18">
        <f t="shared" si="753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4"/>
    </row>
    <row r="2236" spans="1:69" ht="16.8" customHeight="1" x14ac:dyDescent="0.35">
      <c r="A2236" s="15"/>
      <c r="B2236" s="15"/>
      <c r="C2236" s="15" t="s">
        <v>96</v>
      </c>
      <c r="D2236" s="16"/>
      <c r="E2236" s="16"/>
      <c r="F2236" s="16"/>
      <c r="G2236" s="16">
        <v>0</v>
      </c>
      <c r="H2236" s="16"/>
      <c r="I2236" s="4"/>
      <c r="J2236" s="14"/>
      <c r="K2236" s="50" t="str">
        <f>K2175</f>
        <v>LEGNANO 1/2</v>
      </c>
      <c r="L2236" s="107">
        <v>0.02</v>
      </c>
      <c r="M2236" s="16" t="str">
        <f>M2175</f>
        <v>SOMMA 15/2</v>
      </c>
      <c r="N2236" s="16">
        <f>N2175</f>
        <v>69.010000000000005</v>
      </c>
      <c r="O2236" s="16"/>
      <c r="P2236" s="18"/>
      <c r="Q2236" s="14"/>
      <c r="R2236" s="18"/>
      <c r="S2236" s="16">
        <f>G2236</f>
        <v>0</v>
      </c>
      <c r="T2236" s="18">
        <f t="shared" si="748"/>
        <v>83120.239999999991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749"/>
        <v>88588.629999999961</v>
      </c>
      <c r="AA2236" s="15"/>
      <c r="AB2236" s="24"/>
      <c r="AC2236" s="15" t="str">
        <f t="shared" si="747"/>
        <v>COMMERCIALISTA</v>
      </c>
      <c r="AD2236" s="25"/>
      <c r="AE2236" s="62">
        <f t="shared" si="746"/>
        <v>0</v>
      </c>
      <c r="AF2236" s="63">
        <f t="shared" si="742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750"/>
        <v>0</v>
      </c>
      <c r="AP2236" s="15"/>
      <c r="AR2236" s="14"/>
      <c r="AS2236" s="18"/>
      <c r="AT2236" s="16">
        <v>0</v>
      </c>
      <c r="AU2236" s="18">
        <f t="shared" si="751"/>
        <v>0</v>
      </c>
      <c r="AV2236" s="15"/>
      <c r="AX2236" s="14"/>
      <c r="AY2236" s="18"/>
      <c r="AZ2236" s="16">
        <v>0</v>
      </c>
      <c r="BA2236" s="18">
        <f t="shared" si="752"/>
        <v>0</v>
      </c>
      <c r="BB2236" s="15"/>
      <c r="BD2236" s="14"/>
      <c r="BE2236" s="18"/>
      <c r="BF2236" s="16">
        <v>0</v>
      </c>
      <c r="BG2236" s="18">
        <f t="shared" si="753"/>
        <v>0</v>
      </c>
      <c r="BH2236" s="15"/>
      <c r="BJ2236" s="86"/>
      <c r="BK2236" s="86"/>
      <c r="BL2236" s="24"/>
      <c r="BM2236" s="24"/>
      <c r="BN2236" s="24"/>
      <c r="BO2236" s="24"/>
      <c r="BP2236" s="24"/>
      <c r="BQ2236" s="124"/>
    </row>
    <row r="2237" spans="1:69" ht="16.8" customHeight="1" x14ac:dyDescent="0.35">
      <c r="A2237" s="15"/>
      <c r="B2237" s="15"/>
      <c r="C2237" s="64" t="s">
        <v>147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50" t="str">
        <f>K2176</f>
        <v>SOMMA 7/2</v>
      </c>
      <c r="L2237" s="107">
        <f>L2176</f>
        <v>307.5</v>
      </c>
      <c r="M2237" s="16" t="str">
        <f>M2176</f>
        <v>RHO 15/2</v>
      </c>
      <c r="N2237" s="16">
        <f>N2176</f>
        <v>796</v>
      </c>
      <c r="O2237" s="16"/>
      <c r="P2237" s="18"/>
      <c r="Q2237" s="14"/>
      <c r="R2237" s="18"/>
      <c r="S2237" s="16">
        <f>G2237</f>
        <v>0</v>
      </c>
      <c r="T2237" s="18">
        <f t="shared" si="748"/>
        <v>83120.239999999991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749"/>
        <v>88588.629999999961</v>
      </c>
      <c r="AA2237" s="15"/>
      <c r="AB2237" s="24"/>
      <c r="AC2237" s="15" t="str">
        <f t="shared" si="747"/>
        <v>CASSA PREVIDENZA  AGENTI  + QUOTA GAA</v>
      </c>
      <c r="AD2237" s="25"/>
      <c r="AE2237" s="62">
        <f t="shared" si="746"/>
        <v>0</v>
      </c>
      <c r="AF2237" s="63">
        <f t="shared" si="742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750"/>
        <v>0</v>
      </c>
      <c r="AP2237" s="15"/>
      <c r="AR2237" s="14"/>
      <c r="AS2237" s="18"/>
      <c r="AT2237" s="16">
        <v>0</v>
      </c>
      <c r="AU2237" s="18">
        <f t="shared" si="751"/>
        <v>0</v>
      </c>
      <c r="AV2237" s="15"/>
      <c r="AX2237" s="14"/>
      <c r="AY2237" s="18"/>
      <c r="AZ2237" s="16">
        <v>0</v>
      </c>
      <c r="BA2237" s="18">
        <f t="shared" si="752"/>
        <v>0</v>
      </c>
      <c r="BB2237" s="15"/>
      <c r="BD2237" s="14"/>
      <c r="BE2237" s="18"/>
      <c r="BF2237" s="16">
        <v>0</v>
      </c>
      <c r="BG2237" s="18">
        <f t="shared" si="753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4"/>
    </row>
    <row r="2238" spans="1:69" ht="16.8" customHeight="1" x14ac:dyDescent="0.35">
      <c r="A2238" s="15"/>
      <c r="B2238" s="15"/>
      <c r="C2238" s="15" t="s">
        <v>98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50" t="str">
        <f>K2177</f>
        <v>REBELLATO DI VITO FABIO 6/2</v>
      </c>
      <c r="L2238" s="107">
        <f>L2177</f>
        <v>100</v>
      </c>
      <c r="M2238" s="16"/>
      <c r="N2238" s="16">
        <v>0</v>
      </c>
      <c r="O2238" s="16"/>
      <c r="P2238" s="18"/>
      <c r="Q2238" s="14"/>
      <c r="R2238" s="18">
        <f>F2238</f>
        <v>0</v>
      </c>
      <c r="S2238" s="16">
        <v>0</v>
      </c>
      <c r="T2238" s="18">
        <f t="shared" si="748"/>
        <v>83120.239999999991</v>
      </c>
      <c r="U2238" s="15"/>
      <c r="W2238" s="14" t="s">
        <v>186</v>
      </c>
      <c r="X2238" s="18">
        <v>0</v>
      </c>
      <c r="Y2238" s="16"/>
      <c r="Z2238" s="18">
        <f t="shared" si="749"/>
        <v>88588.629999999961</v>
      </c>
      <c r="AA2238" s="15"/>
      <c r="AB2238" s="24"/>
      <c r="AC2238" s="15" t="str">
        <f t="shared" si="747"/>
        <v>GIROCONTO PROVV. GENERALI</v>
      </c>
      <c r="AD2238" s="25"/>
      <c r="AE2238" s="62">
        <f t="shared" si="746"/>
        <v>0</v>
      </c>
      <c r="AF2238" s="63">
        <f t="shared" si="742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750"/>
        <v>0</v>
      </c>
      <c r="AP2238" s="15"/>
      <c r="AR2238" s="14"/>
      <c r="AS2238" s="18"/>
      <c r="AT2238" s="16"/>
      <c r="AU2238" s="18">
        <f t="shared" si="751"/>
        <v>0</v>
      </c>
      <c r="AV2238" s="15"/>
      <c r="AX2238" s="14"/>
      <c r="AY2238" s="18"/>
      <c r="AZ2238" s="16"/>
      <c r="BA2238" s="18">
        <f t="shared" si="752"/>
        <v>0</v>
      </c>
      <c r="BB2238" s="15"/>
      <c r="BD2238" s="14"/>
      <c r="BE2238" s="18">
        <f>H2238</f>
        <v>0</v>
      </c>
      <c r="BF2238" s="16"/>
      <c r="BG2238" s="18">
        <f t="shared" si="753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4"/>
    </row>
    <row r="2239" spans="1:69" ht="16.8" customHeight="1" x14ac:dyDescent="0.35">
      <c r="A2239" s="15"/>
      <c r="B2239" s="15"/>
      <c r="C2239" s="47" t="s">
        <v>149</v>
      </c>
      <c r="D2239" s="16"/>
      <c r="E2239" s="16"/>
      <c r="F2239" s="1">
        <v>0</v>
      </c>
      <c r="G2239" s="16">
        <v>0</v>
      </c>
      <c r="H2239" s="16"/>
      <c r="I2239" s="4"/>
      <c r="J2239" s="14"/>
      <c r="K2239" s="50" t="s">
        <v>485</v>
      </c>
      <c r="L2239" s="107">
        <v>580.49</v>
      </c>
      <c r="M2239" s="16"/>
      <c r="N2239" s="16">
        <v>0</v>
      </c>
      <c r="O2239" s="16"/>
      <c r="P2239" s="18"/>
      <c r="Q2239" s="14"/>
      <c r="R2239" s="49">
        <f>F2239</f>
        <v>0</v>
      </c>
      <c r="S2239" s="16">
        <v>0</v>
      </c>
      <c r="T2239" s="18">
        <f t="shared" si="748"/>
        <v>83120.239999999991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749"/>
        <v>88588.629999999961</v>
      </c>
      <c r="AA2239" s="15"/>
      <c r="AB2239" s="24"/>
      <c r="AC2239" s="64" t="s">
        <v>150</v>
      </c>
      <c r="AD2239" s="65"/>
      <c r="AE2239" s="65">
        <f t="shared" si="746"/>
        <v>0</v>
      </c>
      <c r="AF2239" s="63">
        <f t="shared" si="742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750"/>
        <v>0</v>
      </c>
      <c r="AP2239" s="15"/>
      <c r="AR2239" s="14"/>
      <c r="AS2239" s="18"/>
      <c r="AT2239" s="16">
        <v>0</v>
      </c>
      <c r="AU2239" s="18">
        <f t="shared" si="751"/>
        <v>0</v>
      </c>
      <c r="AV2239" s="15"/>
      <c r="AX2239" s="14"/>
      <c r="AY2239" s="18"/>
      <c r="AZ2239" s="16">
        <v>0</v>
      </c>
      <c r="BA2239" s="18">
        <f t="shared" si="752"/>
        <v>0</v>
      </c>
      <c r="BB2239" s="15"/>
      <c r="BD2239" s="14"/>
      <c r="BE2239" s="18"/>
      <c r="BF2239" s="16">
        <v>0</v>
      </c>
      <c r="BG2239" s="18">
        <f t="shared" si="753"/>
        <v>0</v>
      </c>
      <c r="BH2239" s="15"/>
      <c r="BJ2239" s="86"/>
      <c r="BK2239" s="86"/>
      <c r="BL2239" s="24"/>
      <c r="BM2239" s="24"/>
      <c r="BN2239" s="24"/>
      <c r="BO2239" s="24"/>
      <c r="BP2239" s="24"/>
      <c r="BQ2239" s="124"/>
    </row>
    <row r="2240" spans="1:69" ht="16.8" customHeight="1" x14ac:dyDescent="0.35">
      <c r="A2240" s="15"/>
      <c r="B2240" s="15"/>
      <c r="C2240" s="15" t="s">
        <v>100</v>
      </c>
      <c r="D2240" s="16"/>
      <c r="E2240" s="16"/>
      <c r="F2240" s="16"/>
      <c r="G2240" s="16">
        <v>0</v>
      </c>
      <c r="H2240" s="16"/>
      <c r="I2240" s="4"/>
      <c r="J2240" s="14"/>
      <c r="K2240" s="50"/>
      <c r="L2240" s="107">
        <v>0</v>
      </c>
      <c r="M2240" s="16" t="str">
        <f>M2179</f>
        <v>SOMMA 14/2</v>
      </c>
      <c r="N2240" s="16">
        <f>N2179</f>
        <v>408.03</v>
      </c>
      <c r="O2240" s="16"/>
      <c r="P2240" s="18"/>
      <c r="Q2240" s="14"/>
      <c r="R2240" s="18"/>
      <c r="S2240" s="16">
        <f>G2240</f>
        <v>0</v>
      </c>
      <c r="T2240" s="18">
        <f t="shared" si="748"/>
        <v>83120.239999999991</v>
      </c>
      <c r="U2240" s="15" t="s">
        <v>102</v>
      </c>
      <c r="W2240" s="14"/>
      <c r="X2240" s="18"/>
      <c r="Y2240" s="16">
        <v>0</v>
      </c>
      <c r="Z2240" s="18">
        <f t="shared" si="749"/>
        <v>88588.629999999961</v>
      </c>
      <c r="AA2240" s="15"/>
      <c r="AB2240" s="24"/>
      <c r="AC2240" s="15" t="str">
        <f>C2240</f>
        <v>TASSE</v>
      </c>
      <c r="AD2240" s="25"/>
      <c r="AE2240" s="62">
        <f t="shared" si="746"/>
        <v>0</v>
      </c>
      <c r="AF2240" s="63">
        <f t="shared" si="742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750"/>
        <v>0</v>
      </c>
      <c r="AP2240" s="15"/>
      <c r="AR2240" s="14"/>
      <c r="AS2240" s="18">
        <v>0</v>
      </c>
      <c r="AT2240" s="16">
        <v>0</v>
      </c>
      <c r="AU2240" s="18">
        <f t="shared" si="751"/>
        <v>0</v>
      </c>
      <c r="AV2240" s="15"/>
      <c r="AX2240" s="14"/>
      <c r="AY2240" s="18">
        <v>0</v>
      </c>
      <c r="AZ2240" s="16">
        <v>0</v>
      </c>
      <c r="BA2240" s="18">
        <f t="shared" si="752"/>
        <v>0</v>
      </c>
      <c r="BB2240" s="15"/>
      <c r="BD2240" s="14"/>
      <c r="BE2240" s="18">
        <v>0</v>
      </c>
      <c r="BF2240" s="16">
        <v>0</v>
      </c>
      <c r="BG2240" s="18">
        <f t="shared" si="753"/>
        <v>0</v>
      </c>
      <c r="BH2240" s="15"/>
      <c r="BJ2240" s="86"/>
      <c r="BK2240" s="86"/>
      <c r="BL2240" s="24"/>
      <c r="BM2240" s="24"/>
      <c r="BN2240" s="24"/>
      <c r="BO2240" s="24"/>
      <c r="BP2240" s="24"/>
      <c r="BQ2240" s="124"/>
    </row>
    <row r="2241" spans="1:69" ht="16.8" customHeight="1" x14ac:dyDescent="0.35">
      <c r="A2241" s="15"/>
      <c r="B2241" s="15"/>
      <c r="C2241" s="15" t="s">
        <v>103</v>
      </c>
      <c r="D2241" s="16"/>
      <c r="E2241" s="16"/>
      <c r="F2241" s="16">
        <v>0</v>
      </c>
      <c r="G2241" s="16">
        <v>0</v>
      </c>
      <c r="H2241" s="16"/>
      <c r="I2241" s="4"/>
      <c r="J2241" s="14"/>
      <c r="K2241" s="50" t="str">
        <f t="shared" ref="K2241:M2242" si="754">K2180</f>
        <v>BON. 6/2 VETRARIA MOREA</v>
      </c>
      <c r="L2241" s="107">
        <f t="shared" si="754"/>
        <v>9</v>
      </c>
      <c r="M2241" s="16" t="str">
        <f t="shared" si="754"/>
        <v>LEGNANO 14/2</v>
      </c>
      <c r="N2241" s="16">
        <v>1.65</v>
      </c>
      <c r="O2241" s="16"/>
      <c r="P2241" s="18"/>
      <c r="Q2241" s="14"/>
      <c r="R2241" s="18"/>
      <c r="S2241" s="16">
        <f>G2241</f>
        <v>0</v>
      </c>
      <c r="T2241" s="18">
        <f t="shared" si="748"/>
        <v>83120.239999999991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749"/>
        <v>88588.629999999961</v>
      </c>
      <c r="AA2241" s="15"/>
      <c r="AB2241" s="24"/>
      <c r="AC2241" s="15" t="str">
        <f>C2241</f>
        <v>PREL.  ACC. PER AMM-  GIGI</v>
      </c>
      <c r="AD2241" s="25"/>
      <c r="AE2241" s="62">
        <f t="shared" si="746"/>
        <v>0</v>
      </c>
      <c r="AF2241" s="63">
        <f t="shared" si="742"/>
        <v>8650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750"/>
        <v>0</v>
      </c>
      <c r="AP2241" s="15"/>
      <c r="AR2241" s="14"/>
      <c r="AS2241" s="18">
        <v>0</v>
      </c>
      <c r="AT2241" s="16">
        <v>0</v>
      </c>
      <c r="AU2241" s="18">
        <f t="shared" si="751"/>
        <v>0</v>
      </c>
      <c r="AV2241" s="15"/>
      <c r="AX2241" s="14"/>
      <c r="AY2241" s="18">
        <v>0</v>
      </c>
      <c r="AZ2241" s="16">
        <v>0</v>
      </c>
      <c r="BA2241" s="18">
        <f t="shared" si="752"/>
        <v>0</v>
      </c>
      <c r="BB2241" s="15"/>
      <c r="BD2241" s="14"/>
      <c r="BE2241" s="18">
        <v>0</v>
      </c>
      <c r="BF2241" s="16">
        <v>0</v>
      </c>
      <c r="BG2241" s="18">
        <f t="shared" si="753"/>
        <v>0</v>
      </c>
      <c r="BH2241" s="15"/>
      <c r="BJ2241" s="86"/>
      <c r="BK2241" s="86"/>
      <c r="BL2241" s="24"/>
      <c r="BM2241" s="24"/>
      <c r="BN2241" s="24"/>
      <c r="BO2241" s="24"/>
      <c r="BP2241" s="24"/>
      <c r="BQ2241" s="124"/>
    </row>
    <row r="2242" spans="1:69" ht="16.8" customHeight="1" x14ac:dyDescent="0.35">
      <c r="A2242" s="15"/>
      <c r="B2242" s="15"/>
      <c r="C2242" s="15" t="s">
        <v>105</v>
      </c>
      <c r="D2242" s="16"/>
      <c r="E2242" s="16"/>
      <c r="F2242" s="16">
        <v>0</v>
      </c>
      <c r="G2242" s="16">
        <v>0</v>
      </c>
      <c r="H2242" s="16"/>
      <c r="I2242" s="4"/>
      <c r="J2242" s="14"/>
      <c r="K2242" s="50" t="str">
        <f t="shared" si="754"/>
        <v>DI VITO 8/2</v>
      </c>
      <c r="L2242" s="107">
        <f t="shared" si="754"/>
        <v>600</v>
      </c>
      <c r="M2242" s="16" t="str">
        <f t="shared" si="754"/>
        <v>LEGNANO 13/2</v>
      </c>
      <c r="N2242" s="16">
        <v>3.48</v>
      </c>
      <c r="O2242" s="16"/>
      <c r="P2242" s="18"/>
      <c r="Q2242" s="14"/>
      <c r="R2242" s="18">
        <v>0</v>
      </c>
      <c r="S2242" s="16">
        <f>G2242</f>
        <v>0</v>
      </c>
      <c r="T2242" s="18">
        <f t="shared" si="748"/>
        <v>83120.239999999991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749"/>
        <v>88588.629999999961</v>
      </c>
      <c r="AA2242" s="15"/>
      <c r="AB2242" s="24"/>
      <c r="AC2242" s="15" t="str">
        <f>C2242</f>
        <v>PREL.  ACC. PER AMM-. RENZO</v>
      </c>
      <c r="AD2242" s="25"/>
      <c r="AE2242" s="62">
        <f t="shared" si="746"/>
        <v>0</v>
      </c>
      <c r="AF2242" s="63">
        <f t="shared" si="742"/>
        <v>3210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750"/>
        <v>0</v>
      </c>
      <c r="AP2242" s="15"/>
      <c r="AR2242" s="14"/>
      <c r="AS2242" s="18">
        <v>0</v>
      </c>
      <c r="AT2242" s="16"/>
      <c r="AU2242" s="18">
        <f t="shared" si="751"/>
        <v>0</v>
      </c>
      <c r="AV2242" s="15"/>
      <c r="AX2242" s="14"/>
      <c r="AY2242" s="18">
        <v>0</v>
      </c>
      <c r="AZ2242" s="16"/>
      <c r="BA2242" s="18">
        <f t="shared" si="752"/>
        <v>0</v>
      </c>
      <c r="BB2242" s="15"/>
      <c r="BD2242" s="14"/>
      <c r="BE2242" s="18">
        <v>0</v>
      </c>
      <c r="BF2242" s="16"/>
      <c r="BG2242" s="18">
        <f t="shared" si="753"/>
        <v>0</v>
      </c>
      <c r="BH2242" s="15"/>
      <c r="BJ2242" s="86"/>
      <c r="BK2242" s="86"/>
      <c r="BL2242" s="24"/>
      <c r="BM2242" s="24"/>
      <c r="BN2242" s="24"/>
      <c r="BO2242" s="24"/>
      <c r="BP2242" s="24"/>
      <c r="BQ2242" s="124"/>
    </row>
    <row r="2243" spans="1:69" ht="16.8" customHeight="1" x14ac:dyDescent="0.35">
      <c r="A2243" s="15"/>
      <c r="B2243" s="15"/>
      <c r="C2243" s="15" t="s">
        <v>486</v>
      </c>
      <c r="D2243" s="16"/>
      <c r="E2243" s="16"/>
      <c r="F2243" s="16">
        <v>6875.5</v>
      </c>
      <c r="G2243" s="16"/>
      <c r="H2243" s="16"/>
      <c r="I2243" s="4"/>
      <c r="J2243" s="14"/>
      <c r="K2243" s="50" t="s">
        <v>487</v>
      </c>
      <c r="L2243" s="107">
        <v>1</v>
      </c>
      <c r="M2243" s="16" t="s">
        <v>488</v>
      </c>
      <c r="N2243" s="16">
        <v>239</v>
      </c>
      <c r="O2243" s="16"/>
      <c r="P2243" s="18"/>
      <c r="Q2243" s="14"/>
      <c r="R2243" s="18">
        <v>0</v>
      </c>
      <c r="S2243" s="16">
        <v>0</v>
      </c>
      <c r="T2243" s="18">
        <f t="shared" si="748"/>
        <v>83120.239999999991</v>
      </c>
      <c r="U2243" s="15"/>
      <c r="W2243" s="14"/>
      <c r="X2243" s="18">
        <f>F2243</f>
        <v>6875.5</v>
      </c>
      <c r="Y2243" s="16">
        <v>0</v>
      </c>
      <c r="Z2243" s="18">
        <f t="shared" si="749"/>
        <v>95464.129999999961</v>
      </c>
      <c r="AA2243" s="15" t="str">
        <f>C2243</f>
        <v>VERS. LEGNANO  13/2  6.010,00+ 25/1  294,50+1/2 236 + 14/2  310+ 13/2 25,00</v>
      </c>
      <c r="AB2243" s="24"/>
      <c r="AC2243" s="15"/>
      <c r="AD2243" s="25"/>
      <c r="AE2243" s="62"/>
      <c r="AF2243" s="63"/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750"/>
        <v>0</v>
      </c>
      <c r="AP2243" s="15"/>
      <c r="AR2243" s="14"/>
      <c r="AS2243" s="18">
        <v>0</v>
      </c>
      <c r="AT2243" s="16"/>
      <c r="AU2243" s="18">
        <f t="shared" si="751"/>
        <v>0</v>
      </c>
      <c r="AV2243" s="15"/>
      <c r="AX2243" s="14"/>
      <c r="AY2243" s="18">
        <v>0</v>
      </c>
      <c r="AZ2243" s="16"/>
      <c r="BA2243" s="18">
        <f t="shared" si="752"/>
        <v>0</v>
      </c>
      <c r="BB2243" s="15"/>
      <c r="BD2243" s="14"/>
      <c r="BE2243" s="18">
        <v>0</v>
      </c>
      <c r="BF2243" s="16"/>
      <c r="BG2243" s="18">
        <f t="shared" si="753"/>
        <v>0</v>
      </c>
      <c r="BH2243" s="15"/>
      <c r="BJ2243" s="86"/>
      <c r="BK2243" s="86"/>
      <c r="BL2243" s="24"/>
      <c r="BM2243" s="24"/>
      <c r="BN2243" s="24"/>
      <c r="BO2243" s="24"/>
      <c r="BP2243" s="24"/>
      <c r="BQ2243" s="124"/>
    </row>
    <row r="2244" spans="1:69" ht="16.8" customHeight="1" x14ac:dyDescent="0.35">
      <c r="A2244" s="15"/>
      <c r="B2244" s="15"/>
      <c r="C2244" s="15" t="s">
        <v>489</v>
      </c>
      <c r="D2244" s="16"/>
      <c r="E2244" s="16"/>
      <c r="F2244" s="16">
        <v>15679.68</v>
      </c>
      <c r="G2244" s="16"/>
      <c r="H2244" s="16">
        <v>0</v>
      </c>
      <c r="I2244" s="4"/>
      <c r="J2244" s="14"/>
      <c r="K2244" s="50" t="str">
        <f>K2183</f>
        <v>GALLARATE 5/2</v>
      </c>
      <c r="L2244" s="107">
        <f>L2183</f>
        <v>364.5</v>
      </c>
      <c r="M2244" s="16"/>
      <c r="N2244" s="16">
        <v>0</v>
      </c>
      <c r="O2244" s="16"/>
      <c r="P2244" s="18"/>
      <c r="Q2244" s="14"/>
      <c r="R2244" s="18">
        <v>0</v>
      </c>
      <c r="S2244" s="16">
        <v>0</v>
      </c>
      <c r="T2244" s="18">
        <f t="shared" si="748"/>
        <v>83120.239999999991</v>
      </c>
      <c r="U2244" s="15"/>
      <c r="W2244" s="14"/>
      <c r="X2244" s="18">
        <f>F2244</f>
        <v>15679.68</v>
      </c>
      <c r="Y2244" s="16"/>
      <c r="Z2244" s="18">
        <f t="shared" si="749"/>
        <v>111143.80999999997</v>
      </c>
      <c r="AA2244" s="15"/>
      <c r="AB2244" s="24"/>
      <c r="AC2244" s="15"/>
      <c r="AD2244" s="25"/>
      <c r="AE2244" s="62"/>
      <c r="AF2244" s="63"/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750"/>
        <v>0</v>
      </c>
      <c r="AP2244" s="15"/>
      <c r="AR2244" s="14"/>
      <c r="AS2244" s="18">
        <v>0</v>
      </c>
      <c r="AT2244" s="16"/>
      <c r="AU2244" s="18">
        <f t="shared" si="751"/>
        <v>0</v>
      </c>
      <c r="AV2244" s="15"/>
      <c r="AX2244" s="14"/>
      <c r="AY2244" s="18">
        <v>0</v>
      </c>
      <c r="AZ2244" s="16"/>
      <c r="BA2244" s="18">
        <f t="shared" si="752"/>
        <v>0</v>
      </c>
      <c r="BB2244" s="15"/>
      <c r="BD2244" s="14"/>
      <c r="BE2244" s="18">
        <v>0</v>
      </c>
      <c r="BF2244" s="16"/>
      <c r="BG2244" s="18">
        <f t="shared" si="753"/>
        <v>0</v>
      </c>
      <c r="BH2244" s="15"/>
      <c r="BJ2244" s="86"/>
      <c r="BK2244" s="86"/>
      <c r="BL2244" s="24"/>
      <c r="BM2244" s="24"/>
      <c r="BN2244" s="24"/>
      <c r="BO2244" s="24"/>
      <c r="BP2244" s="24"/>
      <c r="BQ2244" s="124"/>
    </row>
    <row r="2245" spans="1:69" ht="16.8" customHeight="1" x14ac:dyDescent="0.35">
      <c r="A2245" s="15"/>
      <c r="B2245" s="15"/>
      <c r="C2245" s="15" t="s">
        <v>490</v>
      </c>
      <c r="D2245" s="16"/>
      <c r="E2245" s="16"/>
      <c r="F2245" s="16">
        <v>0</v>
      </c>
      <c r="G2245" s="16"/>
      <c r="H2245" s="16"/>
      <c r="I2245" s="4"/>
      <c r="J2245" s="14"/>
      <c r="K2245" s="50"/>
      <c r="L2245" s="107">
        <v>0</v>
      </c>
      <c r="M2245" s="16"/>
      <c r="N2245" s="16">
        <v>0</v>
      </c>
      <c r="O2245" s="16"/>
      <c r="P2245" s="18"/>
      <c r="Q2245" s="14"/>
      <c r="R2245" s="18">
        <v>0</v>
      </c>
      <c r="S2245" s="16">
        <v>0</v>
      </c>
      <c r="T2245" s="18">
        <f t="shared" si="748"/>
        <v>83120.239999999991</v>
      </c>
      <c r="U2245" s="15"/>
      <c r="W2245" s="14"/>
      <c r="X2245" s="18">
        <f>F2245</f>
        <v>0</v>
      </c>
      <c r="Y2245" s="16"/>
      <c r="Z2245" s="18">
        <f t="shared" si="749"/>
        <v>111143.80999999997</v>
      </c>
      <c r="AA2245" s="15"/>
      <c r="AB2245" s="24"/>
      <c r="AC2245" s="15"/>
      <c r="AD2245" s="25"/>
      <c r="AE2245" s="62"/>
      <c r="AF2245" s="63"/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750"/>
        <v>0</v>
      </c>
      <c r="AP2245" s="15"/>
      <c r="AR2245" s="14"/>
      <c r="AS2245" s="18">
        <v>0</v>
      </c>
      <c r="AT2245" s="16"/>
      <c r="AU2245" s="18">
        <f t="shared" si="751"/>
        <v>0</v>
      </c>
      <c r="AV2245" s="15"/>
      <c r="AX2245" s="14"/>
      <c r="AY2245" s="18">
        <v>0</v>
      </c>
      <c r="AZ2245" s="16"/>
      <c r="BA2245" s="18">
        <f t="shared" si="752"/>
        <v>0</v>
      </c>
      <c r="BB2245" s="15"/>
      <c r="BD2245" s="14"/>
      <c r="BE2245" s="18">
        <v>0</v>
      </c>
      <c r="BF2245" s="16"/>
      <c r="BG2245" s="18">
        <f t="shared" si="753"/>
        <v>0</v>
      </c>
      <c r="BH2245" s="15"/>
      <c r="BJ2245" s="86"/>
      <c r="BK2245" s="86"/>
      <c r="BL2245" s="24"/>
      <c r="BM2245" s="24"/>
      <c r="BN2245" s="24"/>
      <c r="BO2245" s="24"/>
      <c r="BP2245" s="24"/>
      <c r="BQ2245" s="124"/>
    </row>
    <row r="2246" spans="1:69" ht="16.8" customHeight="1" x14ac:dyDescent="0.35">
      <c r="A2246" s="15"/>
      <c r="B2246" s="15"/>
      <c r="C2246" s="15" t="s">
        <v>491</v>
      </c>
      <c r="D2246" s="16"/>
      <c r="E2246" s="16"/>
      <c r="F2246" s="16">
        <v>1098</v>
      </c>
      <c r="G2246" s="16">
        <v>0</v>
      </c>
      <c r="H2246" s="16"/>
      <c r="I2246" s="4"/>
      <c r="J2246" s="14"/>
      <c r="K2246" s="17" t="s">
        <v>68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/>
      <c r="Q2246" s="14"/>
      <c r="R2246" s="18">
        <v>0</v>
      </c>
      <c r="S2246" s="16">
        <v>0</v>
      </c>
      <c r="T2246" s="18">
        <f t="shared" si="748"/>
        <v>83120.239999999991</v>
      </c>
      <c r="U2246" s="15"/>
      <c r="W2246" s="14"/>
      <c r="X2246" s="18">
        <f>F2246</f>
        <v>1098</v>
      </c>
      <c r="Y2246" s="16">
        <v>0</v>
      </c>
      <c r="Z2246" s="18">
        <f t="shared" si="749"/>
        <v>112241.80999999997</v>
      </c>
      <c r="AA2246" s="15" t="str">
        <f>C2246</f>
        <v>BONIFICO AGOS  15/2</v>
      </c>
      <c r="AB2246" s="24"/>
      <c r="AC2246" s="15"/>
      <c r="AD2246" s="25"/>
      <c r="AE2246" s="62"/>
      <c r="AF2246" s="63"/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750"/>
        <v>0</v>
      </c>
      <c r="AP2246" s="15"/>
      <c r="AR2246" s="14"/>
      <c r="AS2246" s="18">
        <v>0</v>
      </c>
      <c r="AT2246" s="16"/>
      <c r="AU2246" s="18">
        <f t="shared" si="751"/>
        <v>0</v>
      </c>
      <c r="AV2246" s="15"/>
      <c r="AX2246" s="14"/>
      <c r="AY2246" s="18">
        <v>0</v>
      </c>
      <c r="AZ2246" s="16"/>
      <c r="BA2246" s="18">
        <f t="shared" si="752"/>
        <v>0</v>
      </c>
      <c r="BB2246" s="15"/>
      <c r="BD2246" s="14"/>
      <c r="BE2246" s="18">
        <v>0</v>
      </c>
      <c r="BF2246" s="16"/>
      <c r="BG2246" s="18">
        <f t="shared" si="753"/>
        <v>0</v>
      </c>
      <c r="BH2246" s="15"/>
      <c r="BJ2246" s="86"/>
      <c r="BK2246" s="86"/>
      <c r="BL2246" s="24"/>
      <c r="BM2246" s="24"/>
      <c r="BN2246" s="24"/>
      <c r="BO2246" s="24"/>
      <c r="BP2246" s="24"/>
      <c r="BQ2246" s="124"/>
    </row>
    <row r="2247" spans="1:69" ht="16.8" customHeight="1" x14ac:dyDescent="0.35">
      <c r="A2247" s="15"/>
      <c r="B2247" s="15"/>
      <c r="C2247" s="68" t="s">
        <v>107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111</v>
      </c>
      <c r="L2247" s="16">
        <f>SUM(L2234:L2246)</f>
        <v>2581.5100000000002</v>
      </c>
      <c r="M2247" s="16"/>
      <c r="N2247" s="16">
        <v>0</v>
      </c>
      <c r="O2247" s="16"/>
      <c r="P2247" s="18"/>
      <c r="Q2247" s="14"/>
      <c r="R2247" s="18">
        <v>0</v>
      </c>
      <c r="S2247" s="16"/>
      <c r="T2247" s="18">
        <f t="shared" si="748"/>
        <v>83120.239999999991</v>
      </c>
      <c r="U2247" s="15"/>
      <c r="W2247" s="14"/>
      <c r="X2247" s="18">
        <v>0</v>
      </c>
      <c r="Y2247" s="16"/>
      <c r="Z2247" s="18">
        <f t="shared" si="749"/>
        <v>112241.80999999997</v>
      </c>
      <c r="AA2247" s="15" t="str">
        <f>C2247</f>
        <v>VERSAMENTO</v>
      </c>
      <c r="AB2247" s="24"/>
      <c r="AC2247" s="15"/>
      <c r="AD2247" s="25"/>
      <c r="AE2247" s="62"/>
      <c r="AF2247" s="63"/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750"/>
        <v>0</v>
      </c>
      <c r="AP2247" s="15"/>
      <c r="AR2247" s="14"/>
      <c r="AS2247" s="18">
        <v>0</v>
      </c>
      <c r="AT2247" s="16"/>
      <c r="AU2247" s="18">
        <f t="shared" si="751"/>
        <v>0</v>
      </c>
      <c r="AV2247" s="15" t="str">
        <f>C2247</f>
        <v>VERSAMENTO</v>
      </c>
      <c r="AX2247" s="14"/>
      <c r="AY2247" s="18">
        <v>0</v>
      </c>
      <c r="AZ2247" s="16"/>
      <c r="BA2247" s="18">
        <f t="shared" si="752"/>
        <v>0</v>
      </c>
      <c r="BB2247" s="15"/>
      <c r="BD2247" s="14"/>
      <c r="BE2247" s="18">
        <v>0</v>
      </c>
      <c r="BF2247" s="16"/>
      <c r="BG2247" s="18">
        <f t="shared" si="753"/>
        <v>0</v>
      </c>
      <c r="BH2247" s="15"/>
      <c r="BJ2247" s="86"/>
      <c r="BK2247" s="86"/>
      <c r="BL2247" s="24"/>
      <c r="BM2247" s="24"/>
      <c r="BN2247" s="24"/>
      <c r="BO2247" s="24"/>
      <c r="BP2247" s="24"/>
      <c r="BQ2247" s="124"/>
    </row>
    <row r="2248" spans="1:69" ht="16.8" customHeight="1" x14ac:dyDescent="0.35">
      <c r="A2248" s="15"/>
      <c r="B2248" s="15"/>
      <c r="C2248" s="15" t="s">
        <v>169</v>
      </c>
      <c r="D2248" s="16"/>
      <c r="E2248" s="16"/>
      <c r="F2248" s="16">
        <v>6003.36</v>
      </c>
      <c r="G2248" s="85">
        <f>F2238</f>
        <v>0</v>
      </c>
      <c r="H2248" s="16"/>
      <c r="I2248" s="4"/>
      <c r="J2248" s="14"/>
      <c r="K2248" s="17" t="s">
        <v>93</v>
      </c>
      <c r="L2248" s="16">
        <f>SUM(N2235:N2248)</f>
        <v>1517.18</v>
      </c>
      <c r="M2248" s="44"/>
      <c r="N2248" s="16"/>
      <c r="O2248" s="16"/>
      <c r="P2248" s="18"/>
      <c r="Q2248" s="14"/>
      <c r="R2248" s="18">
        <v>0</v>
      </c>
      <c r="S2248" s="16"/>
      <c r="T2248" s="18">
        <f t="shared" si="748"/>
        <v>83120.239999999991</v>
      </c>
      <c r="U2248" s="15"/>
      <c r="W2248" s="14"/>
      <c r="X2248" s="18">
        <f>F2248</f>
        <v>6003.36</v>
      </c>
      <c r="Y2248" s="16">
        <f>G2248</f>
        <v>0</v>
      </c>
      <c r="Z2248" s="18">
        <f t="shared" si="749"/>
        <v>118245.16999999997</v>
      </c>
      <c r="AA2248" s="15" t="str">
        <f>C2248</f>
        <v>BONIFICI</v>
      </c>
      <c r="AB2248" s="24"/>
      <c r="AC2248" s="15"/>
      <c r="AD2248" s="25"/>
      <c r="AE2248" s="62"/>
      <c r="AF2248" s="63"/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750"/>
        <v>0</v>
      </c>
      <c r="AP2248" s="15"/>
      <c r="AR2248" s="14"/>
      <c r="AS2248" s="18">
        <v>0</v>
      </c>
      <c r="AT2248" s="16"/>
      <c r="AU2248" s="18">
        <f t="shared" si="751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752"/>
        <v>0</v>
      </c>
      <c r="BB2248" s="15"/>
      <c r="BD2248" s="14"/>
      <c r="BE2248" s="18">
        <v>0</v>
      </c>
      <c r="BF2248" s="16"/>
      <c r="BG2248" s="18">
        <f t="shared" si="753"/>
        <v>0</v>
      </c>
      <c r="BH2248" s="15"/>
      <c r="BJ2248" s="86"/>
      <c r="BK2248" s="86"/>
      <c r="BL2248" s="24"/>
      <c r="BM2248" s="24"/>
      <c r="BN2248" s="24"/>
      <c r="BO2248" s="24"/>
      <c r="BP2248" s="24"/>
      <c r="BQ2248" s="124"/>
    </row>
    <row r="2249" spans="1:69" ht="16.8" customHeight="1" x14ac:dyDescent="0.35">
      <c r="A2249" s="15"/>
      <c r="B2249" s="15"/>
      <c r="C2249" s="47" t="s">
        <v>112</v>
      </c>
      <c r="D2249" s="16"/>
      <c r="E2249" s="16"/>
      <c r="F2249" s="16">
        <v>0</v>
      </c>
      <c r="G2249" s="1">
        <f>F2239</f>
        <v>0</v>
      </c>
      <c r="H2249" s="16">
        <f>G2249-D2140-D2141-D2143</f>
        <v>-1215.1199999999999</v>
      </c>
      <c r="I2249" s="4"/>
      <c r="J2249" s="14"/>
      <c r="K2249" s="53">
        <f>A2198</f>
        <v>45341</v>
      </c>
      <c r="L2249" s="3">
        <f>D2198+D2199-E2203+D2200-E2200+D2203-E2198+B2201</f>
        <v>6651.36</v>
      </c>
      <c r="M2249" s="3"/>
      <c r="N2249" s="3"/>
      <c r="O2249" s="16"/>
      <c r="P2249" s="18"/>
      <c r="Q2249" s="14"/>
      <c r="R2249" s="18"/>
      <c r="S2249" s="16"/>
      <c r="T2249" s="18">
        <f t="shared" si="748"/>
        <v>83120.239999999991</v>
      </c>
      <c r="U2249" s="15"/>
      <c r="W2249" s="14"/>
      <c r="X2249" s="18"/>
      <c r="Y2249" s="1">
        <f>G2249</f>
        <v>0</v>
      </c>
      <c r="Z2249" s="18">
        <f t="shared" si="749"/>
        <v>118245.16999999997</v>
      </c>
      <c r="AA2249" s="15" t="str">
        <f>C2249</f>
        <v>PREL .PROVVIGIONI MATURATE</v>
      </c>
      <c r="AB2249" s="24"/>
      <c r="AC2249" s="15" t="s">
        <v>157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750"/>
        <v>0</v>
      </c>
      <c r="AP2249" s="15"/>
      <c r="AR2249" s="14"/>
      <c r="AS2249" s="18"/>
      <c r="AT2249" s="25">
        <v>0</v>
      </c>
      <c r="AU2249" s="18">
        <f t="shared" si="751"/>
        <v>0</v>
      </c>
      <c r="AV2249" s="15"/>
      <c r="AX2249" s="14"/>
      <c r="AY2249" s="18"/>
      <c r="AZ2249" s="25">
        <v>0</v>
      </c>
      <c r="BA2249" s="18">
        <f t="shared" si="752"/>
        <v>0</v>
      </c>
      <c r="BB2249" s="15"/>
      <c r="BD2249" s="14"/>
      <c r="BE2249" s="18"/>
      <c r="BF2249" s="25">
        <v>0</v>
      </c>
      <c r="BG2249" s="18">
        <f t="shared" si="753"/>
        <v>0</v>
      </c>
      <c r="BH2249" s="15"/>
      <c r="BJ2249" s="86"/>
      <c r="BK2249" s="86"/>
      <c r="BL2249" s="24"/>
      <c r="BM2249" s="24"/>
      <c r="BN2249" s="24"/>
      <c r="BO2249" s="24"/>
      <c r="BP2249" s="24"/>
      <c r="BQ2249" s="124"/>
    </row>
    <row r="2250" spans="1:69" ht="16.8" customHeight="1" x14ac:dyDescent="0.35">
      <c r="A2250" s="15"/>
      <c r="B2250" s="15"/>
      <c r="C2250" s="15" t="s">
        <v>113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/>
      <c r="N2250" s="16"/>
      <c r="O2250" s="16"/>
      <c r="P2250" s="18"/>
      <c r="Q2250" s="14"/>
      <c r="R2250" s="18"/>
      <c r="S2250" s="16">
        <f>G2250</f>
        <v>0</v>
      </c>
      <c r="T2250" s="18">
        <f t="shared" si="748"/>
        <v>83120.239999999991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749"/>
        <v>118245.16999999997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750"/>
        <v>0</v>
      </c>
      <c r="AP2250" s="15"/>
      <c r="AR2250" s="14"/>
      <c r="AS2250" s="18"/>
      <c r="AT2250" s="16"/>
      <c r="AU2250" s="18">
        <f t="shared" si="751"/>
        <v>0</v>
      </c>
      <c r="AV2250" s="15"/>
      <c r="AX2250" s="14"/>
      <c r="AY2250" s="18"/>
      <c r="AZ2250" s="16"/>
      <c r="BA2250" s="18">
        <f t="shared" si="752"/>
        <v>0</v>
      </c>
      <c r="BB2250" s="15"/>
      <c r="BD2250" s="14"/>
      <c r="BE2250" s="18"/>
      <c r="BF2250" s="16"/>
      <c r="BG2250" s="18">
        <f t="shared" si="753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4"/>
    </row>
    <row r="2251" spans="1:69" ht="16.8" customHeight="1" x14ac:dyDescent="0.35">
      <c r="A2251" s="15"/>
      <c r="B2251" s="15"/>
      <c r="C2251" s="15" t="s">
        <v>114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748"/>
        <v>83120.239999999991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749"/>
        <v>118245.16999999997</v>
      </c>
      <c r="AA2251" s="15"/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750"/>
        <v>0</v>
      </c>
      <c r="AP2251" s="15"/>
      <c r="AR2251" s="14"/>
      <c r="AS2251" s="18"/>
      <c r="AT2251" s="16">
        <v>0</v>
      </c>
      <c r="AU2251" s="18">
        <f t="shared" si="751"/>
        <v>0</v>
      </c>
      <c r="AV2251" s="15"/>
      <c r="AX2251" s="14"/>
      <c r="AY2251" s="18"/>
      <c r="AZ2251" s="16">
        <v>0</v>
      </c>
      <c r="BA2251" s="18">
        <f t="shared" si="752"/>
        <v>0</v>
      </c>
      <c r="BB2251" s="15"/>
      <c r="BD2251" s="14"/>
      <c r="BE2251" s="18"/>
      <c r="BF2251" s="16">
        <v>0</v>
      </c>
      <c r="BG2251" s="18">
        <f t="shared" si="753"/>
        <v>0</v>
      </c>
      <c r="BH2251" s="15"/>
      <c r="BJ2251" s="86"/>
      <c r="BK2251" s="86"/>
      <c r="BL2251" s="24"/>
      <c r="BM2251" s="24"/>
      <c r="BN2251" s="24"/>
      <c r="BO2251" s="24"/>
      <c r="BP2251" s="24"/>
      <c r="BQ2251" s="124"/>
    </row>
    <row r="2252" spans="1:69" ht="16.8" customHeight="1" x14ac:dyDescent="0.35">
      <c r="A2252" s="15"/>
      <c r="B2252" s="15"/>
      <c r="C2252" s="15"/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115</v>
      </c>
      <c r="L2252" s="3">
        <f>SUM(L2232:L2246)+N2231+L2248+L2249</f>
        <v>212115.45999999993</v>
      </c>
      <c r="M2252" s="3">
        <f>SUM(O2201:O2220)+N2230</f>
        <v>99184.450000000026</v>
      </c>
      <c r="N2252" s="16"/>
      <c r="O2252" s="16"/>
      <c r="P2252" s="18"/>
      <c r="Q2252" s="14"/>
      <c r="R2252" s="18"/>
      <c r="S2252" s="16">
        <v>0</v>
      </c>
      <c r="T2252" s="18">
        <f t="shared" si="748"/>
        <v>83120.239999999991</v>
      </c>
      <c r="U2252" s="15"/>
      <c r="W2252" s="14"/>
      <c r="X2252" s="18">
        <v>0</v>
      </c>
      <c r="Y2252" s="16">
        <v>0</v>
      </c>
      <c r="Z2252" s="18">
        <f t="shared" si="749"/>
        <v>118245.16999999997</v>
      </c>
      <c r="AA2252" s="15"/>
      <c r="AB2252" s="24"/>
      <c r="AC2252" s="15">
        <f>C2252</f>
        <v>0</v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111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750"/>
        <v>0</v>
      </c>
      <c r="AP2252" s="15"/>
      <c r="AR2252" s="14"/>
      <c r="AS2252" s="18"/>
      <c r="AT2252" s="16">
        <v>0</v>
      </c>
      <c r="AU2252" s="18">
        <f t="shared" si="751"/>
        <v>0</v>
      </c>
      <c r="AV2252" s="16"/>
      <c r="AX2252" s="14"/>
      <c r="AY2252" s="18"/>
      <c r="AZ2252" s="16">
        <v>0</v>
      </c>
      <c r="BA2252" s="18">
        <f t="shared" si="752"/>
        <v>0</v>
      </c>
      <c r="BB2252" s="15"/>
      <c r="BD2252" s="14"/>
      <c r="BE2252" s="18"/>
      <c r="BF2252" s="16">
        <v>0</v>
      </c>
      <c r="BG2252" s="18">
        <f t="shared" si="753"/>
        <v>0</v>
      </c>
      <c r="BH2252" s="15"/>
      <c r="BJ2252" s="86"/>
      <c r="BK2252" s="86"/>
      <c r="BL2252" s="24"/>
      <c r="BM2252" s="24"/>
      <c r="BN2252" s="24"/>
      <c r="BO2252" s="24"/>
      <c r="BP2252" s="24"/>
      <c r="BQ2252" s="124"/>
    </row>
    <row r="2253" spans="1:69" ht="16.8" customHeight="1" x14ac:dyDescent="0.35">
      <c r="A2253" s="15"/>
      <c r="B2253" s="15"/>
      <c r="C2253" s="64" t="s">
        <v>138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9255.630000000001</v>
      </c>
      <c r="J2253" s="14"/>
      <c r="K2253" s="6" t="s">
        <v>116</v>
      </c>
      <c r="L2253" s="3">
        <f>L2252-M2252</f>
        <v>112931.00999999991</v>
      </c>
      <c r="M2253" s="16"/>
      <c r="N2253" s="16"/>
      <c r="O2253" s="16"/>
      <c r="P2253" s="18"/>
      <c r="Q2253" s="14"/>
      <c r="R2253" s="18"/>
      <c r="S2253" s="16">
        <v>0</v>
      </c>
      <c r="T2253" s="18">
        <f t="shared" si="748"/>
        <v>83120.239999999991</v>
      </c>
      <c r="U2253" s="15"/>
      <c r="W2253" s="14"/>
      <c r="X2253" s="18"/>
      <c r="Y2253" s="16">
        <v>0</v>
      </c>
      <c r="Z2253" s="18">
        <f t="shared" si="749"/>
        <v>118245.16999999997</v>
      </c>
      <c r="AA2253" s="15"/>
      <c r="AB2253" s="24"/>
      <c r="AC2253" s="71" t="s">
        <v>190</v>
      </c>
      <c r="AD2253" s="65"/>
      <c r="AE2253" s="65">
        <v>0</v>
      </c>
      <c r="AF2253" s="63">
        <f>SUM(AF2205:AF2252)</f>
        <v>71744.930000000008</v>
      </c>
      <c r="AG2253" s="25"/>
      <c r="AH2253" s="24" t="s">
        <v>117</v>
      </c>
      <c r="AI2253" s="26"/>
      <c r="AJ2253" s="25">
        <f>SUM(AJ2199:AJ2252)</f>
        <v>0</v>
      </c>
      <c r="AL2253" s="14"/>
      <c r="AM2253" s="18"/>
      <c r="AN2253" s="16"/>
      <c r="AO2253" s="18">
        <f t="shared" si="750"/>
        <v>0</v>
      </c>
      <c r="AP2253" s="15"/>
      <c r="AR2253" s="14"/>
      <c r="AS2253" s="18"/>
      <c r="AT2253" s="16">
        <v>0</v>
      </c>
      <c r="AU2253" s="18">
        <f t="shared" si="751"/>
        <v>0</v>
      </c>
      <c r="AV2253" s="15"/>
      <c r="AX2253" s="14"/>
      <c r="AY2253" s="18"/>
      <c r="AZ2253" s="16"/>
      <c r="BA2253" s="18">
        <f t="shared" si="752"/>
        <v>0</v>
      </c>
      <c r="BB2253" s="15"/>
      <c r="BD2253" s="14"/>
      <c r="BE2253" s="18"/>
      <c r="BF2253" s="16"/>
      <c r="BG2253" s="18">
        <f t="shared" si="753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4"/>
    </row>
    <row r="2254" spans="1:69" ht="16.8" customHeight="1" x14ac:dyDescent="0.35">
      <c r="A2254" s="15"/>
      <c r="B2254" s="15"/>
      <c r="C2254" s="64" t="s">
        <v>140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35</v>
      </c>
      <c r="L2254" s="55">
        <f>D2255+E2255+A2255+B2255+B2202</f>
        <v>112931.01000000001</v>
      </c>
      <c r="M2254" s="16"/>
      <c r="N2254" s="16"/>
      <c r="O2254" s="56"/>
      <c r="P2254" s="18"/>
      <c r="Q2254" s="14"/>
      <c r="R2254" s="18"/>
      <c r="S2254" s="16">
        <v>0</v>
      </c>
      <c r="T2254" s="18">
        <f t="shared" si="748"/>
        <v>83120.239999999991</v>
      </c>
      <c r="U2254" s="15"/>
      <c r="W2254" s="14"/>
      <c r="X2254" s="18"/>
      <c r="Y2254" s="16">
        <v>0</v>
      </c>
      <c r="Z2254" s="18">
        <f t="shared" si="749"/>
        <v>118245.16999999997</v>
      </c>
      <c r="AA2254" s="15"/>
      <c r="AB2254" s="24"/>
      <c r="AC2254" s="71" t="s">
        <v>161</v>
      </c>
      <c r="AD2254" s="65"/>
      <c r="AE2254" s="65">
        <f>G2254</f>
        <v>0</v>
      </c>
      <c r="AF2254" s="63">
        <f>AF2193+AD2198+AD2199</f>
        <v>103802.67999999998</v>
      </c>
      <c r="AG2254" s="25"/>
      <c r="AH2254" s="24"/>
      <c r="AI2254" s="26"/>
      <c r="AJ2254" s="25"/>
      <c r="AL2254" s="14"/>
      <c r="AM2254" s="18"/>
      <c r="AN2254" s="16"/>
      <c r="AO2254" s="18">
        <f t="shared" si="750"/>
        <v>0</v>
      </c>
      <c r="AP2254" s="15"/>
      <c r="AR2254" s="14"/>
      <c r="AS2254" s="18"/>
      <c r="AT2254" s="16"/>
      <c r="AU2254" s="18">
        <f t="shared" si="751"/>
        <v>0</v>
      </c>
      <c r="AV2254" s="15"/>
      <c r="AX2254" s="14"/>
      <c r="AY2254" s="18"/>
      <c r="AZ2254" s="16"/>
      <c r="BA2254" s="18">
        <f t="shared" si="752"/>
        <v>0</v>
      </c>
      <c r="BB2254" s="15"/>
      <c r="BD2254" s="14"/>
      <c r="BE2254" s="18"/>
      <c r="BF2254" s="16"/>
      <c r="BG2254" s="18">
        <f t="shared" si="753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4"/>
    </row>
    <row r="2255" spans="1:69" ht="16.8" customHeight="1" x14ac:dyDescent="0.35">
      <c r="A2255" s="92">
        <f>D2200-D2202+A2194-E2200-G2254-677</f>
        <v>89715.930000000008</v>
      </c>
      <c r="B2255" s="44">
        <f>D2203-D2205+B2194</f>
        <v>6075.3100000000031</v>
      </c>
      <c r="C2255" s="57" t="s">
        <v>119</v>
      </c>
      <c r="D2255" s="44">
        <f>D2198-D2201-E2198+D2194</f>
        <v>15340.820000000002</v>
      </c>
      <c r="E2255" s="44">
        <f>D2199-D2204+E2194</f>
        <v>0</v>
      </c>
      <c r="F2255" s="72">
        <f>D2201+D2202+D2204+F2194-E2202</f>
        <v>27085.39</v>
      </c>
      <c r="G2255" s="81">
        <f>D2201+D2202-E2202+D2204+G2194</f>
        <v>27085.39</v>
      </c>
      <c r="H2255" s="44">
        <f>G2249+G2248+H2194</f>
        <v>16665.96</v>
      </c>
      <c r="I2255" s="79">
        <f>G2255-H2255</f>
        <v>10419.43</v>
      </c>
      <c r="J2255" s="58"/>
      <c r="K2255" s="6" t="s">
        <v>120</v>
      </c>
      <c r="L2255" s="3">
        <f>L2253-L2254</f>
        <v>0</v>
      </c>
      <c r="M2255" s="27" t="s">
        <v>162</v>
      </c>
      <c r="N2255" s="27">
        <f>O2255-L2254</f>
        <v>8352.0099999999511</v>
      </c>
      <c r="O2255" s="44">
        <f>Z2255+AU2255+N2231+SUM(L2234:L2245)+SUM(N2235:N2245)+L2249-D2201-D2204-D2200+E2202</f>
        <v>121283.01999999996</v>
      </c>
      <c r="P2255" s="18"/>
      <c r="Q2255" s="58"/>
      <c r="R2255" s="59"/>
      <c r="S2255" s="44"/>
      <c r="T2255" s="59">
        <f t="shared" si="748"/>
        <v>83120.239999999991</v>
      </c>
      <c r="U2255" s="57"/>
      <c r="W2255" s="58"/>
      <c r="X2255" s="59"/>
      <c r="Y2255" s="44"/>
      <c r="Z2255" s="59">
        <f t="shared" si="749"/>
        <v>118245.16999999997</v>
      </c>
      <c r="AA2255" s="57"/>
      <c r="AB2255" s="60"/>
      <c r="AC2255" s="60" t="s">
        <v>121</v>
      </c>
      <c r="AD2255" s="23">
        <f>SUM(AD2198:AD2254)-SUM(AE2198:AE2252)+AD2194</f>
        <v>32057.750000000004</v>
      </c>
      <c r="AE2255" s="23">
        <f>AF2241+AF2242</f>
        <v>11860</v>
      </c>
      <c r="AF2255" s="23">
        <f>AD2255+AE2255</f>
        <v>43917.75</v>
      </c>
      <c r="AG2255" s="23" t="s">
        <v>163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750"/>
        <v>0</v>
      </c>
      <c r="AP2255" s="57"/>
      <c r="AR2255" s="58"/>
      <c r="AS2255" s="59"/>
      <c r="AT2255" s="44"/>
      <c r="AU2255" s="59">
        <f t="shared" si="751"/>
        <v>0</v>
      </c>
      <c r="AV2255" s="57"/>
      <c r="AX2255" s="58"/>
      <c r="AY2255" s="59"/>
      <c r="AZ2255" s="44"/>
      <c r="BA2255" s="59">
        <f t="shared" si="752"/>
        <v>0</v>
      </c>
      <c r="BB2255" s="57"/>
      <c r="BD2255" s="58"/>
      <c r="BE2255" s="59"/>
      <c r="BF2255" s="44"/>
      <c r="BG2255" s="59">
        <f t="shared" si="753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191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7" spans="1:69" ht="16.8" customHeight="1" x14ac:dyDescent="0.25">
      <c r="A2257" s="50"/>
    </row>
    <row r="2258" spans="1:69" ht="16.8" customHeight="1" x14ac:dyDescent="0.35">
      <c r="A2258" s="2" t="s">
        <v>0</v>
      </c>
      <c r="B2258" s="2"/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24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122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164</v>
      </c>
      <c r="BK2258" s="21" t="s">
        <v>0</v>
      </c>
      <c r="BL2258" s="8" t="s">
        <v>34</v>
      </c>
      <c r="BM2258" s="8" t="s">
        <v>0</v>
      </c>
      <c r="BN2258" s="8" t="s">
        <v>40</v>
      </c>
      <c r="BO2258" s="8" t="s">
        <v>165</v>
      </c>
      <c r="BP2258" s="8" t="s">
        <v>0</v>
      </c>
      <c r="BQ2258" s="9" t="s">
        <v>166</v>
      </c>
    </row>
    <row r="2259" spans="1:69" ht="16.8" customHeight="1" x14ac:dyDescent="0.35">
      <c r="A2259" s="14">
        <v>45342</v>
      </c>
      <c r="B2259" s="15" t="s">
        <v>167</v>
      </c>
      <c r="C2259" s="15" t="s">
        <v>168</v>
      </c>
      <c r="D2259" s="16">
        <v>389.64</v>
      </c>
      <c r="E2259" s="16">
        <v>200</v>
      </c>
      <c r="F2259" s="16"/>
      <c r="G2259" s="16"/>
      <c r="H2259" s="103"/>
      <c r="I2259" s="4"/>
      <c r="J2259" s="14">
        <f>A2259</f>
        <v>45342</v>
      </c>
      <c r="K2259" s="17" t="s">
        <v>24</v>
      </c>
      <c r="L2259" s="16">
        <f>D2262+D2265+D2263+D2266</f>
        <v>3054.13</v>
      </c>
      <c r="M2259" s="16"/>
      <c r="N2259" s="82">
        <f>L2259+L2260-M2260</f>
        <v>3054.13</v>
      </c>
      <c r="O2259" s="80">
        <f>D2262+D2265+D2263-E2263-E2262+O2198</f>
        <v>102059.63</v>
      </c>
      <c r="P2259" s="18"/>
      <c r="Q2259" s="14">
        <f>J2259</f>
        <v>45342</v>
      </c>
      <c r="R2259" s="18"/>
      <c r="S2259" s="16"/>
      <c r="T2259" s="18">
        <f>T2255</f>
        <v>83120.239999999991</v>
      </c>
      <c r="U2259" s="15"/>
      <c r="W2259" s="14">
        <f>A2259</f>
        <v>45342</v>
      </c>
      <c r="X2259" s="18"/>
      <c r="Y2259" s="16"/>
      <c r="Z2259" s="18">
        <f>Z2255</f>
        <v>118245.16999999997</v>
      </c>
      <c r="AA2259" s="15"/>
      <c r="AB2259" s="19">
        <f>A2259</f>
        <v>45342</v>
      </c>
      <c r="AC2259" s="12" t="s">
        <v>25</v>
      </c>
      <c r="AD2259" s="11">
        <f>N2259</f>
        <v>3054.13</v>
      </c>
      <c r="AE2259" s="11"/>
      <c r="AF2259" s="20"/>
      <c r="AG2259" s="20"/>
      <c r="AH2259" s="21" t="s">
        <v>26</v>
      </c>
      <c r="AI2259" s="22" t="s">
        <v>27</v>
      </c>
      <c r="AJ2259" s="23" t="s">
        <v>28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169</v>
      </c>
      <c r="BM2259" s="88">
        <f>BK2259</f>
        <v>45342</v>
      </c>
      <c r="BN2259" s="24" t="s">
        <v>169</v>
      </c>
      <c r="BO2259" s="24"/>
      <c r="BP2259" s="88">
        <f>BK2259</f>
        <v>45342</v>
      </c>
      <c r="BQ2259" s="124"/>
    </row>
    <row r="2260" spans="1:69" ht="16.8" customHeight="1" x14ac:dyDescent="0.35">
      <c r="A2260" s="15"/>
      <c r="B2260" s="15"/>
      <c r="C2260" s="15" t="s">
        <v>170</v>
      </c>
      <c r="D2260" s="16">
        <v>0</v>
      </c>
      <c r="E2260" s="16"/>
      <c r="F2260" s="16"/>
      <c r="G2260" s="16"/>
      <c r="H2260" s="103" t="s">
        <v>34</v>
      </c>
      <c r="I2260" s="4"/>
      <c r="J2260" s="14"/>
      <c r="K2260" s="17" t="s">
        <v>30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291" si="755">(R2260-S2260)+T2259</f>
        <v>83120.239999999991</v>
      </c>
      <c r="U2260" s="15"/>
      <c r="W2260" s="14"/>
      <c r="X2260" s="18"/>
      <c r="Y2260" s="16"/>
      <c r="Z2260" s="18">
        <f t="shared" ref="Z2260:Z2291" si="756">(X2260-Y2260)+Z2259</f>
        <v>118245.16999999997</v>
      </c>
      <c r="AA2260" s="15"/>
      <c r="AB2260" s="24"/>
      <c r="AC2260" s="24" t="s">
        <v>31</v>
      </c>
      <c r="AD2260" s="25"/>
      <c r="AE2260" s="25"/>
      <c r="AF2260" s="25"/>
      <c r="AG2260" s="25"/>
      <c r="AH2260" s="12" t="s">
        <v>32</v>
      </c>
      <c r="AI2260" s="26">
        <f>AI2255</f>
        <v>0</v>
      </c>
      <c r="AJ2260" s="25"/>
      <c r="AL2260" s="14"/>
      <c r="AM2260" s="18"/>
      <c r="AN2260" s="16"/>
      <c r="AO2260" s="18">
        <f t="shared" ref="AO2260:AO2291" si="757">(AM2260-AN2260)+AO2259</f>
        <v>0</v>
      </c>
      <c r="AP2260" s="15"/>
      <c r="AR2260" s="14"/>
      <c r="AS2260" s="18"/>
      <c r="AT2260" s="16"/>
      <c r="AU2260" s="18">
        <f t="shared" ref="AU2260:AU2291" si="758">(AS2260-AT2260)+AU2259</f>
        <v>0</v>
      </c>
      <c r="AV2260" s="15"/>
      <c r="AX2260" s="14"/>
      <c r="AY2260" s="18"/>
      <c r="AZ2260" s="16"/>
      <c r="BA2260" s="18">
        <f t="shared" ref="BA2260:BA2291" si="759">(AY2260-AZ2260)+BA2259</f>
        <v>0</v>
      </c>
      <c r="BB2260" s="15"/>
      <c r="BD2260" s="14"/>
      <c r="BE2260" s="18"/>
      <c r="BF2260" s="16"/>
      <c r="BG2260" s="18">
        <f t="shared" ref="BG2260:BG2291" si="760">(BE2260-BF2260)+BG2259</f>
        <v>0</v>
      </c>
      <c r="BH2260" s="15"/>
      <c r="BJ2260" s="86">
        <v>0</v>
      </c>
      <c r="BK2260" s="90"/>
      <c r="BL2260" s="24">
        <v>0</v>
      </c>
      <c r="BM2260" s="91"/>
      <c r="BN2260" s="24">
        <v>0</v>
      </c>
      <c r="BO2260" s="24">
        <v>0</v>
      </c>
      <c r="BP2260" s="91"/>
      <c r="BQ2260" s="124"/>
    </row>
    <row r="2261" spans="1:69" ht="16.8" customHeight="1" x14ac:dyDescent="0.35">
      <c r="A2261" s="15"/>
      <c r="B2261" s="15"/>
      <c r="C2261" s="15" t="s">
        <v>171</v>
      </c>
      <c r="D2261" s="16">
        <v>18081.59</v>
      </c>
      <c r="E2261" s="16">
        <v>1448</v>
      </c>
      <c r="F2261" s="16"/>
      <c r="G2261" s="16"/>
      <c r="H2261" s="103">
        <f>D2262+H2200</f>
        <v>391.01</v>
      </c>
      <c r="I2261" s="4"/>
      <c r="J2261" s="14"/>
      <c r="K2261" s="17" t="s">
        <v>35</v>
      </c>
      <c r="L2261" s="16">
        <f>D2259+D2260+D2261+D2264-D2262-D2263-D2265-D2266-E2261-E2259+B2262</f>
        <v>14036.6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755"/>
        <v>83120.239999999991</v>
      </c>
      <c r="U2261" s="15"/>
      <c r="W2261" s="14"/>
      <c r="X2261" s="18"/>
      <c r="Y2261" s="16"/>
      <c r="Z2261" s="18">
        <f t="shared" si="756"/>
        <v>118245.16999999997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757"/>
        <v>0</v>
      </c>
      <c r="AP2261" s="15"/>
      <c r="AR2261" s="14"/>
      <c r="AS2261" s="18"/>
      <c r="AT2261" s="16"/>
      <c r="AU2261" s="18">
        <f t="shared" si="758"/>
        <v>0</v>
      </c>
      <c r="AV2261" s="15"/>
      <c r="AX2261" s="14"/>
      <c r="AY2261" s="18"/>
      <c r="AZ2261" s="16"/>
      <c r="BA2261" s="18">
        <f t="shared" si="759"/>
        <v>0</v>
      </c>
      <c r="BB2261" s="15"/>
      <c r="BD2261" s="14"/>
      <c r="BE2261" s="18"/>
      <c r="BF2261" s="16"/>
      <c r="BG2261" s="18">
        <f t="shared" si="760"/>
        <v>0</v>
      </c>
      <c r="BH2261" s="15"/>
      <c r="BJ2261" s="86">
        <v>0</v>
      </c>
      <c r="BK2261" s="90"/>
      <c r="BL2261" s="24">
        <v>0</v>
      </c>
      <c r="BM2261" s="91"/>
      <c r="BN2261" s="24">
        <v>0</v>
      </c>
      <c r="BO2261" s="24">
        <v>0</v>
      </c>
      <c r="BP2261" s="91"/>
      <c r="BQ2261" s="124"/>
    </row>
    <row r="2262" spans="1:69" ht="16.8" customHeight="1" x14ac:dyDescent="0.35">
      <c r="A2262" s="15"/>
      <c r="B2262" s="15">
        <v>267.5</v>
      </c>
      <c r="C2262" s="15" t="s">
        <v>172</v>
      </c>
      <c r="D2262" s="16">
        <v>45.53</v>
      </c>
      <c r="E2262" s="16"/>
      <c r="F2262" s="16"/>
      <c r="G2262" s="16"/>
      <c r="H2262" s="103" t="s">
        <v>40</v>
      </c>
      <c r="I2262" s="4"/>
      <c r="J2262" s="14"/>
      <c r="K2262" s="17" t="str">
        <f>C2301</f>
        <v>TASSE</v>
      </c>
      <c r="L2262" s="16"/>
      <c r="M2262" s="16">
        <f>10*(L2259+L2260-M2260)/100</f>
        <v>305.41300000000001</v>
      </c>
      <c r="N2262" s="16">
        <f>G2301</f>
        <v>0</v>
      </c>
      <c r="O2262" s="16">
        <f t="shared" ref="O2262:O2281" si="761">O2201+M2262-N2262</f>
        <v>29554.581000000013</v>
      </c>
      <c r="P2262" s="18">
        <f t="shared" ref="P2262:P2281" si="762">P2201+M2262</f>
        <v>10685.681</v>
      </c>
      <c r="Q2262" s="14"/>
      <c r="R2262" s="18"/>
      <c r="S2262" s="16"/>
      <c r="T2262" s="18">
        <f t="shared" si="755"/>
        <v>83120.239999999991</v>
      </c>
      <c r="U2262" s="15"/>
      <c r="W2262" s="14"/>
      <c r="X2262" s="18"/>
      <c r="Y2262" s="16"/>
      <c r="Z2262" s="18">
        <f t="shared" si="756"/>
        <v>118245.16999999997</v>
      </c>
      <c r="AA2262" s="15"/>
      <c r="AB2262" s="24"/>
      <c r="AC2262" s="24"/>
      <c r="AD2262" s="25"/>
      <c r="AE2262" s="25"/>
      <c r="AF2262" s="25"/>
      <c r="AG2262" s="25"/>
      <c r="AH2262" s="17"/>
      <c r="AI2262" s="16">
        <v>0</v>
      </c>
      <c r="AJ2262" s="25"/>
      <c r="AL2262" s="14"/>
      <c r="AM2262" s="18"/>
      <c r="AN2262" s="16"/>
      <c r="AO2262" s="18">
        <f t="shared" si="757"/>
        <v>0</v>
      </c>
      <c r="AP2262" s="15"/>
      <c r="AR2262" s="14"/>
      <c r="AS2262" s="18"/>
      <c r="AT2262" s="16"/>
      <c r="AU2262" s="18">
        <f t="shared" si="758"/>
        <v>0</v>
      </c>
      <c r="AV2262" s="15"/>
      <c r="AX2262" s="14"/>
      <c r="AY2262" s="18"/>
      <c r="AZ2262" s="16"/>
      <c r="BA2262" s="18">
        <f t="shared" si="759"/>
        <v>0</v>
      </c>
      <c r="BB2262" s="15"/>
      <c r="BD2262" s="14"/>
      <c r="BE2262" s="18"/>
      <c r="BF2262" s="16"/>
      <c r="BG2262" s="18">
        <f t="shared" si="760"/>
        <v>0</v>
      </c>
      <c r="BH2262" s="15"/>
      <c r="BJ2262" s="86">
        <v>0</v>
      </c>
      <c r="BK2262" s="90"/>
      <c r="BL2262" s="24">
        <v>0</v>
      </c>
      <c r="BM2262" s="91"/>
      <c r="BN2262" s="24">
        <v>0</v>
      </c>
      <c r="BO2262" s="24">
        <v>0</v>
      </c>
      <c r="BP2262" s="91"/>
      <c r="BQ2262" s="124"/>
    </row>
    <row r="2263" spans="1:69" ht="16.8" customHeight="1" x14ac:dyDescent="0.35">
      <c r="A2263" s="15"/>
      <c r="B2263" s="16">
        <f>B2262+B2202</f>
        <v>2066.4499999999998</v>
      </c>
      <c r="C2263" s="15" t="s">
        <v>173</v>
      </c>
      <c r="D2263" s="16">
        <v>3008.6</v>
      </c>
      <c r="E2263" s="16">
        <v>0</v>
      </c>
      <c r="F2263" s="16"/>
      <c r="G2263" s="16"/>
      <c r="H2263" s="103">
        <f>D2263+H2202</f>
        <v>14127.550000000001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255.63068099999998</v>
      </c>
      <c r="N2263" s="16">
        <f>D2271</f>
        <v>0</v>
      </c>
      <c r="O2263" s="16">
        <f t="shared" si="761"/>
        <v>-33961.78500299999</v>
      </c>
      <c r="P2263" s="18">
        <f t="shared" si="762"/>
        <v>8943.9149970000017</v>
      </c>
      <c r="Q2263" s="14"/>
      <c r="R2263" s="18"/>
      <c r="S2263" s="16"/>
      <c r="T2263" s="18">
        <f t="shared" si="755"/>
        <v>83120.239999999991</v>
      </c>
      <c r="U2263" s="15"/>
      <c r="W2263" s="14"/>
      <c r="X2263" s="18"/>
      <c r="Y2263" s="16"/>
      <c r="Z2263" s="18">
        <f t="shared" si="756"/>
        <v>118245.16999999997</v>
      </c>
      <c r="AA2263" s="15"/>
      <c r="AB2263" s="24"/>
      <c r="AC2263" s="17"/>
      <c r="AD2263" s="25"/>
      <c r="AE2263" s="25"/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757"/>
        <v>0</v>
      </c>
      <c r="AP2263" s="15"/>
      <c r="AR2263" s="14"/>
      <c r="AS2263" s="18"/>
      <c r="AT2263" s="16"/>
      <c r="AU2263" s="18">
        <f t="shared" si="758"/>
        <v>0</v>
      </c>
      <c r="AV2263" s="15"/>
      <c r="AX2263" s="14"/>
      <c r="AY2263" s="18"/>
      <c r="AZ2263" s="16"/>
      <c r="BA2263" s="18">
        <f t="shared" si="759"/>
        <v>0</v>
      </c>
      <c r="BB2263" s="15"/>
      <c r="BD2263" s="14"/>
      <c r="BE2263" s="18"/>
      <c r="BF2263" s="16"/>
      <c r="BG2263" s="18">
        <f t="shared" si="760"/>
        <v>0</v>
      </c>
      <c r="BH2263" s="15"/>
      <c r="BJ2263" s="86">
        <v>0</v>
      </c>
      <c r="BK2263" s="90"/>
      <c r="BL2263" s="24">
        <v>0</v>
      </c>
      <c r="BM2263" s="91"/>
      <c r="BN2263" s="24">
        <v>0</v>
      </c>
      <c r="BO2263" s="24"/>
      <c r="BP2263" s="24"/>
      <c r="BQ2263" s="124"/>
    </row>
    <row r="2264" spans="1:69" ht="16.8" customHeight="1" x14ac:dyDescent="0.35">
      <c r="A2264" s="15"/>
      <c r="B2264" s="15"/>
      <c r="C2264" s="15" t="s">
        <v>174</v>
      </c>
      <c r="D2264" s="16">
        <v>0</v>
      </c>
      <c r="E2264" s="16">
        <v>0</v>
      </c>
      <c r="F2264" s="16"/>
      <c r="G2264" s="16"/>
      <c r="H2264" s="103" t="s">
        <v>44</v>
      </c>
      <c r="I2264" s="77" t="s">
        <v>175</v>
      </c>
      <c r="J2264" s="14"/>
      <c r="K2264" s="15" t="str">
        <f>C2288</f>
        <v>TOT. PAG. IMPIEGATE</v>
      </c>
      <c r="L2264" s="16"/>
      <c r="M2264" s="16">
        <f>15.35*(L2259+L2260-M2260)/100</f>
        <v>468.80895499999997</v>
      </c>
      <c r="N2264" s="16">
        <f>D2288</f>
        <v>0</v>
      </c>
      <c r="O2264" s="16">
        <f t="shared" si="761"/>
        <v>-9200.1796650000033</v>
      </c>
      <c r="P2264" s="18">
        <f t="shared" si="762"/>
        <v>16402.520334999997</v>
      </c>
      <c r="Q2264" s="14"/>
      <c r="R2264" s="18"/>
      <c r="S2264" s="16"/>
      <c r="T2264" s="18">
        <f t="shared" si="755"/>
        <v>83120.239999999991</v>
      </c>
      <c r="U2264" s="15"/>
      <c r="W2264" s="14"/>
      <c r="X2264" s="18"/>
      <c r="Y2264" s="16"/>
      <c r="Z2264" s="18">
        <f t="shared" si="756"/>
        <v>118245.16999999997</v>
      </c>
      <c r="AA2264" s="15"/>
      <c r="AB2264" s="24"/>
      <c r="AC2264" s="17"/>
      <c r="AD2264" s="25"/>
      <c r="AE2264" s="25"/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757"/>
        <v>0</v>
      </c>
      <c r="AP2264" s="15"/>
      <c r="AR2264" s="14"/>
      <c r="AS2264" s="18"/>
      <c r="AT2264" s="16"/>
      <c r="AU2264" s="18">
        <f t="shared" si="758"/>
        <v>0</v>
      </c>
      <c r="AV2264" s="15"/>
      <c r="AX2264" s="14"/>
      <c r="AY2264" s="18"/>
      <c r="AZ2264" s="16"/>
      <c r="BA2264" s="18">
        <f t="shared" si="759"/>
        <v>0</v>
      </c>
      <c r="BB2264" s="15"/>
      <c r="BD2264" s="14"/>
      <c r="BE2264" s="18"/>
      <c r="BF2264" s="16"/>
      <c r="BG2264" s="18">
        <f t="shared" si="760"/>
        <v>0</v>
      </c>
      <c r="BH2264" s="15"/>
      <c r="BJ2264" s="86">
        <v>0</v>
      </c>
      <c r="BK2264" s="90"/>
      <c r="BL2264" s="24">
        <v>0</v>
      </c>
      <c r="BM2264" s="91"/>
      <c r="BN2264" s="24">
        <v>0</v>
      </c>
      <c r="BO2264" s="24"/>
      <c r="BP2264" s="24"/>
      <c r="BQ2264" s="124"/>
    </row>
    <row r="2265" spans="1:69" ht="16.8" customHeight="1" x14ac:dyDescent="0.35">
      <c r="A2265" s="15"/>
      <c r="B2265" s="15" t="s">
        <v>42</v>
      </c>
      <c r="C2265" s="15" t="s">
        <v>176</v>
      </c>
      <c r="D2265" s="16">
        <v>0</v>
      </c>
      <c r="E2265" s="16"/>
      <c r="F2265" s="16"/>
      <c r="G2265" s="16"/>
      <c r="H2265" s="103">
        <f>D2265+H2204</f>
        <v>0</v>
      </c>
      <c r="I2265" s="78">
        <f>D2262+D2263-E2263+D2265</f>
        <v>3054.13</v>
      </c>
      <c r="J2265" s="14"/>
      <c r="K2265" s="15" t="s">
        <v>45</v>
      </c>
      <c r="L2265" s="16"/>
      <c r="M2265" s="16">
        <f>2.6*(L2259+L2260-M2260)/100</f>
        <v>79.407380000000003</v>
      </c>
      <c r="N2265" s="16">
        <f>D2276</f>
        <v>0</v>
      </c>
      <c r="O2265" s="16">
        <f t="shared" si="761"/>
        <v>7769.4770599999983</v>
      </c>
      <c r="P2265" s="18">
        <f t="shared" si="762"/>
        <v>2778.2770600000003</v>
      </c>
      <c r="Q2265" s="14"/>
      <c r="R2265" s="18"/>
      <c r="S2265" s="16"/>
      <c r="T2265" s="18">
        <f t="shared" si="755"/>
        <v>83120.239999999991</v>
      </c>
      <c r="U2265" s="15"/>
      <c r="W2265" s="14"/>
      <c r="X2265" s="18"/>
      <c r="Y2265" s="16"/>
      <c r="Z2265" s="18">
        <f t="shared" si="756"/>
        <v>118245.16999999997</v>
      </c>
      <c r="AA2265" s="15"/>
      <c r="AB2265" s="24"/>
      <c r="AC2265" s="17"/>
      <c r="AD2265" s="25"/>
      <c r="AE2265" s="25"/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757"/>
        <v>0</v>
      </c>
      <c r="AP2265" s="15"/>
      <c r="AR2265" s="14"/>
      <c r="AS2265" s="18"/>
      <c r="AT2265" s="16"/>
      <c r="AU2265" s="18">
        <f t="shared" si="758"/>
        <v>0</v>
      </c>
      <c r="AV2265" s="15"/>
      <c r="AX2265" s="14"/>
      <c r="AY2265" s="18"/>
      <c r="AZ2265" s="16"/>
      <c r="BA2265" s="18">
        <f t="shared" si="759"/>
        <v>0</v>
      </c>
      <c r="BB2265" s="15"/>
      <c r="BD2265" s="14"/>
      <c r="BE2265" s="18"/>
      <c r="BF2265" s="16"/>
      <c r="BG2265" s="18">
        <f t="shared" si="760"/>
        <v>0</v>
      </c>
      <c r="BH2265" s="15"/>
      <c r="BJ2265" s="86">
        <v>0</v>
      </c>
      <c r="BK2265" s="90"/>
      <c r="BL2265" s="24">
        <v>0</v>
      </c>
      <c r="BM2265" s="91"/>
      <c r="BN2265" s="24">
        <v>0</v>
      </c>
      <c r="BO2265" s="24"/>
      <c r="BP2265" s="24"/>
      <c r="BQ2265" s="124"/>
    </row>
    <row r="2266" spans="1:69" ht="16.8" customHeight="1" x14ac:dyDescent="0.35">
      <c r="A2266" s="15"/>
      <c r="B2266" s="15"/>
      <c r="C2266" s="15" t="s">
        <v>177</v>
      </c>
      <c r="D2266" s="16">
        <v>0</v>
      </c>
      <c r="E2266" s="16"/>
      <c r="F2266" s="16"/>
      <c r="G2266" s="16">
        <v>0</v>
      </c>
      <c r="H2266" s="103" t="s">
        <v>49</v>
      </c>
      <c r="I2266" s="4"/>
      <c r="J2266" s="14"/>
      <c r="K2266" s="15" t="s">
        <v>47</v>
      </c>
      <c r="L2266" s="16"/>
      <c r="M2266" s="16">
        <f>2.6*(L2259+L2260-M2260)/100</f>
        <v>79.407380000000003</v>
      </c>
      <c r="N2266" s="16">
        <f>G2277+H2277</f>
        <v>0</v>
      </c>
      <c r="O2266" s="16">
        <f t="shared" si="761"/>
        <v>7464.7170599999999</v>
      </c>
      <c r="P2266" s="18">
        <f t="shared" si="762"/>
        <v>2778.2770600000003</v>
      </c>
      <c r="Q2266" s="14"/>
      <c r="R2266" s="18"/>
      <c r="S2266" s="16">
        <f>G2266</f>
        <v>0</v>
      </c>
      <c r="T2266" s="18">
        <f t="shared" si="755"/>
        <v>83120.239999999991</v>
      </c>
      <c r="U2266" s="15" t="str">
        <f>C2266</f>
        <v>Provvigioni TUTELA LEGALE</v>
      </c>
      <c r="W2266" s="14"/>
      <c r="X2266" s="18"/>
      <c r="Y2266" s="16">
        <v>0</v>
      </c>
      <c r="Z2266" s="18">
        <f t="shared" si="756"/>
        <v>118245.16999999997</v>
      </c>
      <c r="AA2266" s="15"/>
      <c r="AB2266" s="24"/>
      <c r="AC2266" s="15" t="str">
        <f>C2266</f>
        <v>Provvigioni TUTELA LEGALE</v>
      </c>
      <c r="AD2266" s="25"/>
      <c r="AE2266" s="62">
        <f>G2266</f>
        <v>0</v>
      </c>
      <c r="AF2266" s="63">
        <f>AE2266+AF2205</f>
        <v>0</v>
      </c>
      <c r="AG2266" s="25"/>
      <c r="AH2266" s="17"/>
      <c r="AI2266" s="16">
        <v>0</v>
      </c>
      <c r="AJ2266" s="25"/>
      <c r="AL2266" s="14"/>
      <c r="AM2266" s="18"/>
      <c r="AN2266" s="16">
        <v>0</v>
      </c>
      <c r="AO2266" s="18">
        <f t="shared" si="757"/>
        <v>0</v>
      </c>
      <c r="AP2266" s="15"/>
      <c r="AR2266" s="14"/>
      <c r="AS2266" s="18"/>
      <c r="AT2266" s="16">
        <v>0</v>
      </c>
      <c r="AU2266" s="18">
        <f t="shared" si="758"/>
        <v>0</v>
      </c>
      <c r="AV2266" s="15"/>
      <c r="AX2266" s="14"/>
      <c r="AY2266" s="18"/>
      <c r="AZ2266" s="16">
        <v>0</v>
      </c>
      <c r="BA2266" s="18">
        <f t="shared" si="759"/>
        <v>0</v>
      </c>
      <c r="BB2266" s="15"/>
      <c r="BD2266" s="14"/>
      <c r="BE2266" s="18"/>
      <c r="BF2266" s="16">
        <v>0</v>
      </c>
      <c r="BG2266" s="18">
        <f t="shared" si="760"/>
        <v>0</v>
      </c>
      <c r="BH2266" s="15"/>
      <c r="BJ2266" s="86">
        <v>0</v>
      </c>
      <c r="BK2266" s="90"/>
      <c r="BL2266" s="24">
        <v>0</v>
      </c>
      <c r="BM2266" s="91"/>
      <c r="BN2266" s="24">
        <v>0</v>
      </c>
      <c r="BO2266" s="24"/>
      <c r="BP2266" s="24"/>
      <c r="BQ2266" s="124"/>
    </row>
    <row r="2267" spans="1:69" ht="16.8" customHeight="1" x14ac:dyDescent="0.35">
      <c r="A2267" s="15"/>
      <c r="B2267" s="15"/>
      <c r="C2267" s="15" t="s">
        <v>178</v>
      </c>
      <c r="D2267" s="16"/>
      <c r="E2267" s="16"/>
      <c r="F2267" s="16"/>
      <c r="G2267" s="16">
        <v>0</v>
      </c>
      <c r="H2267" s="103">
        <f>D2266+H2206</f>
        <v>2029.1899999999998</v>
      </c>
      <c r="I2267" s="4"/>
      <c r="J2267" s="14"/>
      <c r="K2267" s="15" t="s">
        <v>50</v>
      </c>
      <c r="L2267" s="16"/>
      <c r="M2267" s="16">
        <f>0.46*(L2259+L2260-M2260)/100</f>
        <v>14.048998000000001</v>
      </c>
      <c r="N2267" s="16">
        <f>G2281</f>
        <v>0</v>
      </c>
      <c r="O2267" s="16">
        <f t="shared" si="761"/>
        <v>1374.601326</v>
      </c>
      <c r="P2267" s="18">
        <f t="shared" si="762"/>
        <v>491.54132600000008</v>
      </c>
      <c r="Q2267" s="14"/>
      <c r="R2267" s="18"/>
      <c r="S2267" s="16">
        <f>G2267</f>
        <v>0</v>
      </c>
      <c r="T2267" s="18">
        <f t="shared" si="755"/>
        <v>83120.239999999991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756"/>
        <v>118245.16999999997</v>
      </c>
      <c r="AA2267" s="15"/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/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757"/>
        <v>0</v>
      </c>
      <c r="AP2267" s="15"/>
      <c r="AR2267" s="14"/>
      <c r="AS2267" s="18">
        <v>0</v>
      </c>
      <c r="AT2267" s="16">
        <v>0</v>
      </c>
      <c r="AU2267" s="18">
        <f t="shared" si="758"/>
        <v>0</v>
      </c>
      <c r="AV2267" s="15"/>
      <c r="AX2267" s="14"/>
      <c r="AY2267" s="18">
        <v>0</v>
      </c>
      <c r="AZ2267" s="16">
        <v>0</v>
      </c>
      <c r="BA2267" s="18">
        <f t="shared" si="759"/>
        <v>0</v>
      </c>
      <c r="BB2267" s="15"/>
      <c r="BD2267" s="14"/>
      <c r="BE2267" s="18">
        <v>0</v>
      </c>
      <c r="BF2267" s="16">
        <v>0</v>
      </c>
      <c r="BG2267" s="18">
        <f t="shared" si="760"/>
        <v>0</v>
      </c>
      <c r="BH2267" s="15"/>
      <c r="BJ2267" s="86">
        <v>0</v>
      </c>
      <c r="BK2267" s="90"/>
      <c r="BL2267" s="24">
        <v>0</v>
      </c>
      <c r="BM2267" s="91"/>
      <c r="BN2267" s="24">
        <v>0</v>
      </c>
      <c r="BO2267" s="24"/>
      <c r="BP2267" s="24"/>
      <c r="BQ2267" s="124"/>
    </row>
    <row r="2268" spans="1:69" ht="16.8" customHeight="1" x14ac:dyDescent="0.35">
      <c r="A2268" s="15"/>
      <c r="B2268" s="15"/>
      <c r="C2268" s="15" t="s">
        <v>179</v>
      </c>
      <c r="D2268" s="16"/>
      <c r="E2268" s="16"/>
      <c r="F2268" s="16"/>
      <c r="G2268" s="16">
        <v>0</v>
      </c>
      <c r="H2268" s="103"/>
      <c r="I2268" s="4"/>
      <c r="J2268" s="14"/>
      <c r="K2268" s="15" t="s">
        <v>52</v>
      </c>
      <c r="L2268" s="16"/>
      <c r="M2268" s="16">
        <f>0.28*(L2259+L2260-M2260)/100</f>
        <v>8.5515640000000008</v>
      </c>
      <c r="N2268" s="16">
        <f>D2291</f>
        <v>0</v>
      </c>
      <c r="O2268" s="16">
        <f t="shared" si="761"/>
        <v>836.70906800000012</v>
      </c>
      <c r="P2268" s="18">
        <f t="shared" si="762"/>
        <v>299.19906800000001</v>
      </c>
      <c r="Q2268" s="14"/>
      <c r="R2268" s="18"/>
      <c r="S2268" s="16">
        <f>G2268</f>
        <v>0</v>
      </c>
      <c r="T2268" s="18">
        <f t="shared" si="755"/>
        <v>83120.239999999991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756"/>
        <v>118245.16999999997</v>
      </c>
      <c r="AA2268" s="15"/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5832.01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757"/>
        <v>0</v>
      </c>
      <c r="AP2268" s="15"/>
      <c r="AR2268" s="14"/>
      <c r="AS2268" s="18"/>
      <c r="AT2268" s="16">
        <v>0</v>
      </c>
      <c r="AU2268" s="18">
        <f t="shared" si="758"/>
        <v>0</v>
      </c>
      <c r="AV2268" s="15"/>
      <c r="AX2268" s="14"/>
      <c r="AY2268" s="18"/>
      <c r="AZ2268" s="16">
        <v>0</v>
      </c>
      <c r="BA2268" s="18">
        <f t="shared" si="759"/>
        <v>0</v>
      </c>
      <c r="BB2268" s="15"/>
      <c r="BD2268" s="14"/>
      <c r="BE2268" s="18"/>
      <c r="BF2268" s="16">
        <v>0</v>
      </c>
      <c r="BG2268" s="18">
        <f t="shared" si="760"/>
        <v>0</v>
      </c>
      <c r="BH2268" s="15"/>
      <c r="BJ2268" s="86">
        <v>0</v>
      </c>
      <c r="BK2268" s="90"/>
      <c r="BL2268" s="24">
        <v>0</v>
      </c>
      <c r="BM2268" s="24"/>
      <c r="BN2268" s="24"/>
      <c r="BO2268" s="24"/>
      <c r="BP2268" s="24"/>
      <c r="BQ2268" s="124"/>
    </row>
    <row r="2269" spans="1:69" ht="16.8" customHeight="1" x14ac:dyDescent="0.35">
      <c r="A2269" s="15"/>
      <c r="B2269" s="15"/>
      <c r="C2269" s="15" t="s">
        <v>180</v>
      </c>
      <c r="D2269" s="16"/>
      <c r="E2269" s="16"/>
      <c r="F2269" s="16"/>
      <c r="G2269" s="16">
        <v>0</v>
      </c>
      <c r="H2269" s="103"/>
      <c r="I2269" s="4"/>
      <c r="J2269" s="14"/>
      <c r="K2269" s="15" t="str">
        <f>C2279</f>
        <v>Materiale pulizia</v>
      </c>
      <c r="L2269" s="16"/>
      <c r="M2269" s="16">
        <f>0.28*(L2259+L2260-M2260)/100</f>
        <v>8.5515640000000008</v>
      </c>
      <c r="N2269" s="16">
        <f>G2279</f>
        <v>0</v>
      </c>
      <c r="O2269" s="16">
        <f t="shared" si="761"/>
        <v>836.70906800000012</v>
      </c>
      <c r="P2269" s="18">
        <f t="shared" si="762"/>
        <v>299.19906800000001</v>
      </c>
      <c r="Q2269" s="14"/>
      <c r="R2269" s="18"/>
      <c r="S2269" s="16">
        <f>G2269</f>
        <v>0</v>
      </c>
      <c r="T2269" s="18">
        <f t="shared" si="755"/>
        <v>83120.239999999991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756"/>
        <v>118245.16999999997</v>
      </c>
      <c r="AA2269" s="15"/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757"/>
        <v>0</v>
      </c>
      <c r="AP2269" s="15"/>
      <c r="AR2269" s="14"/>
      <c r="AS2269" s="18"/>
      <c r="AT2269" s="16">
        <v>0</v>
      </c>
      <c r="AU2269" s="18">
        <f t="shared" si="758"/>
        <v>0</v>
      </c>
      <c r="AV2269" s="15"/>
      <c r="AX2269" s="14"/>
      <c r="AY2269" s="18"/>
      <c r="AZ2269" s="16">
        <v>0</v>
      </c>
      <c r="BA2269" s="18">
        <f t="shared" si="759"/>
        <v>0</v>
      </c>
      <c r="BB2269" s="15"/>
      <c r="BD2269" s="14"/>
      <c r="BE2269" s="18"/>
      <c r="BF2269" s="16">
        <v>0</v>
      </c>
      <c r="BG2269" s="18">
        <f t="shared" si="760"/>
        <v>0</v>
      </c>
      <c r="BH2269" s="15"/>
      <c r="BJ2269" s="86">
        <v>0</v>
      </c>
      <c r="BK2269" s="90"/>
      <c r="BL2269" s="24"/>
      <c r="BM2269" s="24"/>
      <c r="BN2269" s="24"/>
      <c r="BO2269" s="24"/>
      <c r="BP2269" s="24"/>
      <c r="BQ2269" s="124"/>
    </row>
    <row r="2270" spans="1:69" ht="16.8" customHeight="1" x14ac:dyDescent="0.35">
      <c r="A2270" s="15"/>
      <c r="B2270" s="15"/>
      <c r="C2270" s="15" t="s">
        <v>181</v>
      </c>
      <c r="D2270" s="16"/>
      <c r="E2270" s="16"/>
      <c r="F2270" s="16"/>
      <c r="G2270" s="16">
        <v>0</v>
      </c>
      <c r="H2270" s="16"/>
      <c r="I2270" s="4"/>
      <c r="J2270" s="14"/>
      <c r="K2270" s="15" t="str">
        <f>C2282</f>
        <v>Pubblicità</v>
      </c>
      <c r="L2270" s="16"/>
      <c r="M2270" s="16">
        <f>0.28*(L2259+L2260-M2260)/100</f>
        <v>8.5515640000000008</v>
      </c>
      <c r="N2270" s="16">
        <f>G2282</f>
        <v>0</v>
      </c>
      <c r="O2270" s="16">
        <f t="shared" si="761"/>
        <v>836.70906800000012</v>
      </c>
      <c r="P2270" s="18">
        <f t="shared" si="762"/>
        <v>299.19906800000001</v>
      </c>
      <c r="Q2270" s="14"/>
      <c r="R2270" s="18"/>
      <c r="S2270" s="16">
        <f>G2270</f>
        <v>0</v>
      </c>
      <c r="T2270" s="18">
        <f t="shared" si="755"/>
        <v>83120.239999999991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756"/>
        <v>118245.16999999997</v>
      </c>
      <c r="AA2270" s="15"/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9876.83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757"/>
        <v>0</v>
      </c>
      <c r="AP2270" s="15"/>
      <c r="AR2270" s="14"/>
      <c r="AS2270" s="18"/>
      <c r="AT2270" s="16">
        <v>0</v>
      </c>
      <c r="AU2270" s="18">
        <f t="shared" si="758"/>
        <v>0</v>
      </c>
      <c r="AV2270" s="15"/>
      <c r="AX2270" s="14"/>
      <c r="AY2270" s="18"/>
      <c r="AZ2270" s="16">
        <v>0</v>
      </c>
      <c r="BA2270" s="18">
        <f t="shared" si="759"/>
        <v>0</v>
      </c>
      <c r="BB2270" s="15"/>
      <c r="BD2270" s="14"/>
      <c r="BE2270" s="18"/>
      <c r="BF2270" s="16">
        <v>0</v>
      </c>
      <c r="BG2270" s="18">
        <f t="shared" si="760"/>
        <v>0</v>
      </c>
      <c r="BH2270" s="15"/>
      <c r="BJ2270" s="86">
        <v>0</v>
      </c>
      <c r="BK2270" s="90"/>
      <c r="BL2270" s="24"/>
      <c r="BM2270" s="24"/>
      <c r="BN2270" s="24"/>
      <c r="BO2270" s="24"/>
      <c r="BP2270" s="24"/>
      <c r="BQ2270" s="124"/>
    </row>
    <row r="2271" spans="1:69" ht="16.8" customHeight="1" x14ac:dyDescent="0.35">
      <c r="A2271" s="15"/>
      <c r="B2271" s="15"/>
      <c r="C2271" s="15" t="s">
        <v>55</v>
      </c>
      <c r="D2271" s="16">
        <f>SUM(G2263:G2270)+E2266+E2267+E2268+E2269+E2270</f>
        <v>0</v>
      </c>
      <c r="E2271" s="16"/>
      <c r="F2271" s="16"/>
      <c r="G2271" s="16"/>
      <c r="H2271" s="16"/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14.048998000000001</v>
      </c>
      <c r="N2271" s="16">
        <f>G2292</f>
        <v>0</v>
      </c>
      <c r="O2271" s="16">
        <f t="shared" si="761"/>
        <v>1374.601326</v>
      </c>
      <c r="P2271" s="18">
        <f t="shared" si="762"/>
        <v>491.54132600000008</v>
      </c>
      <c r="Q2271" s="14"/>
      <c r="R2271" s="18"/>
      <c r="S2271" s="16">
        <v>0</v>
      </c>
      <c r="T2271" s="18">
        <f t="shared" si="755"/>
        <v>83120.239999999991</v>
      </c>
      <c r="U2271" s="15"/>
      <c r="W2271" s="14"/>
      <c r="X2271" s="18"/>
      <c r="Y2271" s="16">
        <v>0</v>
      </c>
      <c r="Z2271" s="18">
        <f t="shared" si="756"/>
        <v>118245.16999999997</v>
      </c>
      <c r="AA2271" s="15"/>
      <c r="AB2271" s="24"/>
      <c r="AC2271" s="15"/>
      <c r="AD2271" s="25"/>
      <c r="AE2271" s="62"/>
      <c r="AF2271" s="63"/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757"/>
        <v>0</v>
      </c>
      <c r="AP2271" s="15"/>
      <c r="AR2271" s="14"/>
      <c r="AS2271" s="18"/>
      <c r="AT2271" s="16">
        <v>0</v>
      </c>
      <c r="AU2271" s="18">
        <f t="shared" si="758"/>
        <v>0</v>
      </c>
      <c r="AV2271" s="15"/>
      <c r="AX2271" s="14"/>
      <c r="AY2271" s="18"/>
      <c r="AZ2271" s="16">
        <v>0</v>
      </c>
      <c r="BA2271" s="18">
        <f t="shared" si="759"/>
        <v>0</v>
      </c>
      <c r="BB2271" s="15"/>
      <c r="BD2271" s="14"/>
      <c r="BE2271" s="18"/>
      <c r="BF2271" s="16">
        <v>0</v>
      </c>
      <c r="BG2271" s="18">
        <f t="shared" si="760"/>
        <v>0</v>
      </c>
      <c r="BH2271" s="15"/>
      <c r="BJ2271" s="86">
        <v>0</v>
      </c>
      <c r="BK2271" s="90"/>
      <c r="BL2271" s="24"/>
      <c r="BM2271" s="24"/>
      <c r="BN2271" s="24"/>
      <c r="BO2271" s="24"/>
      <c r="BP2271" s="24"/>
      <c r="BQ2271" s="124"/>
    </row>
    <row r="2272" spans="1:69" ht="16.8" customHeight="1" x14ac:dyDescent="0.35">
      <c r="A2272" s="15"/>
      <c r="B2272" s="15"/>
      <c r="C2272" s="15" t="s">
        <v>56</v>
      </c>
      <c r="D2272" s="16"/>
      <c r="E2272" s="16"/>
      <c r="F2272" s="16"/>
      <c r="G2272" s="16"/>
      <c r="H2272" s="16">
        <f>SUM(H2259:H2271)</f>
        <v>16547.75</v>
      </c>
      <c r="I2272" s="4"/>
      <c r="J2272" s="14"/>
      <c r="K2272" s="15" t="s">
        <v>182</v>
      </c>
      <c r="L2272" s="16"/>
      <c r="M2272" s="16">
        <f>14.4*(L2259+L2260-M2260)/100</f>
        <v>439.79472000000004</v>
      </c>
      <c r="N2272" s="16">
        <f>G2293</f>
        <v>0</v>
      </c>
      <c r="O2272" s="16">
        <f t="shared" si="761"/>
        <v>14551.530640000001</v>
      </c>
      <c r="P2272" s="18">
        <f t="shared" si="762"/>
        <v>15387.380639999999</v>
      </c>
      <c r="Q2272" s="14"/>
      <c r="R2272" s="18"/>
      <c r="S2272" s="16">
        <v>0</v>
      </c>
      <c r="T2272" s="18">
        <f t="shared" si="755"/>
        <v>83120.239999999991</v>
      </c>
      <c r="U2272" s="15"/>
      <c r="W2272" s="14"/>
      <c r="X2272" s="18"/>
      <c r="Y2272" s="16">
        <v>0</v>
      </c>
      <c r="Z2272" s="18">
        <f t="shared" si="756"/>
        <v>118245.16999999997</v>
      </c>
      <c r="AA2272" s="15" t="str">
        <f>C2272</f>
        <v>Sinistro</v>
      </c>
      <c r="AB2272" s="24"/>
      <c r="AC2272" s="15"/>
      <c r="AD2272" s="25"/>
      <c r="AE2272" s="62"/>
      <c r="AF2272" s="63"/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757"/>
        <v>0</v>
      </c>
      <c r="AP2272" s="15"/>
      <c r="AR2272" s="14"/>
      <c r="AS2272" s="18"/>
      <c r="AT2272" s="16">
        <v>0</v>
      </c>
      <c r="AU2272" s="18">
        <f t="shared" si="758"/>
        <v>0</v>
      </c>
      <c r="AV2272" s="15"/>
      <c r="AX2272" s="14"/>
      <c r="AY2272" s="18"/>
      <c r="AZ2272" s="16">
        <v>0</v>
      </c>
      <c r="BA2272" s="18">
        <f t="shared" si="759"/>
        <v>0</v>
      </c>
      <c r="BB2272" s="15"/>
      <c r="BD2272" s="14"/>
      <c r="BE2272" s="18"/>
      <c r="BF2272" s="16">
        <v>0</v>
      </c>
      <c r="BG2272" s="18">
        <f t="shared" si="760"/>
        <v>0</v>
      </c>
      <c r="BH2272" s="15"/>
      <c r="BJ2272" s="86">
        <v>0</v>
      </c>
      <c r="BK2272" s="90"/>
      <c r="BL2272" s="24"/>
      <c r="BM2272" s="24"/>
      <c r="BN2272" s="24"/>
      <c r="BO2272" s="24"/>
      <c r="BP2272" s="24"/>
      <c r="BQ2272" s="124"/>
    </row>
    <row r="2273" spans="1:69" ht="16.8" customHeight="1" x14ac:dyDescent="0.35">
      <c r="A2273" s="15"/>
      <c r="B2273" s="15"/>
      <c r="C2273" s="15" t="s">
        <v>57</v>
      </c>
      <c r="D2273" s="16">
        <f>E2272+G2272</f>
        <v>0</v>
      </c>
      <c r="E2273" s="16"/>
      <c r="F2273" s="16"/>
      <c r="G2273" s="16"/>
      <c r="H2273" s="16"/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42.757820000000002</v>
      </c>
      <c r="N2273" s="16">
        <f>G2294</f>
        <v>0</v>
      </c>
      <c r="O2273" s="16">
        <f t="shared" si="761"/>
        <v>3611.3853400000003</v>
      </c>
      <c r="P2273" s="18">
        <f t="shared" si="762"/>
        <v>1495.9953399999997</v>
      </c>
      <c r="Q2273" s="14"/>
      <c r="R2273" s="18"/>
      <c r="S2273" s="16">
        <v>0</v>
      </c>
      <c r="T2273" s="18">
        <f t="shared" si="755"/>
        <v>83120.239999999991</v>
      </c>
      <c r="U2273" s="15"/>
      <c r="W2273" s="14"/>
      <c r="X2273" s="18"/>
      <c r="Y2273" s="16">
        <v>0</v>
      </c>
      <c r="Z2273" s="18">
        <f t="shared" si="756"/>
        <v>118245.16999999997</v>
      </c>
      <c r="AA2273" s="15"/>
      <c r="AB2273" s="24"/>
      <c r="AC2273" s="64" t="s">
        <v>134</v>
      </c>
      <c r="AD2273" s="65"/>
      <c r="AE2273" s="65">
        <f>H2277</f>
        <v>0</v>
      </c>
      <c r="AF2273" s="63">
        <f t="shared" ref="AF2273:AF2303" si="763">AE2273+AF2212</f>
        <v>0</v>
      </c>
      <c r="AG2273" s="25"/>
      <c r="AH2273" s="24"/>
      <c r="AI2273" s="26"/>
      <c r="AJ2273" s="25">
        <v>0</v>
      </c>
      <c r="AL2273" s="14"/>
      <c r="AM2273" s="18"/>
      <c r="AN2273" s="16">
        <v>0</v>
      </c>
      <c r="AO2273" s="18">
        <f t="shared" si="757"/>
        <v>0</v>
      </c>
      <c r="AP2273" s="15"/>
      <c r="AR2273" s="14"/>
      <c r="AS2273" s="18"/>
      <c r="AT2273" s="16">
        <v>0</v>
      </c>
      <c r="AU2273" s="18">
        <f t="shared" si="758"/>
        <v>0</v>
      </c>
      <c r="AV2273" s="15"/>
      <c r="AX2273" s="14"/>
      <c r="AY2273" s="18"/>
      <c r="AZ2273" s="16">
        <v>0</v>
      </c>
      <c r="BA2273" s="18">
        <f t="shared" si="759"/>
        <v>0</v>
      </c>
      <c r="BB2273" s="15"/>
      <c r="BD2273" s="14"/>
      <c r="BE2273" s="18"/>
      <c r="BF2273" s="16">
        <v>0</v>
      </c>
      <c r="BG2273" s="18">
        <f t="shared" si="760"/>
        <v>0</v>
      </c>
      <c r="BH2273" s="15"/>
      <c r="BJ2273" s="86"/>
      <c r="BK2273" s="86"/>
      <c r="BL2273" s="24"/>
      <c r="BM2273" s="24"/>
      <c r="BN2273" s="24"/>
      <c r="BO2273" s="24"/>
      <c r="BP2273" s="24"/>
      <c r="BQ2273" s="124"/>
    </row>
    <row r="2274" spans="1:69" ht="16.8" customHeight="1" x14ac:dyDescent="0.35">
      <c r="A2274" s="15"/>
      <c r="B2274" s="15"/>
      <c r="C2274" s="15" t="s">
        <v>58</v>
      </c>
      <c r="D2274" s="16"/>
      <c r="E2274" s="16"/>
      <c r="F2274" s="16"/>
      <c r="G2274" s="16">
        <v>0</v>
      </c>
      <c r="H2274" s="16"/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761"/>
        <v>0</v>
      </c>
      <c r="P2274" s="18">
        <f t="shared" si="762"/>
        <v>0</v>
      </c>
      <c r="Q2274" s="14"/>
      <c r="R2274" s="18"/>
      <c r="S2274" s="16">
        <f t="shared" ref="S2274:S2281" si="764">G2274</f>
        <v>0</v>
      </c>
      <c r="T2274" s="18">
        <f t="shared" si="755"/>
        <v>83120.239999999991</v>
      </c>
      <c r="U2274" s="15" t="str">
        <f t="shared" ref="U2274:U2284" si="765">C2274</f>
        <v xml:space="preserve">Francobolli    </v>
      </c>
      <c r="W2274" s="14"/>
      <c r="X2274" s="18"/>
      <c r="Y2274" s="16"/>
      <c r="Z2274" s="18">
        <f t="shared" si="756"/>
        <v>118245.16999999997</v>
      </c>
      <c r="AA2274" s="15"/>
      <c r="AB2274" s="24"/>
      <c r="AC2274" s="15" t="str">
        <f t="shared" ref="AC2274:AC2287" si="766">C2274</f>
        <v xml:space="preserve">Francobolli    </v>
      </c>
      <c r="AD2274" s="25"/>
      <c r="AE2274" s="62">
        <f>G2274</f>
        <v>0</v>
      </c>
      <c r="AF2274" s="63">
        <f t="shared" si="763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757"/>
        <v>0</v>
      </c>
      <c r="AP2274" s="15"/>
      <c r="AR2274" s="14"/>
      <c r="AS2274" s="18"/>
      <c r="AT2274" s="16"/>
      <c r="AU2274" s="18">
        <f t="shared" si="758"/>
        <v>0</v>
      </c>
      <c r="AV2274" s="15"/>
      <c r="AX2274" s="14"/>
      <c r="AY2274" s="18"/>
      <c r="AZ2274" s="16"/>
      <c r="BA2274" s="18">
        <f t="shared" si="759"/>
        <v>0</v>
      </c>
      <c r="BB2274" s="15"/>
      <c r="BD2274" s="14"/>
      <c r="BE2274" s="18"/>
      <c r="BF2274" s="16"/>
      <c r="BG2274" s="18">
        <f t="shared" si="760"/>
        <v>0</v>
      </c>
      <c r="BH2274" s="15"/>
      <c r="BJ2274" s="86"/>
      <c r="BK2274" s="86"/>
      <c r="BL2274" s="24"/>
      <c r="BM2274" s="24"/>
      <c r="BN2274" s="24"/>
      <c r="BO2274" s="24"/>
      <c r="BP2274" s="24"/>
      <c r="BQ2274" s="124"/>
    </row>
    <row r="2275" spans="1:69" ht="16.8" customHeight="1" x14ac:dyDescent="0.35">
      <c r="A2275" s="15"/>
      <c r="B2275" s="15"/>
      <c r="C2275" s="15" t="s">
        <v>135</v>
      </c>
      <c r="D2275" s="16"/>
      <c r="E2275" s="16"/>
      <c r="F2275" s="16"/>
      <c r="G2275" s="16">
        <v>0</v>
      </c>
      <c r="H2275" s="16"/>
      <c r="I2275" s="4"/>
      <c r="J2275" s="14"/>
      <c r="K2275" s="15" t="str">
        <f>C2297</f>
        <v>COMMERCIALISTA</v>
      </c>
      <c r="L2275" s="16"/>
      <c r="M2275" s="16">
        <f>1.86*(L2259+L2260-M2260)/100</f>
        <v>56.806818</v>
      </c>
      <c r="N2275" s="16">
        <f>G2297</f>
        <v>0</v>
      </c>
      <c r="O2275" s="16">
        <f t="shared" si="761"/>
        <v>2028.7966660000004</v>
      </c>
      <c r="P2275" s="18">
        <f t="shared" si="762"/>
        <v>1987.5366660000007</v>
      </c>
      <c r="Q2275" s="14"/>
      <c r="R2275" s="18"/>
      <c r="S2275" s="16">
        <f t="shared" si="764"/>
        <v>0</v>
      </c>
      <c r="T2275" s="18">
        <f t="shared" si="755"/>
        <v>83120.239999999991</v>
      </c>
      <c r="U2275" s="15" t="str">
        <f t="shared" si="765"/>
        <v xml:space="preserve">PAG. FATT. SOMMESE PETROLI </v>
      </c>
      <c r="W2275" s="14"/>
      <c r="X2275" s="18"/>
      <c r="Y2275" s="16">
        <v>0</v>
      </c>
      <c r="Z2275" s="18">
        <f t="shared" si="756"/>
        <v>118245.16999999997</v>
      </c>
      <c r="AA2275" s="15"/>
      <c r="AB2275" s="24"/>
      <c r="AC2275" s="15" t="str">
        <f t="shared" si="766"/>
        <v xml:space="preserve">PAG. FATT. SOMMESE PETROLI </v>
      </c>
      <c r="AD2275" s="25"/>
      <c r="AE2275" s="62">
        <f>G2275</f>
        <v>0</v>
      </c>
      <c r="AF2275" s="63">
        <f t="shared" si="763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757"/>
        <v>0</v>
      </c>
      <c r="AP2275" s="15"/>
      <c r="AR2275" s="14"/>
      <c r="AS2275" s="18"/>
      <c r="AT2275" s="16">
        <v>0</v>
      </c>
      <c r="AU2275" s="18">
        <f t="shared" si="758"/>
        <v>0</v>
      </c>
      <c r="AV2275" s="15"/>
      <c r="AX2275" s="14"/>
      <c r="AY2275" s="18"/>
      <c r="AZ2275" s="16">
        <v>0</v>
      </c>
      <c r="BA2275" s="18">
        <f t="shared" si="759"/>
        <v>0</v>
      </c>
      <c r="BB2275" s="15"/>
      <c r="BD2275" s="14"/>
      <c r="BE2275" s="18"/>
      <c r="BF2275" s="16">
        <v>0</v>
      </c>
      <c r="BG2275" s="18">
        <f t="shared" si="760"/>
        <v>0</v>
      </c>
      <c r="BH2275" s="15"/>
      <c r="BJ2275" s="86"/>
      <c r="BK2275" s="86"/>
      <c r="BL2275" s="24"/>
      <c r="BM2275" s="24"/>
      <c r="BN2275" s="24"/>
      <c r="BO2275" s="24"/>
      <c r="BP2275" s="24"/>
      <c r="BQ2275" s="124"/>
    </row>
    <row r="2276" spans="1:69" ht="16.8" customHeight="1" x14ac:dyDescent="0.35">
      <c r="A2276" s="15"/>
      <c r="B2276" s="15"/>
      <c r="C2276" s="15" t="s">
        <v>60</v>
      </c>
      <c r="D2276" s="16">
        <f>SUM(G2275:G2276)</f>
        <v>0</v>
      </c>
      <c r="E2276" s="16">
        <v>0</v>
      </c>
      <c r="F2276" s="16"/>
      <c r="G2276" s="16">
        <v>0</v>
      </c>
      <c r="H2276" s="16"/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21.378910000000001</v>
      </c>
      <c r="N2276" s="16">
        <f>G2298</f>
        <v>0</v>
      </c>
      <c r="O2276" s="16">
        <f t="shared" si="761"/>
        <v>2091.7776699999999</v>
      </c>
      <c r="P2276" s="18">
        <f t="shared" si="762"/>
        <v>747.99766999999986</v>
      </c>
      <c r="Q2276" s="14"/>
      <c r="R2276" s="18"/>
      <c r="S2276" s="16">
        <f t="shared" si="764"/>
        <v>0</v>
      </c>
      <c r="T2276" s="18">
        <f t="shared" si="755"/>
        <v>83120.239999999991</v>
      </c>
      <c r="U2276" s="15" t="str">
        <f t="shared" si="765"/>
        <v>Benzina auto papa'</v>
      </c>
      <c r="W2276" s="14"/>
      <c r="X2276" s="18"/>
      <c r="Y2276" s="16">
        <v>0</v>
      </c>
      <c r="Z2276" s="18">
        <f t="shared" si="756"/>
        <v>118245.16999999997</v>
      </c>
      <c r="AA2276" s="15"/>
      <c r="AB2276" s="24"/>
      <c r="AC2276" s="15" t="str">
        <f t="shared" si="766"/>
        <v>Benzina auto papa'</v>
      </c>
      <c r="AD2276" s="25"/>
      <c r="AE2276" s="62">
        <f>G2276</f>
        <v>0</v>
      </c>
      <c r="AF2276" s="63">
        <f t="shared" si="763"/>
        <v>0</v>
      </c>
      <c r="AG2276" s="25"/>
      <c r="AH2276" s="24"/>
      <c r="AI2276" s="26">
        <v>0</v>
      </c>
      <c r="AJ2276" s="25"/>
      <c r="AL2276" s="14"/>
      <c r="AM2276" s="18"/>
      <c r="AN2276" s="16">
        <v>0</v>
      </c>
      <c r="AO2276" s="18">
        <f t="shared" si="757"/>
        <v>0</v>
      </c>
      <c r="AP2276" s="15"/>
      <c r="AR2276" s="14"/>
      <c r="AS2276" s="18"/>
      <c r="AT2276" s="16">
        <v>0</v>
      </c>
      <c r="AU2276" s="18">
        <f t="shared" si="758"/>
        <v>0</v>
      </c>
      <c r="AV2276" s="15"/>
      <c r="AX2276" s="14"/>
      <c r="AY2276" s="18"/>
      <c r="AZ2276" s="16">
        <v>0</v>
      </c>
      <c r="BA2276" s="18">
        <f t="shared" si="759"/>
        <v>0</v>
      </c>
      <c r="BB2276" s="15"/>
      <c r="BD2276" s="14"/>
      <c r="BE2276" s="18"/>
      <c r="BF2276" s="16">
        <v>0</v>
      </c>
      <c r="BG2276" s="18">
        <f t="shared" si="760"/>
        <v>0</v>
      </c>
      <c r="BH2276" s="15"/>
      <c r="BJ2276" s="86"/>
      <c r="BK2276" s="86"/>
      <c r="BL2276" s="24"/>
      <c r="BM2276" s="24"/>
      <c r="BN2276" s="24"/>
      <c r="BO2276" s="24"/>
      <c r="BP2276" s="24"/>
      <c r="BQ2276" s="124"/>
    </row>
    <row r="2277" spans="1:69" ht="16.8" customHeight="1" x14ac:dyDescent="0.35">
      <c r="A2277" s="15"/>
      <c r="B2277" s="15"/>
      <c r="C2277" s="28" t="s">
        <v>136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574.78726600000005</v>
      </c>
      <c r="N2277" s="16">
        <f>G2302</f>
        <v>0</v>
      </c>
      <c r="O2277" s="16">
        <f t="shared" si="761"/>
        <v>27073.001642000007</v>
      </c>
      <c r="P2277" s="18">
        <f t="shared" si="762"/>
        <v>20110.451642</v>
      </c>
      <c r="Q2277" s="14"/>
      <c r="R2277" s="18"/>
      <c r="S2277" s="16">
        <f t="shared" si="764"/>
        <v>0</v>
      </c>
      <c r="T2277" s="18">
        <f t="shared" si="755"/>
        <v>83120.239999999991</v>
      </c>
      <c r="U2277" s="15" t="str">
        <f t="shared" si="765"/>
        <v>Spese bancarie</v>
      </c>
      <c r="W2277" s="14"/>
      <c r="X2277" s="18"/>
      <c r="Y2277" s="16">
        <v>0</v>
      </c>
      <c r="Z2277" s="18">
        <f t="shared" si="756"/>
        <v>118245.16999999997</v>
      </c>
      <c r="AA2277" s="15" t="str">
        <f>C2277</f>
        <v>Spese bancarie</v>
      </c>
      <c r="AB2277" s="24"/>
      <c r="AC2277" s="15" t="str">
        <f t="shared" si="766"/>
        <v>Spese bancarie</v>
      </c>
      <c r="AD2277" s="25"/>
      <c r="AE2277" s="62">
        <v>0</v>
      </c>
      <c r="AF2277" s="63">
        <f t="shared" si="763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757"/>
        <v>0</v>
      </c>
      <c r="AP2277" s="15"/>
      <c r="AR2277" s="14"/>
      <c r="AS2277" s="18"/>
      <c r="AT2277" s="16">
        <v>0</v>
      </c>
      <c r="AU2277" s="18">
        <f t="shared" si="758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759"/>
        <v>0</v>
      </c>
      <c r="BB2277" s="15"/>
      <c r="BD2277" s="14"/>
      <c r="BE2277" s="18"/>
      <c r="BF2277" s="16">
        <v>0</v>
      </c>
      <c r="BG2277" s="18">
        <f t="shared" si="760"/>
        <v>0</v>
      </c>
      <c r="BH2277" s="15"/>
      <c r="BJ2277" s="86"/>
      <c r="BK2277" s="86"/>
      <c r="BL2277" s="24"/>
      <c r="BM2277" s="24"/>
      <c r="BN2277" s="24"/>
      <c r="BO2277" s="24"/>
      <c r="BP2277" s="24"/>
      <c r="BQ2277" s="124"/>
    </row>
    <row r="2278" spans="1:69" ht="16.8" customHeight="1" x14ac:dyDescent="0.35">
      <c r="A2278" s="15"/>
      <c r="B2278" s="15"/>
      <c r="C2278" s="15"/>
      <c r="D2278" s="16"/>
      <c r="E2278" s="16"/>
      <c r="F2278" s="16"/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574.78726600000005</v>
      </c>
      <c r="N2278" s="29">
        <f>G2303</f>
        <v>0</v>
      </c>
      <c r="O2278" s="16">
        <f t="shared" si="761"/>
        <v>40778.971641999982</v>
      </c>
      <c r="P2278" s="18">
        <f t="shared" si="762"/>
        <v>20110.451642</v>
      </c>
      <c r="Q2278" s="14"/>
      <c r="R2278" s="18"/>
      <c r="S2278" s="16">
        <f t="shared" si="764"/>
        <v>0</v>
      </c>
      <c r="T2278" s="18">
        <f t="shared" si="755"/>
        <v>83120.239999999991</v>
      </c>
      <c r="U2278" s="15">
        <f t="shared" si="765"/>
        <v>0</v>
      </c>
      <c r="W2278" s="14"/>
      <c r="X2278" s="18"/>
      <c r="Y2278" s="16">
        <v>0</v>
      </c>
      <c r="Z2278" s="18">
        <f t="shared" si="756"/>
        <v>118245.16999999997</v>
      </c>
      <c r="AA2278" s="15"/>
      <c r="AB2278" s="24"/>
      <c r="AC2278" s="15">
        <f t="shared" si="766"/>
        <v>0</v>
      </c>
      <c r="AD2278" s="25"/>
      <c r="AE2278" s="62">
        <f t="shared" ref="AE2278:AE2303" si="767">G2278</f>
        <v>0</v>
      </c>
      <c r="AF2278" s="63">
        <f t="shared" si="763"/>
        <v>0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757"/>
        <v>0</v>
      </c>
      <c r="AP2278" s="15"/>
      <c r="AR2278" s="14"/>
      <c r="AS2278" s="18"/>
      <c r="AT2278" s="16">
        <v>0</v>
      </c>
      <c r="AU2278" s="18">
        <f t="shared" si="758"/>
        <v>0</v>
      </c>
      <c r="AV2278" s="15"/>
      <c r="AX2278" s="14"/>
      <c r="AY2278" s="18"/>
      <c r="AZ2278" s="16">
        <v>0</v>
      </c>
      <c r="BA2278" s="18">
        <f t="shared" si="759"/>
        <v>0</v>
      </c>
      <c r="BB2278" s="15"/>
      <c r="BD2278" s="14"/>
      <c r="BE2278" s="18"/>
      <c r="BF2278" s="16">
        <v>0</v>
      </c>
      <c r="BG2278" s="18">
        <f t="shared" si="760"/>
        <v>0</v>
      </c>
      <c r="BH2278" s="15"/>
      <c r="BJ2278" s="86"/>
      <c r="BK2278" s="86"/>
      <c r="BL2278" s="24"/>
      <c r="BM2278" s="24"/>
      <c r="BN2278" s="24"/>
      <c r="BO2278" s="24"/>
      <c r="BP2278" s="24"/>
      <c r="BQ2278" s="124"/>
    </row>
    <row r="2279" spans="1:69" ht="16.8" customHeight="1" x14ac:dyDescent="0.35">
      <c r="A2279" s="15"/>
      <c r="B2279" s="15"/>
      <c r="C2279" s="28" t="s">
        <v>62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15.27065</v>
      </c>
      <c r="N2279" s="16">
        <f>G2274</f>
        <v>0</v>
      </c>
      <c r="O2279" s="16">
        <f t="shared" si="761"/>
        <v>1494.1340500000003</v>
      </c>
      <c r="P2279" s="18">
        <f t="shared" si="762"/>
        <v>534.28404999999998</v>
      </c>
      <c r="Q2279" s="14"/>
      <c r="R2279" s="18"/>
      <c r="S2279" s="16">
        <f t="shared" si="764"/>
        <v>0</v>
      </c>
      <c r="T2279" s="18">
        <f t="shared" si="755"/>
        <v>83120.239999999991</v>
      </c>
      <c r="U2279" s="15" t="str">
        <f t="shared" si="765"/>
        <v>Materiale pulizia</v>
      </c>
      <c r="W2279" s="14"/>
      <c r="X2279" s="18"/>
      <c r="Y2279" s="16">
        <v>0</v>
      </c>
      <c r="Z2279" s="18">
        <f t="shared" si="756"/>
        <v>118245.16999999997</v>
      </c>
      <c r="AA2279" s="15"/>
      <c r="AB2279" s="24"/>
      <c r="AC2279" s="15" t="str">
        <f t="shared" si="766"/>
        <v>Materiale pulizia</v>
      </c>
      <c r="AD2279" s="25"/>
      <c r="AE2279" s="62">
        <f t="shared" si="767"/>
        <v>0</v>
      </c>
      <c r="AF2279" s="63">
        <f t="shared" si="763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757"/>
        <v>0</v>
      </c>
      <c r="AP2279" s="15"/>
      <c r="AR2279" s="14"/>
      <c r="AS2279" s="18"/>
      <c r="AT2279" s="16">
        <v>0</v>
      </c>
      <c r="AU2279" s="18">
        <f t="shared" si="758"/>
        <v>0</v>
      </c>
      <c r="AV2279" s="15"/>
      <c r="AX2279" s="14"/>
      <c r="AY2279" s="18"/>
      <c r="AZ2279" s="16">
        <v>0</v>
      </c>
      <c r="BA2279" s="18">
        <f t="shared" si="759"/>
        <v>0</v>
      </c>
      <c r="BB2279" s="15"/>
      <c r="BD2279" s="14"/>
      <c r="BE2279" s="18"/>
      <c r="BF2279" s="16">
        <v>0</v>
      </c>
      <c r="BG2279" s="18">
        <f t="shared" si="760"/>
        <v>0</v>
      </c>
      <c r="BH2279" s="15"/>
      <c r="BJ2279" s="86"/>
      <c r="BK2279" s="86"/>
      <c r="BL2279" s="24"/>
      <c r="BM2279" s="24"/>
      <c r="BN2279" s="24"/>
      <c r="BO2279" s="24"/>
      <c r="BP2279" s="24"/>
      <c r="BQ2279" s="124"/>
    </row>
    <row r="2280" spans="1:69" ht="16.8" customHeight="1" x14ac:dyDescent="0.35">
      <c r="A2280" s="15"/>
      <c r="B2280" s="15"/>
      <c r="C2280" s="15" t="s">
        <v>63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15.27065</v>
      </c>
      <c r="N2280" s="16">
        <f>G2280</f>
        <v>0</v>
      </c>
      <c r="O2280" s="16">
        <f t="shared" si="761"/>
        <v>-348.14594999999991</v>
      </c>
      <c r="P2280" s="18">
        <f t="shared" si="762"/>
        <v>534.28404999999998</v>
      </c>
      <c r="Q2280" s="14"/>
      <c r="R2280" s="18"/>
      <c r="S2280" s="16">
        <f t="shared" si="764"/>
        <v>0</v>
      </c>
      <c r="T2280" s="18">
        <f t="shared" si="755"/>
        <v>83120.239999999991</v>
      </c>
      <c r="U2280" s="15" t="str">
        <f t="shared" si="765"/>
        <v xml:space="preserve">Assicurazioni </v>
      </c>
      <c r="W2280" s="14"/>
      <c r="X2280" s="18"/>
      <c r="Y2280" s="16">
        <v>0</v>
      </c>
      <c r="Z2280" s="18">
        <f t="shared" si="756"/>
        <v>118245.16999999997</v>
      </c>
      <c r="AA2280" s="15"/>
      <c r="AB2280" s="24"/>
      <c r="AC2280" s="15" t="str">
        <f t="shared" si="766"/>
        <v xml:space="preserve">Assicurazioni </v>
      </c>
      <c r="AD2280" s="25"/>
      <c r="AE2280" s="62">
        <f t="shared" si="767"/>
        <v>0</v>
      </c>
      <c r="AF2280" s="63">
        <f t="shared" si="763"/>
        <v>1842.28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757"/>
        <v>0</v>
      </c>
      <c r="AP2280" s="15"/>
      <c r="AR2280" s="14"/>
      <c r="AS2280" s="18"/>
      <c r="AT2280" s="16">
        <v>0</v>
      </c>
      <c r="AU2280" s="18">
        <f t="shared" si="758"/>
        <v>0</v>
      </c>
      <c r="AV2280" s="15"/>
      <c r="AX2280" s="14"/>
      <c r="AY2280" s="18"/>
      <c r="AZ2280" s="16">
        <v>0</v>
      </c>
      <c r="BA2280" s="18">
        <f t="shared" si="759"/>
        <v>0</v>
      </c>
      <c r="BB2280" s="15"/>
      <c r="BD2280" s="14"/>
      <c r="BE2280" s="18"/>
      <c r="BF2280" s="16">
        <v>0</v>
      </c>
      <c r="BG2280" s="18">
        <f t="shared" si="760"/>
        <v>0</v>
      </c>
      <c r="BH2280" s="15"/>
      <c r="BJ2280" s="86"/>
      <c r="BK2280" s="86"/>
      <c r="BL2280" s="24"/>
      <c r="BM2280" s="24"/>
      <c r="BN2280" s="24"/>
      <c r="BO2280" s="24"/>
      <c r="BP2280" s="24"/>
      <c r="BQ2280" s="124"/>
    </row>
    <row r="2281" spans="1:69" ht="16.8" customHeight="1" x14ac:dyDescent="0.35">
      <c r="A2281" s="15"/>
      <c r="B2281" s="15"/>
      <c r="C2281" s="15" t="s">
        <v>50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64</v>
      </c>
      <c r="L2281" s="16"/>
      <c r="M2281" s="16">
        <f>2.32*(L2259+L2260-M2260)/100</f>
        <v>70.85581599999999</v>
      </c>
      <c r="N2281" s="16">
        <f>H2315+H2314+G2313</f>
        <v>0</v>
      </c>
      <c r="O2281" s="16">
        <f t="shared" si="761"/>
        <v>1516.0879919999995</v>
      </c>
      <c r="P2281" s="18">
        <f t="shared" si="762"/>
        <v>2479.0779919999995</v>
      </c>
      <c r="Q2281" s="14"/>
      <c r="R2281" s="18"/>
      <c r="S2281" s="16">
        <f t="shared" si="764"/>
        <v>0</v>
      </c>
      <c r="T2281" s="18">
        <f t="shared" si="755"/>
        <v>83120.239999999991</v>
      </c>
      <c r="U2281" s="15" t="str">
        <f t="shared" si="765"/>
        <v>Telepass</v>
      </c>
      <c r="W2281" s="14"/>
      <c r="X2281" s="18"/>
      <c r="Y2281" s="16">
        <v>0</v>
      </c>
      <c r="Z2281" s="18">
        <f t="shared" si="756"/>
        <v>118245.16999999997</v>
      </c>
      <c r="AA2281" s="15"/>
      <c r="AB2281" s="24"/>
      <c r="AC2281" s="15" t="str">
        <f t="shared" si="766"/>
        <v>Telepass</v>
      </c>
      <c r="AD2281" s="25"/>
      <c r="AE2281" s="62">
        <f t="shared" si="767"/>
        <v>0</v>
      </c>
      <c r="AF2281" s="63">
        <f t="shared" si="763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757"/>
        <v>0</v>
      </c>
      <c r="AP2281" s="15"/>
      <c r="AR2281" s="14"/>
      <c r="AS2281" s="18"/>
      <c r="AT2281" s="16">
        <v>0</v>
      </c>
      <c r="AU2281" s="18">
        <f t="shared" si="758"/>
        <v>0</v>
      </c>
      <c r="AV2281" s="15"/>
      <c r="AX2281" s="14"/>
      <c r="AY2281" s="18"/>
      <c r="AZ2281" s="16">
        <v>0</v>
      </c>
      <c r="BA2281" s="18">
        <f t="shared" si="759"/>
        <v>0</v>
      </c>
      <c r="BB2281" s="15"/>
      <c r="BD2281" s="14"/>
      <c r="BE2281" s="18"/>
      <c r="BF2281" s="16">
        <v>0</v>
      </c>
      <c r="BG2281" s="18">
        <f t="shared" si="760"/>
        <v>0</v>
      </c>
      <c r="BH2281" s="15"/>
      <c r="BJ2281" s="86"/>
      <c r="BK2281" s="86"/>
      <c r="BL2281" s="24"/>
      <c r="BM2281" s="24"/>
      <c r="BN2281" s="24"/>
      <c r="BO2281" s="24"/>
      <c r="BP2281" s="24"/>
      <c r="BQ2281" s="124"/>
    </row>
    <row r="2282" spans="1:69" ht="16.8" customHeight="1" x14ac:dyDescent="0.35">
      <c r="A2282" s="15"/>
      <c r="B2282" s="15"/>
      <c r="C2282" s="28" t="s">
        <v>65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/>
      <c r="L2282" s="16"/>
      <c r="M2282" s="16"/>
      <c r="N2282" s="16" t="s">
        <v>66</v>
      </c>
      <c r="O2282" s="16">
        <f>T2316+AO2316</f>
        <v>83120.239999999991</v>
      </c>
      <c r="P2282" s="18"/>
      <c r="Q2282" s="14"/>
      <c r="R2282" s="18"/>
      <c r="S2282" s="16">
        <v>0</v>
      </c>
      <c r="T2282" s="18">
        <f t="shared" si="755"/>
        <v>83120.239999999991</v>
      </c>
      <c r="U2282" s="15" t="str">
        <f t="shared" si="765"/>
        <v>Pubblicità</v>
      </c>
      <c r="W2282" s="14"/>
      <c r="X2282" s="18"/>
      <c r="Y2282" s="16">
        <v>0</v>
      </c>
      <c r="Z2282" s="18">
        <f t="shared" si="756"/>
        <v>118245.16999999997</v>
      </c>
      <c r="AA2282" s="15"/>
      <c r="AB2282" s="24"/>
      <c r="AC2282" s="15" t="str">
        <f t="shared" si="766"/>
        <v>Pubblicità</v>
      </c>
      <c r="AD2282" s="25"/>
      <c r="AE2282" s="62">
        <f t="shared" si="767"/>
        <v>0</v>
      </c>
      <c r="AF2282" s="63">
        <f t="shared" si="763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757"/>
        <v>0</v>
      </c>
      <c r="AP2282" s="15"/>
      <c r="AR2282" s="14"/>
      <c r="AS2282" s="18"/>
      <c r="AT2282" s="16"/>
      <c r="AU2282" s="18">
        <f t="shared" si="758"/>
        <v>0</v>
      </c>
      <c r="AV2282" s="15"/>
      <c r="AX2282" s="14"/>
      <c r="AY2282" s="18"/>
      <c r="AZ2282" s="16"/>
      <c r="BA2282" s="18">
        <f t="shared" si="759"/>
        <v>0</v>
      </c>
      <c r="BB2282" s="15"/>
      <c r="BD2282" s="14"/>
      <c r="BE2282" s="18"/>
      <c r="BF2282" s="16"/>
      <c r="BG2282" s="18">
        <f t="shared" si="760"/>
        <v>0</v>
      </c>
      <c r="BH2282" s="15"/>
      <c r="BJ2282" s="86"/>
      <c r="BK2282" s="86"/>
      <c r="BL2282" s="24"/>
      <c r="BM2282" s="24"/>
      <c r="BN2282" s="24"/>
      <c r="BO2282" s="24"/>
      <c r="BP2282" s="24"/>
      <c r="BQ2282" s="124"/>
    </row>
    <row r="2283" spans="1:69" ht="16.8" customHeight="1" x14ac:dyDescent="0.35">
      <c r="A2283" s="15"/>
      <c r="B2283" s="66"/>
      <c r="C2283" s="15" t="s">
        <v>137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492</v>
      </c>
      <c r="L2283" s="16"/>
      <c r="M2283" s="16">
        <v>21331.56</v>
      </c>
      <c r="N2283" s="16" t="s">
        <v>68</v>
      </c>
      <c r="O2283" s="31">
        <f>L2307</f>
        <v>0</v>
      </c>
      <c r="P2283" s="32">
        <f>SUM(P2262:P2281)</f>
        <v>106856.81000000003</v>
      </c>
      <c r="Q2283" s="14"/>
      <c r="R2283" s="18"/>
      <c r="S2283" s="16">
        <f>G2283</f>
        <v>0</v>
      </c>
      <c r="T2283" s="18">
        <f t="shared" si="755"/>
        <v>83120.239999999991</v>
      </c>
      <c r="U2283" s="15" t="str">
        <f t="shared" si="765"/>
        <v xml:space="preserve">PAG. STIP.           MARZIA </v>
      </c>
      <c r="W2283" s="14"/>
      <c r="X2283" s="18"/>
      <c r="Y2283" s="16">
        <v>0</v>
      </c>
      <c r="Z2283" s="18">
        <f t="shared" si="756"/>
        <v>118245.16999999997</v>
      </c>
      <c r="AA2283" s="15"/>
      <c r="AB2283" s="24"/>
      <c r="AC2283" s="15" t="str">
        <f t="shared" si="766"/>
        <v xml:space="preserve">PAG. STIP.           MARZIA </v>
      </c>
      <c r="AD2283" s="25"/>
      <c r="AE2283" s="62">
        <f t="shared" si="767"/>
        <v>0</v>
      </c>
      <c r="AF2283" s="63">
        <f t="shared" si="763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757"/>
        <v>0</v>
      </c>
      <c r="AP2283" s="15"/>
      <c r="AR2283" s="14"/>
      <c r="AS2283" s="18"/>
      <c r="AT2283" s="16">
        <v>0</v>
      </c>
      <c r="AU2283" s="18">
        <f t="shared" si="758"/>
        <v>0</v>
      </c>
      <c r="AV2283" s="15"/>
      <c r="AX2283" s="14"/>
      <c r="AY2283" s="18"/>
      <c r="AZ2283" s="16">
        <v>0</v>
      </c>
      <c r="BA2283" s="18">
        <f t="shared" si="759"/>
        <v>0</v>
      </c>
      <c r="BB2283" s="15"/>
      <c r="BD2283" s="14"/>
      <c r="BE2283" s="18"/>
      <c r="BF2283" s="16">
        <v>0</v>
      </c>
      <c r="BG2283" s="18">
        <f t="shared" si="760"/>
        <v>0</v>
      </c>
      <c r="BH2283" s="15"/>
      <c r="BJ2283" s="86"/>
      <c r="BK2283" s="86"/>
      <c r="BL2283" s="24"/>
      <c r="BM2283" s="24"/>
      <c r="BN2283" s="24"/>
      <c r="BO2283" s="24"/>
      <c r="BP2283" s="24"/>
      <c r="BQ2283" s="124"/>
    </row>
    <row r="2284" spans="1:69" ht="16.8" customHeight="1" x14ac:dyDescent="0.35">
      <c r="A2284" s="15"/>
      <c r="B2284" s="15"/>
      <c r="C2284" s="15" t="s">
        <v>139</v>
      </c>
      <c r="D2284" s="16"/>
      <c r="E2284" s="16">
        <v>0</v>
      </c>
      <c r="F2284" s="16"/>
      <c r="G2284" s="16">
        <v>0</v>
      </c>
      <c r="H2284" s="16"/>
      <c r="I2284" s="4"/>
      <c r="J2284" s="14"/>
      <c r="K2284" s="17" t="s">
        <v>140</v>
      </c>
      <c r="L2284" s="16"/>
      <c r="M2284" s="16">
        <v>103340.92</v>
      </c>
      <c r="N2284" s="16" t="s">
        <v>70</v>
      </c>
      <c r="O2284" s="16">
        <f>SUM(L2295:L2306)+L2309</f>
        <v>142.51</v>
      </c>
      <c r="P2284" s="33">
        <f>SUM(O2262:O2281)</f>
        <v>99683.680000000008</v>
      </c>
      <c r="Q2284" s="14"/>
      <c r="R2284" s="18"/>
      <c r="S2284" s="16">
        <f>G2284</f>
        <v>0</v>
      </c>
      <c r="T2284" s="18">
        <f t="shared" si="755"/>
        <v>83120.239999999991</v>
      </c>
      <c r="U2284" s="15" t="str">
        <f t="shared" si="765"/>
        <v xml:space="preserve">PAG. STIP.           DEBORAH </v>
      </c>
      <c r="W2284" s="14"/>
      <c r="X2284" s="18"/>
      <c r="Y2284" s="16">
        <v>0</v>
      </c>
      <c r="Z2284" s="18">
        <f t="shared" si="756"/>
        <v>118245.16999999997</v>
      </c>
      <c r="AA2284" s="15"/>
      <c r="AB2284" s="24"/>
      <c r="AC2284" s="15" t="str">
        <f t="shared" si="766"/>
        <v xml:space="preserve">PAG. STIP.           DEBORAH </v>
      </c>
      <c r="AD2284" s="25"/>
      <c r="AE2284" s="62">
        <f t="shared" si="767"/>
        <v>0</v>
      </c>
      <c r="AF2284" s="63">
        <f t="shared" si="763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757"/>
        <v>0</v>
      </c>
      <c r="AP2284" s="15"/>
      <c r="AR2284" s="14"/>
      <c r="AS2284" s="18"/>
      <c r="AT2284" s="16">
        <v>0</v>
      </c>
      <c r="AU2284" s="18">
        <f t="shared" si="758"/>
        <v>0</v>
      </c>
      <c r="AV2284" s="15"/>
      <c r="AX2284" s="14"/>
      <c r="AY2284" s="18"/>
      <c r="AZ2284" s="16">
        <v>0</v>
      </c>
      <c r="BA2284" s="18">
        <f t="shared" si="759"/>
        <v>0</v>
      </c>
      <c r="BB2284" s="15"/>
      <c r="BD2284" s="14"/>
      <c r="BE2284" s="18"/>
      <c r="BF2284" s="16">
        <v>0</v>
      </c>
      <c r="BG2284" s="18">
        <f t="shared" si="760"/>
        <v>0</v>
      </c>
      <c r="BH2284" s="15"/>
      <c r="BJ2284" s="86"/>
      <c r="BK2284" s="86"/>
      <c r="BL2284" s="24"/>
      <c r="BM2284" s="24"/>
      <c r="BN2284" s="24"/>
      <c r="BO2284" s="24"/>
      <c r="BP2284" s="24"/>
      <c r="BQ2284" s="124"/>
    </row>
    <row r="2285" spans="1:69" ht="16.8" customHeight="1" x14ac:dyDescent="0.35">
      <c r="A2285" s="15"/>
      <c r="B2285" s="15"/>
      <c r="C2285" s="15" t="s">
        <v>141</v>
      </c>
      <c r="D2285" s="16"/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72</v>
      </c>
      <c r="O2285" s="34">
        <f>O2224+O2225-F2300-F2299</f>
        <v>13478.809999999998</v>
      </c>
      <c r="P2285" s="35">
        <f>O2224+O2225+O2286-F2300-F2299-O2283-O2284</f>
        <v>16390.43</v>
      </c>
      <c r="Q2285" s="14"/>
      <c r="R2285" s="18"/>
      <c r="S2285" s="16">
        <f>G2285</f>
        <v>0</v>
      </c>
      <c r="T2285" s="18">
        <f t="shared" si="755"/>
        <v>83120.239999999991</v>
      </c>
      <c r="U2285" s="15"/>
      <c r="W2285" s="14"/>
      <c r="X2285" s="18"/>
      <c r="Y2285" s="16"/>
      <c r="Z2285" s="18">
        <f t="shared" si="756"/>
        <v>118245.16999999997</v>
      </c>
      <c r="AA2285" s="15"/>
      <c r="AB2285" s="24"/>
      <c r="AC2285" s="15" t="str">
        <f t="shared" si="766"/>
        <v xml:space="preserve">PAG. STIP.           DORIANA BONIFICO </v>
      </c>
      <c r="AD2285" s="25"/>
      <c r="AE2285" s="62">
        <f t="shared" si="767"/>
        <v>0</v>
      </c>
      <c r="AF2285" s="63">
        <f t="shared" si="763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757"/>
        <v>0</v>
      </c>
      <c r="AP2285" s="15"/>
      <c r="AR2285" s="14"/>
      <c r="AS2285" s="18"/>
      <c r="AT2285" s="16"/>
      <c r="AU2285" s="18">
        <f t="shared" si="758"/>
        <v>0</v>
      </c>
      <c r="AV2285" s="15"/>
      <c r="AX2285" s="14"/>
      <c r="AY2285" s="18"/>
      <c r="AZ2285" s="16"/>
      <c r="BA2285" s="18">
        <f t="shared" si="759"/>
        <v>0</v>
      </c>
      <c r="BB2285" s="15"/>
      <c r="BD2285" s="14"/>
      <c r="BE2285" s="18"/>
      <c r="BF2285" s="16"/>
      <c r="BG2285" s="18">
        <f t="shared" si="760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4"/>
    </row>
    <row r="2286" spans="1:69" ht="16.8" customHeight="1" x14ac:dyDescent="0.35">
      <c r="A2286" s="15"/>
      <c r="B2286" s="15"/>
      <c r="C2286" s="15" t="s">
        <v>142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74</v>
      </c>
      <c r="L2286" s="3">
        <f>SUM(L2259:L2285)</f>
        <v>17090.73</v>
      </c>
      <c r="M2286" s="3">
        <f>SUM(M2259:M2285)</f>
        <v>127726.61</v>
      </c>
      <c r="N2286" s="16" t="s">
        <v>75</v>
      </c>
      <c r="O2286" s="16">
        <f>N2259-L2260</f>
        <v>3054.13</v>
      </c>
      <c r="P2286" s="18"/>
      <c r="Q2286" s="14"/>
      <c r="R2286" s="18"/>
      <c r="S2286" s="16">
        <f>G2286</f>
        <v>0</v>
      </c>
      <c r="T2286" s="18">
        <f t="shared" si="755"/>
        <v>83120.239999999991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756"/>
        <v>118245.16999999997</v>
      </c>
      <c r="AA2286" s="15"/>
      <c r="AB2286" s="24"/>
      <c r="AC2286" s="15" t="str">
        <f t="shared" si="766"/>
        <v xml:space="preserve">PAG. STIP.           STEFANIA  BONIFICO </v>
      </c>
      <c r="AD2286" s="25"/>
      <c r="AE2286" s="62">
        <f t="shared" si="767"/>
        <v>0</v>
      </c>
      <c r="AF2286" s="63">
        <f t="shared" si="763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757"/>
        <v>0</v>
      </c>
      <c r="AP2286" s="15"/>
      <c r="AR2286" s="14"/>
      <c r="AS2286" s="18"/>
      <c r="AT2286" s="16">
        <v>0</v>
      </c>
      <c r="AU2286" s="18">
        <f t="shared" si="758"/>
        <v>0</v>
      </c>
      <c r="AV2286" s="15"/>
      <c r="AX2286" s="14"/>
      <c r="AY2286" s="18"/>
      <c r="AZ2286" s="16">
        <v>0</v>
      </c>
      <c r="BA2286" s="18">
        <f t="shared" si="759"/>
        <v>0</v>
      </c>
      <c r="BB2286" s="15"/>
      <c r="BD2286" s="14"/>
      <c r="BE2286" s="18"/>
      <c r="BF2286" s="16">
        <v>0</v>
      </c>
      <c r="BG2286" s="18">
        <f t="shared" si="760"/>
        <v>0</v>
      </c>
      <c r="BH2286" s="15"/>
      <c r="BJ2286" s="86"/>
      <c r="BK2286" s="86"/>
      <c r="BL2286" s="24"/>
      <c r="BM2286" s="24"/>
      <c r="BN2286" s="24"/>
      <c r="BO2286" s="24"/>
      <c r="BP2286" s="24"/>
      <c r="BQ2286" s="124"/>
    </row>
    <row r="2287" spans="1:69" ht="16.8" customHeight="1" x14ac:dyDescent="0.35">
      <c r="A2287" s="15"/>
      <c r="B2287" s="15"/>
      <c r="C2287" s="15" t="s">
        <v>76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32</v>
      </c>
      <c r="L2287" s="3">
        <f>L2227</f>
        <v>1088426.3</v>
      </c>
      <c r="M2287" s="3">
        <f>M2227</f>
        <v>976568.5900000002</v>
      </c>
      <c r="N2287" s="16" t="s">
        <v>77</v>
      </c>
      <c r="O2287" s="36">
        <f>(O2283+O2284)-(O2222+O2223)</f>
        <v>-3956.1800000000003</v>
      </c>
      <c r="P2287" s="37">
        <f>O2286-O2287</f>
        <v>7010.31</v>
      </c>
      <c r="Q2287" s="14"/>
      <c r="R2287" s="18"/>
      <c r="S2287" s="16">
        <f>G2287</f>
        <v>0</v>
      </c>
      <c r="T2287" s="18">
        <f t="shared" si="755"/>
        <v>83120.239999999991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756"/>
        <v>118245.16999999997</v>
      </c>
      <c r="AA2287" s="15"/>
      <c r="AB2287" s="24"/>
      <c r="AC2287" s="15" t="str">
        <f t="shared" si="766"/>
        <v>Pagamento contributi impiegate</v>
      </c>
      <c r="AD2287" s="25"/>
      <c r="AE2287" s="62">
        <f t="shared" si="767"/>
        <v>0</v>
      </c>
      <c r="AF2287" s="63">
        <f t="shared" si="763"/>
        <v>9265.7099999999991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757"/>
        <v>0</v>
      </c>
      <c r="AP2287" s="15"/>
      <c r="AR2287" s="14"/>
      <c r="AS2287" s="18"/>
      <c r="AT2287" s="16">
        <v>0</v>
      </c>
      <c r="AU2287" s="18">
        <f t="shared" si="758"/>
        <v>0</v>
      </c>
      <c r="AV2287" s="15"/>
      <c r="AX2287" s="14"/>
      <c r="AY2287" s="18"/>
      <c r="AZ2287" s="16">
        <v>0</v>
      </c>
      <c r="BA2287" s="18">
        <f t="shared" si="759"/>
        <v>0</v>
      </c>
      <c r="BB2287" s="15"/>
      <c r="BD2287" s="14"/>
      <c r="BE2287" s="18"/>
      <c r="BF2287" s="16">
        <v>0</v>
      </c>
      <c r="BG2287" s="18">
        <f t="shared" si="760"/>
        <v>0</v>
      </c>
      <c r="BH2287" s="15"/>
      <c r="BJ2287" s="86"/>
      <c r="BK2287" s="86"/>
      <c r="BL2287" s="24"/>
      <c r="BM2287" s="24"/>
      <c r="BN2287" s="24"/>
      <c r="BO2287" s="24"/>
      <c r="BP2287" s="24"/>
      <c r="BQ2287" s="124"/>
    </row>
    <row r="2288" spans="1:69" ht="16.8" customHeight="1" thickBot="1" x14ac:dyDescent="0.4">
      <c r="A2288" s="15"/>
      <c r="B2288" s="15"/>
      <c r="C2288" s="15" t="s">
        <v>78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79</v>
      </c>
      <c r="L2288" s="3">
        <f>L2286+L2287</f>
        <v>1105517.03</v>
      </c>
      <c r="M2288" s="3">
        <f>M2286+M2287</f>
        <v>1104295.2000000002</v>
      </c>
      <c r="N2288" s="16" t="s">
        <v>80</v>
      </c>
      <c r="O2288" s="38">
        <f>O2285+O2286-O2287</f>
        <v>20489.12</v>
      </c>
      <c r="P2288" s="39">
        <f>O2288-O2285</f>
        <v>7010.3100000000013</v>
      </c>
      <c r="Q2288" s="14"/>
      <c r="R2288" s="18"/>
      <c r="S2288" s="16">
        <v>0</v>
      </c>
      <c r="T2288" s="18">
        <f t="shared" si="755"/>
        <v>83120.239999999991</v>
      </c>
      <c r="U2288" s="15"/>
      <c r="W2288" s="14"/>
      <c r="X2288" s="18"/>
      <c r="Y2288" s="16"/>
      <c r="Z2288" s="18">
        <f t="shared" si="756"/>
        <v>118245.16999999997</v>
      </c>
      <c r="AA2288" s="15"/>
      <c r="AB2288" s="24"/>
      <c r="AC2288" s="15"/>
      <c r="AD2288" s="25"/>
      <c r="AE2288" s="62">
        <f t="shared" si="767"/>
        <v>0</v>
      </c>
      <c r="AF2288" s="63">
        <f t="shared" si="763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757"/>
        <v>0</v>
      </c>
      <c r="AP2288" s="15"/>
      <c r="AR2288" s="14"/>
      <c r="AS2288" s="18"/>
      <c r="AT2288" s="16"/>
      <c r="AU2288" s="18">
        <f t="shared" si="758"/>
        <v>0</v>
      </c>
      <c r="AV2288" s="15"/>
      <c r="AX2288" s="14"/>
      <c r="AY2288" s="18"/>
      <c r="AZ2288" s="16"/>
      <c r="BA2288" s="18">
        <f t="shared" si="759"/>
        <v>0</v>
      </c>
      <c r="BB2288" s="15"/>
      <c r="BD2288" s="14"/>
      <c r="BE2288" s="18"/>
      <c r="BF2288" s="16"/>
      <c r="BG2288" s="18">
        <f t="shared" si="760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4"/>
    </row>
    <row r="2289" spans="1:69" ht="16.8" customHeight="1" thickTop="1" thickBot="1" x14ac:dyDescent="0.4">
      <c r="A2289" s="15"/>
      <c r="B2289" s="15"/>
      <c r="C2289" s="15" t="s">
        <v>81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1221.8299999998417</v>
      </c>
      <c r="M2289" s="40"/>
      <c r="N2289" s="29" t="s">
        <v>82</v>
      </c>
      <c r="O2289" s="41">
        <f>O2282+O2283+O2284+O2290</f>
        <v>99683.680000000008</v>
      </c>
      <c r="P2289" s="18"/>
      <c r="Q2289" s="14"/>
      <c r="R2289" s="18"/>
      <c r="S2289" s="16">
        <f>G2289</f>
        <v>0</v>
      </c>
      <c r="T2289" s="18">
        <f t="shared" si="755"/>
        <v>83120.239999999991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756"/>
        <v>118245.16999999997</v>
      </c>
      <c r="AA2289" s="15"/>
      <c r="AB2289" s="24"/>
      <c r="AC2289" s="15" t="str">
        <f t="shared" ref="AC2289:AC2299" si="768">C2289</f>
        <v>Pag. Bolletta Telecom  780820</v>
      </c>
      <c r="AD2289" s="25"/>
      <c r="AE2289" s="62">
        <f t="shared" si="767"/>
        <v>0</v>
      </c>
      <c r="AF2289" s="63">
        <f t="shared" si="763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757"/>
        <v>0</v>
      </c>
      <c r="AP2289" s="15"/>
      <c r="AR2289" s="14"/>
      <c r="AS2289" s="18"/>
      <c r="AT2289" s="16">
        <v>0</v>
      </c>
      <c r="AU2289" s="18">
        <f t="shared" si="758"/>
        <v>0</v>
      </c>
      <c r="AV2289" s="15"/>
      <c r="AX2289" s="14"/>
      <c r="AY2289" s="18"/>
      <c r="AZ2289" s="16">
        <v>0</v>
      </c>
      <c r="BA2289" s="18">
        <f t="shared" si="759"/>
        <v>0</v>
      </c>
      <c r="BB2289" s="15"/>
      <c r="BD2289" s="14"/>
      <c r="BE2289" s="18"/>
      <c r="BF2289" s="16">
        <v>0</v>
      </c>
      <c r="BG2289" s="18">
        <f t="shared" si="760"/>
        <v>0</v>
      </c>
      <c r="BH2289" s="15"/>
      <c r="BJ2289" s="86"/>
      <c r="BK2289" s="86"/>
      <c r="BL2289" s="24"/>
      <c r="BM2289" s="24"/>
      <c r="BN2289" s="24"/>
      <c r="BO2289" s="24"/>
      <c r="BP2289" s="24"/>
      <c r="BQ2289" s="124"/>
    </row>
    <row r="2290" spans="1:69" ht="16.8" customHeight="1" thickTop="1" thickBot="1" x14ac:dyDescent="0.4">
      <c r="A2290" s="15"/>
      <c r="B2290" s="15"/>
      <c r="C2290" s="15" t="s">
        <v>83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84</v>
      </c>
      <c r="O2290" s="43">
        <f>P2284-O2283-O2284-O2282</f>
        <v>16420.930000000022</v>
      </c>
      <c r="P2290" s="18"/>
      <c r="Q2290" s="14"/>
      <c r="R2290" s="18"/>
      <c r="S2290" s="16">
        <f>G2290</f>
        <v>0</v>
      </c>
      <c r="T2290" s="18">
        <f t="shared" si="755"/>
        <v>83120.239999999991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756"/>
        <v>118245.16999999997</v>
      </c>
      <c r="AA2290" s="15"/>
      <c r="AB2290" s="24"/>
      <c r="AC2290" s="15" t="str">
        <f t="shared" si="768"/>
        <v>Pag. Bolletta Telecom 780344</v>
      </c>
      <c r="AD2290" s="25"/>
      <c r="AE2290" s="62">
        <f t="shared" si="767"/>
        <v>0</v>
      </c>
      <c r="AF2290" s="63">
        <f t="shared" si="763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757"/>
        <v>0</v>
      </c>
      <c r="AP2290" s="15"/>
      <c r="AR2290" s="14"/>
      <c r="AS2290" s="18"/>
      <c r="AT2290" s="16">
        <v>0</v>
      </c>
      <c r="AU2290" s="18">
        <f t="shared" si="758"/>
        <v>0</v>
      </c>
      <c r="AV2290" s="15"/>
      <c r="AX2290" s="14"/>
      <c r="AY2290" s="18"/>
      <c r="AZ2290" s="16">
        <v>0</v>
      </c>
      <c r="BA2290" s="18">
        <f t="shared" si="759"/>
        <v>0</v>
      </c>
      <c r="BB2290" s="15"/>
      <c r="BD2290" s="14"/>
      <c r="BE2290" s="18"/>
      <c r="BF2290" s="16">
        <v>0</v>
      </c>
      <c r="BG2290" s="18">
        <f t="shared" si="760"/>
        <v>0</v>
      </c>
      <c r="BH2290" s="15"/>
      <c r="BJ2290" s="86"/>
      <c r="BK2290" s="86"/>
      <c r="BL2290" s="24"/>
      <c r="BM2290" s="24"/>
      <c r="BN2290" s="24"/>
      <c r="BO2290" s="24"/>
      <c r="BP2290" s="24"/>
      <c r="BQ2290" s="124"/>
    </row>
    <row r="2291" spans="1:69" ht="16.8" customHeight="1" thickTop="1" x14ac:dyDescent="0.35">
      <c r="A2291" s="15"/>
      <c r="B2291" s="15"/>
      <c r="C2291" s="15" t="s">
        <v>85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86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755"/>
        <v>83120.239999999991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756"/>
        <v>118245.16999999997</v>
      </c>
      <c r="AA2291" s="15"/>
      <c r="AB2291" s="24"/>
      <c r="AC2291" s="15" t="str">
        <f t="shared" si="768"/>
        <v>Pag. Bolletta Telecom</v>
      </c>
      <c r="AD2291" s="25"/>
      <c r="AE2291" s="62">
        <f t="shared" si="767"/>
        <v>0</v>
      </c>
      <c r="AF2291" s="63">
        <f t="shared" si="763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757"/>
        <v>0</v>
      </c>
      <c r="AP2291" s="15"/>
      <c r="AR2291" s="14"/>
      <c r="AS2291" s="18"/>
      <c r="AT2291" s="16">
        <v>0</v>
      </c>
      <c r="AU2291" s="18">
        <f t="shared" si="758"/>
        <v>0</v>
      </c>
      <c r="AV2291" s="15"/>
      <c r="AX2291" s="14"/>
      <c r="AY2291" s="18"/>
      <c r="AZ2291" s="16">
        <v>0</v>
      </c>
      <c r="BA2291" s="18">
        <f t="shared" si="759"/>
        <v>0</v>
      </c>
      <c r="BB2291" s="15"/>
      <c r="BD2291" s="14"/>
      <c r="BE2291" s="18"/>
      <c r="BF2291" s="16">
        <v>0</v>
      </c>
      <c r="BG2291" s="18">
        <f t="shared" si="760"/>
        <v>0</v>
      </c>
      <c r="BH2291" s="15"/>
      <c r="BJ2291" s="86"/>
      <c r="BK2291" s="86"/>
      <c r="BL2291" s="24"/>
      <c r="BM2291" s="24"/>
      <c r="BN2291" s="24"/>
      <c r="BO2291" s="24"/>
      <c r="BP2291" s="24"/>
      <c r="BQ2291" s="124"/>
    </row>
    <row r="2292" spans="1:69" ht="16.8" customHeight="1" x14ac:dyDescent="0.35">
      <c r="A2292" s="15"/>
      <c r="B2292" s="15"/>
      <c r="C2292" s="15" t="s">
        <v>87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88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ref="T2292:T2323" si="769">(R2292-S2292)+T2291</f>
        <v>83120.239999999991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ref="Z2292:Z2323" si="770">(X2292-Y2292)+Z2291</f>
        <v>118245.16999999997</v>
      </c>
      <c r="AA2292" s="15"/>
      <c r="AB2292" s="24"/>
      <c r="AC2292" s="15" t="str">
        <f t="shared" si="768"/>
        <v xml:space="preserve">PAG. BOLLETTA ENEL  </v>
      </c>
      <c r="AD2292" s="25"/>
      <c r="AE2292" s="62">
        <f t="shared" si="767"/>
        <v>0</v>
      </c>
      <c r="AF2292" s="63">
        <f t="shared" si="763"/>
        <v>0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ref="AO2292:AO2323" si="771">(AM2292-AN2292)+AO2291</f>
        <v>0</v>
      </c>
      <c r="AP2292" s="15"/>
      <c r="AR2292" s="14"/>
      <c r="AS2292" s="18"/>
      <c r="AT2292" s="16">
        <v>0</v>
      </c>
      <c r="AU2292" s="18">
        <f t="shared" ref="AU2292:AU2323" si="772">(AS2292-AT2292)+AU2291</f>
        <v>0</v>
      </c>
      <c r="AV2292" s="15"/>
      <c r="AX2292" s="14"/>
      <c r="AY2292" s="18"/>
      <c r="AZ2292" s="16">
        <v>0</v>
      </c>
      <c r="BA2292" s="18">
        <f t="shared" ref="BA2292:BA2323" si="773">(AY2292-AZ2292)+BA2291</f>
        <v>0</v>
      </c>
      <c r="BB2292" s="15"/>
      <c r="BD2292" s="14"/>
      <c r="BE2292" s="18"/>
      <c r="BF2292" s="16">
        <v>0</v>
      </c>
      <c r="BG2292" s="18">
        <f t="shared" ref="BG2292:BG2323" si="774">(BE2292-BF2292)+BG2291</f>
        <v>0</v>
      </c>
      <c r="BH2292" s="15"/>
      <c r="BJ2292" s="86"/>
      <c r="BK2292" s="86"/>
      <c r="BL2292" s="24"/>
      <c r="BM2292" s="24"/>
      <c r="BN2292" s="24"/>
      <c r="BO2292" s="24"/>
      <c r="BP2292" s="24"/>
      <c r="BQ2292" s="124"/>
    </row>
    <row r="2293" spans="1:69" ht="16.8" customHeight="1" x14ac:dyDescent="0.35">
      <c r="A2293" s="15"/>
      <c r="B2293" s="15"/>
      <c r="C2293" s="15" t="s">
        <v>89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90</v>
      </c>
      <c r="L2293" s="3">
        <f>T2316+Z2316+AO2316+AU2316</f>
        <v>81193.77999999997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769"/>
        <v>83120.239999999991</v>
      </c>
      <c r="U2293" s="15"/>
      <c r="W2293" s="14"/>
      <c r="X2293" s="18"/>
      <c r="Y2293" s="16">
        <v>0</v>
      </c>
      <c r="Z2293" s="18">
        <f t="shared" si="770"/>
        <v>118245.16999999997</v>
      </c>
      <c r="AA2293" s="15"/>
      <c r="AB2293" s="24"/>
      <c r="AC2293" s="15" t="str">
        <f t="shared" si="768"/>
        <v>Locazione immobili</v>
      </c>
      <c r="AD2293" s="25"/>
      <c r="AE2293" s="62">
        <f t="shared" si="767"/>
        <v>0</v>
      </c>
      <c r="AF2293" s="63">
        <f t="shared" si="763"/>
        <v>9547.4</v>
      </c>
      <c r="AG2293" s="25"/>
      <c r="AH2293" s="24"/>
      <c r="AI2293" s="26">
        <v>0</v>
      </c>
      <c r="AJ2293" s="25"/>
      <c r="AL2293" s="14"/>
      <c r="AM2293" s="18"/>
      <c r="AN2293" s="16">
        <v>0</v>
      </c>
      <c r="AO2293" s="18">
        <f t="shared" si="771"/>
        <v>0</v>
      </c>
      <c r="AP2293" s="15"/>
      <c r="AR2293" s="14"/>
      <c r="AS2293" s="18"/>
      <c r="AT2293" s="16">
        <v>0</v>
      </c>
      <c r="AU2293" s="18">
        <f t="shared" si="772"/>
        <v>0</v>
      </c>
      <c r="AV2293" s="15"/>
      <c r="AX2293" s="14"/>
      <c r="AY2293" s="18"/>
      <c r="AZ2293" s="16">
        <v>0</v>
      </c>
      <c r="BA2293" s="18">
        <f t="shared" si="773"/>
        <v>0</v>
      </c>
      <c r="BB2293" s="15"/>
      <c r="BD2293" s="14"/>
      <c r="BE2293" s="18"/>
      <c r="BF2293" s="16">
        <v>0</v>
      </c>
      <c r="BG2293" s="18">
        <f t="shared" si="774"/>
        <v>0</v>
      </c>
      <c r="BH2293" s="15"/>
      <c r="BJ2293" s="86"/>
      <c r="BK2293" s="86"/>
      <c r="BL2293" s="24"/>
      <c r="BM2293" s="24"/>
      <c r="BN2293" s="24"/>
      <c r="BO2293" s="24"/>
      <c r="BP2293" s="24"/>
      <c r="BQ2293" s="124"/>
    </row>
    <row r="2294" spans="1:69" ht="16.8" customHeight="1" x14ac:dyDescent="0.35">
      <c r="A2294" s="15"/>
      <c r="B2294" s="15"/>
      <c r="C2294" s="15" t="s">
        <v>91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92</v>
      </c>
      <c r="L2294" s="3"/>
      <c r="M2294" s="46" t="s">
        <v>93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769"/>
        <v>83120.239999999991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770"/>
        <v>118245.16999999997</v>
      </c>
      <c r="AA2294" s="15"/>
      <c r="AB2294" s="24"/>
      <c r="AC2294" s="15" t="str">
        <f t="shared" si="768"/>
        <v>Spese condominiali</v>
      </c>
      <c r="AD2294" s="25"/>
      <c r="AE2294" s="62">
        <f t="shared" si="767"/>
        <v>0</v>
      </c>
      <c r="AF2294" s="63">
        <f t="shared" si="763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771"/>
        <v>0</v>
      </c>
      <c r="AP2294" s="15"/>
      <c r="AR2294" s="14"/>
      <c r="AS2294" s="18"/>
      <c r="AT2294" s="16">
        <v>0</v>
      </c>
      <c r="AU2294" s="18">
        <f t="shared" si="772"/>
        <v>0</v>
      </c>
      <c r="AV2294" s="15"/>
      <c r="AX2294" s="14"/>
      <c r="AY2294" s="18"/>
      <c r="AZ2294" s="16">
        <v>0</v>
      </c>
      <c r="BA2294" s="18">
        <f t="shared" si="773"/>
        <v>0</v>
      </c>
      <c r="BB2294" s="15"/>
      <c r="BD2294" s="14"/>
      <c r="BE2294" s="18"/>
      <c r="BF2294" s="16">
        <v>0</v>
      </c>
      <c r="BG2294" s="18">
        <f t="shared" si="774"/>
        <v>0</v>
      </c>
      <c r="BH2294" s="15"/>
      <c r="BJ2294" s="86"/>
      <c r="BK2294" s="86"/>
      <c r="BL2294" s="24"/>
      <c r="BM2294" s="24"/>
      <c r="BN2294" s="24"/>
      <c r="BO2294" s="24"/>
      <c r="BP2294" s="24"/>
      <c r="BQ2294" s="124"/>
    </row>
    <row r="2295" spans="1:69" ht="16.8" customHeight="1" x14ac:dyDescent="0.35">
      <c r="A2295" s="15"/>
      <c r="B2295" s="15"/>
      <c r="C2295" s="15" t="s">
        <v>94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tr">
        <f>K2234</f>
        <v>SOMMA SOSPESO 10/11</v>
      </c>
      <c r="L2295" s="107">
        <f>L2234</f>
        <v>114.5</v>
      </c>
      <c r="M2295" s="16" t="s">
        <v>26</v>
      </c>
      <c r="N2295" s="16" t="s">
        <v>27</v>
      </c>
      <c r="O2295" s="16"/>
      <c r="P2295" s="18"/>
      <c r="Q2295" s="14"/>
      <c r="R2295" s="18"/>
      <c r="S2295" s="16">
        <v>0</v>
      </c>
      <c r="T2295" s="18">
        <f t="shared" si="769"/>
        <v>83120.239999999991</v>
      </c>
      <c r="U2295" s="15"/>
      <c r="W2295" s="14"/>
      <c r="X2295" s="18"/>
      <c r="Y2295" s="16"/>
      <c r="Z2295" s="18">
        <f t="shared" si="770"/>
        <v>118245.16999999997</v>
      </c>
      <c r="AA2295" s="15"/>
      <c r="AB2295" s="24"/>
      <c r="AC2295" s="15" t="str">
        <f t="shared" si="768"/>
        <v>TOT. SPESE AFFITTO  TEL. LUCE</v>
      </c>
      <c r="AD2295" s="25"/>
      <c r="AE2295" s="62">
        <f t="shared" si="767"/>
        <v>0</v>
      </c>
      <c r="AF2295" s="63">
        <f t="shared" si="763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771"/>
        <v>0</v>
      </c>
      <c r="AP2295" s="15"/>
      <c r="AR2295" s="14"/>
      <c r="AS2295" s="18"/>
      <c r="AT2295" s="16"/>
      <c r="AU2295" s="18">
        <f t="shared" si="772"/>
        <v>0</v>
      </c>
      <c r="AV2295" s="15"/>
      <c r="AX2295" s="14"/>
      <c r="AY2295" s="18"/>
      <c r="AZ2295" s="16"/>
      <c r="BA2295" s="18">
        <f t="shared" si="773"/>
        <v>0</v>
      </c>
      <c r="BB2295" s="15"/>
      <c r="BD2295" s="14"/>
      <c r="BE2295" s="18"/>
      <c r="BF2295" s="16"/>
      <c r="BG2295" s="18">
        <f t="shared" si="774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4"/>
    </row>
    <row r="2296" spans="1:69" ht="16.8" customHeight="1" x14ac:dyDescent="0.35">
      <c r="A2296" s="15"/>
      <c r="B2296" s="15"/>
      <c r="C2296" s="15" t="s">
        <v>95</v>
      </c>
      <c r="D2296" s="16"/>
      <c r="E2296" s="16"/>
      <c r="F2296" s="16"/>
      <c r="G2296" s="16">
        <v>0</v>
      </c>
      <c r="H2296" s="16"/>
      <c r="I2296" s="4"/>
      <c r="J2296" s="14"/>
      <c r="K2296" t="s">
        <v>221</v>
      </c>
      <c r="L2296">
        <v>0</v>
      </c>
      <c r="M2296" t="s">
        <v>222</v>
      </c>
      <c r="N2296">
        <v>0</v>
      </c>
      <c r="O2296" s="16"/>
      <c r="P2296" s="18"/>
      <c r="Q2296" s="14"/>
      <c r="R2296" s="18"/>
      <c r="S2296" s="16">
        <f>G2296</f>
        <v>0</v>
      </c>
      <c r="T2296" s="18">
        <f t="shared" si="769"/>
        <v>83120.239999999991</v>
      </c>
      <c r="U2296" s="15"/>
      <c r="W2296" s="14"/>
      <c r="X2296" s="18">
        <v>0</v>
      </c>
      <c r="Y2296" s="16">
        <v>0</v>
      </c>
      <c r="Z2296" s="18">
        <f t="shared" si="770"/>
        <v>118245.16999999997</v>
      </c>
      <c r="AA2296" s="15"/>
      <c r="AB2296" s="24"/>
      <c r="AC2296" s="15" t="str">
        <f t="shared" si="768"/>
        <v xml:space="preserve">RIVALSA </v>
      </c>
      <c r="AD2296" s="25"/>
      <c r="AE2296" s="62">
        <f t="shared" si="767"/>
        <v>0</v>
      </c>
      <c r="AF2296" s="63">
        <f t="shared" si="763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771"/>
        <v>0</v>
      </c>
      <c r="AP2296" s="15"/>
      <c r="AR2296" s="14"/>
      <c r="AS2296" s="18"/>
      <c r="AT2296" s="16"/>
      <c r="AU2296" s="18">
        <f t="shared" si="772"/>
        <v>0</v>
      </c>
      <c r="AV2296" s="15"/>
      <c r="AX2296" s="14"/>
      <c r="AY2296" s="18"/>
      <c r="AZ2296" s="16"/>
      <c r="BA2296" s="18">
        <f t="shared" si="773"/>
        <v>0</v>
      </c>
      <c r="BB2296" s="15"/>
      <c r="BD2296" s="14"/>
      <c r="BE2296" s="18"/>
      <c r="BF2296" s="16"/>
      <c r="BG2296" s="18">
        <f t="shared" si="774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4"/>
    </row>
    <row r="2297" spans="1:69" ht="16.8" customHeight="1" x14ac:dyDescent="0.35">
      <c r="A2297" s="15"/>
      <c r="B2297" s="15"/>
      <c r="C2297" s="15" t="s">
        <v>96</v>
      </c>
      <c r="D2297" s="16"/>
      <c r="E2297" s="16"/>
      <c r="F2297" s="16"/>
      <c r="G2297" s="16">
        <v>0</v>
      </c>
      <c r="H2297" s="16"/>
      <c r="I2297" s="4"/>
      <c r="J2297" s="14"/>
      <c r="K2297" t="s">
        <v>223</v>
      </c>
      <c r="L2297">
        <v>0</v>
      </c>
      <c r="M2297" t="s">
        <v>224</v>
      </c>
      <c r="N2297">
        <v>0</v>
      </c>
      <c r="O2297" s="16"/>
      <c r="P2297" s="18"/>
      <c r="Q2297" s="14"/>
      <c r="R2297" s="18"/>
      <c r="S2297" s="16">
        <f>G2297</f>
        <v>0</v>
      </c>
      <c r="T2297" s="18">
        <f t="shared" si="769"/>
        <v>83120.239999999991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770"/>
        <v>118245.16999999997</v>
      </c>
      <c r="AA2297" s="15"/>
      <c r="AB2297" s="24"/>
      <c r="AC2297" s="15" t="str">
        <f t="shared" si="768"/>
        <v>COMMERCIALISTA</v>
      </c>
      <c r="AD2297" s="25"/>
      <c r="AE2297" s="62">
        <f t="shared" si="767"/>
        <v>0</v>
      </c>
      <c r="AF2297" s="63">
        <f t="shared" si="763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771"/>
        <v>0</v>
      </c>
      <c r="AP2297" s="15"/>
      <c r="AR2297" s="14"/>
      <c r="AS2297" s="18"/>
      <c r="AT2297" s="16">
        <v>0</v>
      </c>
      <c r="AU2297" s="18">
        <f t="shared" si="772"/>
        <v>0</v>
      </c>
      <c r="AV2297" s="15"/>
      <c r="AX2297" s="14"/>
      <c r="AY2297" s="18"/>
      <c r="AZ2297" s="16">
        <v>0</v>
      </c>
      <c r="BA2297" s="18">
        <f t="shared" si="773"/>
        <v>0</v>
      </c>
      <c r="BB2297" s="15"/>
      <c r="BD2297" s="14"/>
      <c r="BE2297" s="18"/>
      <c r="BF2297" s="16">
        <v>0</v>
      </c>
      <c r="BG2297" s="18">
        <f t="shared" si="774"/>
        <v>0</v>
      </c>
      <c r="BH2297" s="15"/>
      <c r="BJ2297" s="86"/>
      <c r="BK2297" s="86"/>
      <c r="BL2297" s="24"/>
      <c r="BM2297" s="24"/>
      <c r="BN2297" s="24"/>
      <c r="BO2297" s="24"/>
      <c r="BP2297" s="24"/>
      <c r="BQ2297" s="124"/>
    </row>
    <row r="2298" spans="1:69" ht="16.8" customHeight="1" x14ac:dyDescent="0.35">
      <c r="A2298" s="15"/>
      <c r="B2298" s="15"/>
      <c r="C2298" s="64" t="s">
        <v>147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t="s">
        <v>225</v>
      </c>
      <c r="L2298">
        <v>0</v>
      </c>
      <c r="M2298" t="s">
        <v>226</v>
      </c>
      <c r="N2298">
        <v>0</v>
      </c>
      <c r="O2298" s="16"/>
      <c r="P2298" s="18"/>
      <c r="Q2298" s="14"/>
      <c r="R2298" s="18"/>
      <c r="S2298" s="16">
        <f>G2298</f>
        <v>0</v>
      </c>
      <c r="T2298" s="18">
        <f t="shared" si="769"/>
        <v>83120.239999999991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770"/>
        <v>118245.16999999997</v>
      </c>
      <c r="AA2298" s="15"/>
      <c r="AB2298" s="24"/>
      <c r="AC2298" s="15" t="str">
        <f t="shared" si="768"/>
        <v>CASSA PREVIDENZA  AGENTI  + QUOTA GAA</v>
      </c>
      <c r="AD2298" s="25"/>
      <c r="AE2298" s="62">
        <f t="shared" si="767"/>
        <v>0</v>
      </c>
      <c r="AF2298" s="63">
        <f t="shared" si="763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771"/>
        <v>0</v>
      </c>
      <c r="AP2298" s="15"/>
      <c r="AR2298" s="14"/>
      <c r="AS2298" s="18"/>
      <c r="AT2298" s="16">
        <v>0</v>
      </c>
      <c r="AU2298" s="18">
        <f t="shared" si="772"/>
        <v>0</v>
      </c>
      <c r="AV2298" s="15"/>
      <c r="AX2298" s="14"/>
      <c r="AY2298" s="18"/>
      <c r="AZ2298" s="16">
        <v>0</v>
      </c>
      <c r="BA2298" s="18">
        <f t="shared" si="773"/>
        <v>0</v>
      </c>
      <c r="BB2298" s="15"/>
      <c r="BD2298" s="14"/>
      <c r="BE2298" s="18"/>
      <c r="BF2298" s="16">
        <v>0</v>
      </c>
      <c r="BG2298" s="18">
        <f t="shared" si="774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4"/>
    </row>
    <row r="2299" spans="1:69" ht="16.8" customHeight="1" x14ac:dyDescent="0.35">
      <c r="A2299" s="15"/>
      <c r="B2299" s="15"/>
      <c r="C2299" s="15" t="s">
        <v>98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t="s">
        <v>227</v>
      </c>
      <c r="L2299">
        <v>0</v>
      </c>
      <c r="M2299" t="s">
        <v>228</v>
      </c>
      <c r="N2299">
        <v>14</v>
      </c>
      <c r="O2299" s="16"/>
      <c r="P2299" s="18"/>
      <c r="Q2299" s="14"/>
      <c r="R2299" s="18">
        <f>F2299</f>
        <v>0</v>
      </c>
      <c r="S2299" s="16">
        <v>0</v>
      </c>
      <c r="T2299" s="18">
        <f t="shared" si="769"/>
        <v>83120.239999999991</v>
      </c>
      <c r="U2299" s="15"/>
      <c r="W2299" s="14" t="s">
        <v>186</v>
      </c>
      <c r="X2299" s="18">
        <v>0</v>
      </c>
      <c r="Y2299" s="16"/>
      <c r="Z2299" s="18">
        <f t="shared" si="770"/>
        <v>118245.16999999997</v>
      </c>
      <c r="AA2299" s="15"/>
      <c r="AB2299" s="24"/>
      <c r="AC2299" s="15" t="str">
        <f t="shared" si="768"/>
        <v>GIROCONTO PROVV. GENERALI</v>
      </c>
      <c r="AD2299" s="25"/>
      <c r="AE2299" s="62">
        <f t="shared" si="767"/>
        <v>0</v>
      </c>
      <c r="AF2299" s="63">
        <f t="shared" si="763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771"/>
        <v>0</v>
      </c>
      <c r="AP2299" s="15"/>
      <c r="AR2299" s="14"/>
      <c r="AS2299" s="18"/>
      <c r="AT2299" s="16"/>
      <c r="AU2299" s="18">
        <f t="shared" si="772"/>
        <v>0</v>
      </c>
      <c r="AV2299" s="15"/>
      <c r="AX2299" s="14"/>
      <c r="AY2299" s="18"/>
      <c r="AZ2299" s="16"/>
      <c r="BA2299" s="18">
        <f t="shared" si="773"/>
        <v>0</v>
      </c>
      <c r="BB2299" s="15"/>
      <c r="BD2299" s="14"/>
      <c r="BE2299" s="18">
        <f>H2299</f>
        <v>0</v>
      </c>
      <c r="BF2299" s="16"/>
      <c r="BG2299" s="18">
        <f t="shared" si="774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4"/>
    </row>
    <row r="2300" spans="1:69" ht="16.8" customHeight="1" x14ac:dyDescent="0.35">
      <c r="A2300" s="15"/>
      <c r="B2300" s="15"/>
      <c r="C2300" s="47" t="s">
        <v>149</v>
      </c>
      <c r="D2300" s="16"/>
      <c r="E2300" s="16"/>
      <c r="F2300" s="1">
        <v>0</v>
      </c>
      <c r="G2300" s="16">
        <v>0</v>
      </c>
      <c r="H2300" s="16"/>
      <c r="I2300" s="4"/>
      <c r="J2300" s="14"/>
      <c r="K2300" t="s">
        <v>229</v>
      </c>
      <c r="L2300">
        <v>0</v>
      </c>
      <c r="M2300" t="s">
        <v>230</v>
      </c>
      <c r="N2300">
        <v>0</v>
      </c>
      <c r="O2300" s="16"/>
      <c r="P2300" s="18"/>
      <c r="Q2300" s="14"/>
      <c r="R2300" s="49">
        <f>F2300</f>
        <v>0</v>
      </c>
      <c r="S2300" s="16">
        <v>0</v>
      </c>
      <c r="T2300" s="18">
        <f t="shared" si="769"/>
        <v>83120.239999999991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770"/>
        <v>118245.16999999997</v>
      </c>
      <c r="AA2300" s="15"/>
      <c r="AB2300" s="24"/>
      <c r="AC2300" s="64" t="s">
        <v>150</v>
      </c>
      <c r="AD2300" s="65"/>
      <c r="AE2300" s="65">
        <f t="shared" si="767"/>
        <v>0</v>
      </c>
      <c r="AF2300" s="63">
        <f t="shared" si="763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771"/>
        <v>0</v>
      </c>
      <c r="AP2300" s="15"/>
      <c r="AR2300" s="14"/>
      <c r="AS2300" s="18"/>
      <c r="AT2300" s="16">
        <v>0</v>
      </c>
      <c r="AU2300" s="18">
        <f t="shared" si="772"/>
        <v>0</v>
      </c>
      <c r="AV2300" s="15"/>
      <c r="AX2300" s="14"/>
      <c r="AY2300" s="18"/>
      <c r="AZ2300" s="16">
        <v>0</v>
      </c>
      <c r="BA2300" s="18">
        <f t="shared" si="773"/>
        <v>0</v>
      </c>
      <c r="BB2300" s="15"/>
      <c r="BD2300" s="14"/>
      <c r="BE2300" s="18"/>
      <c r="BF2300" s="16">
        <v>0</v>
      </c>
      <c r="BG2300" s="18">
        <f t="shared" si="774"/>
        <v>0</v>
      </c>
      <c r="BH2300" s="15"/>
      <c r="BJ2300" s="86"/>
      <c r="BK2300" s="86"/>
      <c r="BL2300" s="24"/>
      <c r="BM2300" s="24"/>
      <c r="BN2300" s="24"/>
      <c r="BO2300" s="24"/>
      <c r="BP2300" s="24"/>
      <c r="BQ2300" s="124"/>
    </row>
    <row r="2301" spans="1:69" ht="16.8" customHeight="1" x14ac:dyDescent="0.35">
      <c r="A2301" s="15"/>
      <c r="B2301" s="15"/>
      <c r="C2301" s="15" t="s">
        <v>100</v>
      </c>
      <c r="D2301" s="16"/>
      <c r="E2301" s="16"/>
      <c r="F2301" s="16"/>
      <c r="G2301" s="16">
        <v>0</v>
      </c>
      <c r="H2301" s="16"/>
      <c r="I2301" s="4"/>
      <c r="J2301" s="14"/>
      <c r="K2301" t="s">
        <v>231</v>
      </c>
      <c r="L2301">
        <v>0</v>
      </c>
      <c r="M2301" t="s">
        <v>232</v>
      </c>
      <c r="N2301">
        <v>0</v>
      </c>
      <c r="O2301" s="16"/>
      <c r="P2301" s="18"/>
      <c r="Q2301" s="14"/>
      <c r="R2301" s="18"/>
      <c r="S2301" s="16">
        <f>G2301</f>
        <v>0</v>
      </c>
      <c r="T2301" s="18">
        <f t="shared" si="769"/>
        <v>83120.239999999991</v>
      </c>
      <c r="U2301" s="15" t="s">
        <v>102</v>
      </c>
      <c r="W2301" s="14"/>
      <c r="X2301" s="18"/>
      <c r="Y2301" s="16">
        <v>0</v>
      </c>
      <c r="Z2301" s="18">
        <f t="shared" si="770"/>
        <v>118245.16999999997</v>
      </c>
      <c r="AA2301" s="15"/>
      <c r="AB2301" s="24"/>
      <c r="AC2301" s="15" t="str">
        <f>C2301</f>
        <v>TASSE</v>
      </c>
      <c r="AD2301" s="25"/>
      <c r="AE2301" s="62">
        <f t="shared" si="767"/>
        <v>0</v>
      </c>
      <c r="AF2301" s="63">
        <f t="shared" si="763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771"/>
        <v>0</v>
      </c>
      <c r="AP2301" s="15"/>
      <c r="AR2301" s="14"/>
      <c r="AS2301" s="18">
        <v>0</v>
      </c>
      <c r="AT2301" s="16">
        <v>0</v>
      </c>
      <c r="AU2301" s="18">
        <f t="shared" si="772"/>
        <v>0</v>
      </c>
      <c r="AV2301" s="15"/>
      <c r="AX2301" s="14"/>
      <c r="AY2301" s="18">
        <v>0</v>
      </c>
      <c r="AZ2301" s="16">
        <v>0</v>
      </c>
      <c r="BA2301" s="18">
        <f t="shared" si="773"/>
        <v>0</v>
      </c>
      <c r="BB2301" s="15"/>
      <c r="BD2301" s="14"/>
      <c r="BE2301" s="18">
        <v>0</v>
      </c>
      <c r="BF2301" s="16">
        <v>0</v>
      </c>
      <c r="BG2301" s="18">
        <f t="shared" si="774"/>
        <v>0</v>
      </c>
      <c r="BH2301" s="15"/>
      <c r="BJ2301" s="86"/>
      <c r="BK2301" s="86"/>
      <c r="BL2301" s="24"/>
      <c r="BM2301" s="24"/>
      <c r="BN2301" s="24"/>
      <c r="BO2301" s="24"/>
      <c r="BP2301" s="24"/>
      <c r="BQ2301" s="124"/>
    </row>
    <row r="2302" spans="1:69" ht="16.8" customHeight="1" x14ac:dyDescent="0.35">
      <c r="A2302" s="15"/>
      <c r="B2302" s="15"/>
      <c r="C2302" s="15" t="s">
        <v>103</v>
      </c>
      <c r="D2302" s="16"/>
      <c r="E2302" s="16"/>
      <c r="F2302" s="16">
        <v>0</v>
      </c>
      <c r="G2302" s="16">
        <v>0</v>
      </c>
      <c r="H2302" s="16"/>
      <c r="I2302" s="4"/>
      <c r="J2302" s="14"/>
      <c r="K2302" s="151" t="s">
        <v>111</v>
      </c>
      <c r="L2302" s="152">
        <f>SUM(L2296:L2301)</f>
        <v>0</v>
      </c>
      <c r="M2302" s="151" t="s">
        <v>111</v>
      </c>
      <c r="N2302" s="153">
        <f>SUM(N2296:N2301)</f>
        <v>14</v>
      </c>
      <c r="O2302" s="16"/>
      <c r="P2302" s="18"/>
      <c r="Q2302" s="14"/>
      <c r="R2302" s="18"/>
      <c r="S2302" s="16">
        <f>G2302</f>
        <v>0</v>
      </c>
      <c r="T2302" s="18">
        <f t="shared" si="769"/>
        <v>83120.239999999991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770"/>
        <v>118245.16999999997</v>
      </c>
      <c r="AA2302" s="15"/>
      <c r="AB2302" s="24"/>
      <c r="AC2302" s="15" t="str">
        <f>C2302</f>
        <v>PREL.  ACC. PER AMM-  GIGI</v>
      </c>
      <c r="AD2302" s="25"/>
      <c r="AE2302" s="62">
        <f t="shared" si="767"/>
        <v>0</v>
      </c>
      <c r="AF2302" s="63">
        <f t="shared" si="763"/>
        <v>8650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771"/>
        <v>0</v>
      </c>
      <c r="AP2302" s="15"/>
      <c r="AR2302" s="14"/>
      <c r="AS2302" s="18">
        <v>0</v>
      </c>
      <c r="AT2302" s="16">
        <v>0</v>
      </c>
      <c r="AU2302" s="18">
        <f t="shared" si="772"/>
        <v>0</v>
      </c>
      <c r="AV2302" s="15"/>
      <c r="AX2302" s="14"/>
      <c r="AY2302" s="18">
        <v>0</v>
      </c>
      <c r="AZ2302" s="16">
        <v>0</v>
      </c>
      <c r="BA2302" s="18">
        <f t="shared" si="773"/>
        <v>0</v>
      </c>
      <c r="BB2302" s="15"/>
      <c r="BD2302" s="14"/>
      <c r="BE2302" s="18">
        <v>0</v>
      </c>
      <c r="BF2302" s="16">
        <v>0</v>
      </c>
      <c r="BG2302" s="18">
        <f t="shared" si="774"/>
        <v>0</v>
      </c>
      <c r="BH2302" s="15"/>
      <c r="BJ2302" s="86"/>
      <c r="BK2302" s="86"/>
      <c r="BL2302" s="24"/>
      <c r="BM2302" s="24"/>
      <c r="BN2302" s="24"/>
      <c r="BO2302" s="24"/>
      <c r="BP2302" s="24"/>
      <c r="BQ2302" s="124"/>
    </row>
    <row r="2303" spans="1:69" ht="16.8" customHeight="1" x14ac:dyDescent="0.35">
      <c r="A2303" s="15"/>
      <c r="B2303" s="15"/>
      <c r="C2303" s="15" t="s">
        <v>105</v>
      </c>
      <c r="D2303" s="16"/>
      <c r="E2303" s="16"/>
      <c r="F2303" s="16">
        <v>0</v>
      </c>
      <c r="G2303" s="16">
        <v>0</v>
      </c>
      <c r="H2303" s="16"/>
      <c r="I2303" s="4"/>
      <c r="J2303" s="14"/>
      <c r="K2303" s="50"/>
      <c r="L2303" s="107"/>
      <c r="M2303" s="16"/>
      <c r="N2303" s="16"/>
      <c r="O2303" s="16"/>
      <c r="P2303" s="18"/>
      <c r="Q2303" s="14"/>
      <c r="R2303" s="18">
        <v>0</v>
      </c>
      <c r="S2303" s="16">
        <f>G2303</f>
        <v>0</v>
      </c>
      <c r="T2303" s="18">
        <f t="shared" si="769"/>
        <v>83120.239999999991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770"/>
        <v>118245.16999999997</v>
      </c>
      <c r="AA2303" s="15"/>
      <c r="AB2303" s="24"/>
      <c r="AC2303" s="15" t="str">
        <f>C2303</f>
        <v>PREL.  ACC. PER AMM-. RENZO</v>
      </c>
      <c r="AD2303" s="25"/>
      <c r="AE2303" s="62">
        <f t="shared" si="767"/>
        <v>0</v>
      </c>
      <c r="AF2303" s="63">
        <f t="shared" si="763"/>
        <v>3210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771"/>
        <v>0</v>
      </c>
      <c r="AP2303" s="15"/>
      <c r="AR2303" s="14"/>
      <c r="AS2303" s="18">
        <v>0</v>
      </c>
      <c r="AT2303" s="16"/>
      <c r="AU2303" s="18">
        <f t="shared" si="772"/>
        <v>0</v>
      </c>
      <c r="AV2303" s="15"/>
      <c r="AX2303" s="14"/>
      <c r="AY2303" s="18">
        <v>0</v>
      </c>
      <c r="AZ2303" s="16"/>
      <c r="BA2303" s="18">
        <f t="shared" si="773"/>
        <v>0</v>
      </c>
      <c r="BB2303" s="15"/>
      <c r="BD2303" s="14"/>
      <c r="BE2303" s="18">
        <v>0</v>
      </c>
      <c r="BF2303" s="16"/>
      <c r="BG2303" s="18">
        <f t="shared" si="774"/>
        <v>0</v>
      </c>
      <c r="BH2303" s="15"/>
      <c r="BJ2303" s="86"/>
      <c r="BK2303" s="86"/>
      <c r="BL2303" s="24"/>
      <c r="BM2303" s="24"/>
      <c r="BN2303" s="24"/>
      <c r="BO2303" s="24"/>
      <c r="BP2303" s="24"/>
      <c r="BQ2303" s="124"/>
    </row>
    <row r="2304" spans="1:69" ht="16.8" customHeight="1" x14ac:dyDescent="0.35">
      <c r="A2304" s="15"/>
      <c r="B2304" s="15"/>
      <c r="C2304" s="15" t="s">
        <v>493</v>
      </c>
      <c r="D2304" s="16"/>
      <c r="E2304" s="16"/>
      <c r="F2304" s="16">
        <v>580.49</v>
      </c>
      <c r="G2304" s="16"/>
      <c r="H2304" s="16"/>
      <c r="I2304" s="4"/>
      <c r="J2304" s="14"/>
      <c r="K2304" s="50"/>
      <c r="L2304" s="107"/>
      <c r="M2304" s="16"/>
      <c r="N2304" s="16"/>
      <c r="O2304" s="16"/>
      <c r="P2304" s="18"/>
      <c r="Q2304" s="14"/>
      <c r="R2304" s="18">
        <v>0</v>
      </c>
      <c r="S2304" s="16">
        <v>0</v>
      </c>
      <c r="T2304" s="18">
        <f t="shared" si="769"/>
        <v>83120.239999999991</v>
      </c>
      <c r="U2304" s="15"/>
      <c r="W2304" s="14"/>
      <c r="X2304" s="18">
        <f>F2304</f>
        <v>580.49</v>
      </c>
      <c r="Y2304" s="16">
        <v>0</v>
      </c>
      <c r="Z2304" s="18">
        <f t="shared" si="770"/>
        <v>118825.65999999997</v>
      </c>
      <c r="AA2304" s="15" t="str">
        <f>C2304</f>
        <v>BONIFICO AGOS 16/2</v>
      </c>
      <c r="AB2304" s="24"/>
      <c r="AC2304" s="15"/>
      <c r="AD2304" s="25"/>
      <c r="AE2304" s="62"/>
      <c r="AF2304" s="63"/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771"/>
        <v>0</v>
      </c>
      <c r="AP2304" s="15"/>
      <c r="AR2304" s="14"/>
      <c r="AS2304" s="18">
        <v>0</v>
      </c>
      <c r="AT2304" s="16"/>
      <c r="AU2304" s="18">
        <f t="shared" si="772"/>
        <v>0</v>
      </c>
      <c r="AV2304" s="15"/>
      <c r="AX2304" s="14"/>
      <c r="AY2304" s="18">
        <v>0</v>
      </c>
      <c r="AZ2304" s="16"/>
      <c r="BA2304" s="18">
        <f t="shared" si="773"/>
        <v>0</v>
      </c>
      <c r="BB2304" s="15"/>
      <c r="BD2304" s="14"/>
      <c r="BE2304" s="18">
        <v>0</v>
      </c>
      <c r="BF2304" s="16"/>
      <c r="BG2304" s="18">
        <f t="shared" si="774"/>
        <v>0</v>
      </c>
      <c r="BH2304" s="15"/>
      <c r="BJ2304" s="86"/>
      <c r="BK2304" s="86"/>
      <c r="BL2304" s="24"/>
      <c r="BM2304" s="24"/>
      <c r="BN2304" s="24"/>
      <c r="BO2304" s="24"/>
      <c r="BP2304" s="24"/>
      <c r="BQ2304" s="124"/>
    </row>
    <row r="2305" spans="1:69" ht="16.8" customHeight="1" x14ac:dyDescent="0.35">
      <c r="A2305" s="15"/>
      <c r="B2305" s="15"/>
      <c r="C2305" s="16" t="s">
        <v>494</v>
      </c>
      <c r="D2305" s="16"/>
      <c r="E2305" s="16"/>
      <c r="F2305" s="16">
        <v>239</v>
      </c>
      <c r="G2305" s="16"/>
      <c r="H2305" s="16">
        <v>0</v>
      </c>
      <c r="I2305" s="4"/>
      <c r="J2305" s="14"/>
      <c r="K2305" s="50"/>
      <c r="L2305" s="107"/>
      <c r="M2305" s="16"/>
      <c r="N2305" s="16"/>
      <c r="O2305" s="16"/>
      <c r="P2305" s="18"/>
      <c r="Q2305" s="14"/>
      <c r="R2305" s="18">
        <v>0</v>
      </c>
      <c r="S2305" s="16">
        <v>0</v>
      </c>
      <c r="T2305" s="18">
        <f t="shared" si="769"/>
        <v>83120.239999999991</v>
      </c>
      <c r="U2305" s="15"/>
      <c r="W2305" s="14"/>
      <c r="X2305" s="18">
        <f>F2305</f>
        <v>239</v>
      </c>
      <c r="Y2305" s="16"/>
      <c r="Z2305" s="18">
        <f t="shared" si="770"/>
        <v>119064.65999999997</v>
      </c>
      <c r="AA2305" s="16" t="str">
        <f>C2305</f>
        <v>BONIFICO SOSPESO SOMMA MISSAGIA 16/2</v>
      </c>
      <c r="AB2305" s="24"/>
      <c r="AC2305" s="15"/>
      <c r="AD2305" s="25"/>
      <c r="AE2305" s="62"/>
      <c r="AF2305" s="63"/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771"/>
        <v>0</v>
      </c>
      <c r="AP2305" s="15"/>
      <c r="AR2305" s="14"/>
      <c r="AS2305" s="18">
        <v>0</v>
      </c>
      <c r="AT2305" s="16"/>
      <c r="AU2305" s="18">
        <f t="shared" si="772"/>
        <v>0</v>
      </c>
      <c r="AV2305" s="15"/>
      <c r="AX2305" s="14"/>
      <c r="AY2305" s="18">
        <v>0</v>
      </c>
      <c r="AZ2305" s="16"/>
      <c r="BA2305" s="18">
        <f t="shared" si="773"/>
        <v>0</v>
      </c>
      <c r="BB2305" s="15"/>
      <c r="BD2305" s="14"/>
      <c r="BE2305" s="18">
        <v>0</v>
      </c>
      <c r="BF2305" s="16"/>
      <c r="BG2305" s="18">
        <f t="shared" si="774"/>
        <v>0</v>
      </c>
      <c r="BH2305" s="15"/>
      <c r="BJ2305" s="86"/>
      <c r="BK2305" s="86"/>
      <c r="BL2305" s="24"/>
      <c r="BM2305" s="24"/>
      <c r="BN2305" s="24"/>
      <c r="BO2305" s="24"/>
      <c r="BP2305" s="24"/>
      <c r="BQ2305" s="124"/>
    </row>
    <row r="2306" spans="1:69" ht="16.8" customHeight="1" x14ac:dyDescent="0.35">
      <c r="A2306" s="15"/>
      <c r="B2306" s="15"/>
      <c r="C2306" s="15" t="s">
        <v>107</v>
      </c>
      <c r="D2306" s="16"/>
      <c r="E2306" s="16"/>
      <c r="F2306" s="16">
        <v>0</v>
      </c>
      <c r="G2306" s="16"/>
      <c r="H2306" s="16"/>
      <c r="I2306" s="4"/>
      <c r="J2306" s="14"/>
      <c r="K2306" s="50"/>
      <c r="L2306" s="107"/>
      <c r="M2306" s="16"/>
      <c r="N2306" s="16"/>
      <c r="O2306" s="16"/>
      <c r="P2306" s="18"/>
      <c r="Q2306" s="14"/>
      <c r="R2306" s="18">
        <v>0</v>
      </c>
      <c r="S2306" s="16">
        <v>0</v>
      </c>
      <c r="T2306" s="18">
        <f t="shared" si="769"/>
        <v>83120.239999999991</v>
      </c>
      <c r="U2306" s="15"/>
      <c r="W2306" s="14"/>
      <c r="X2306" s="18">
        <f>F2306</f>
        <v>0</v>
      </c>
      <c r="Y2306" s="16"/>
      <c r="Z2306" s="18">
        <f t="shared" si="770"/>
        <v>119064.65999999997</v>
      </c>
      <c r="AA2306" s="15"/>
      <c r="AB2306" s="24"/>
      <c r="AC2306" s="15"/>
      <c r="AD2306" s="25"/>
      <c r="AE2306" s="62"/>
      <c r="AF2306" s="63"/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771"/>
        <v>0</v>
      </c>
      <c r="AP2306" s="15"/>
      <c r="AR2306" s="14"/>
      <c r="AS2306" s="18">
        <v>0</v>
      </c>
      <c r="AT2306" s="16"/>
      <c r="AU2306" s="18">
        <f t="shared" si="772"/>
        <v>0</v>
      </c>
      <c r="AV2306" s="15"/>
      <c r="AX2306" s="14"/>
      <c r="AY2306" s="18">
        <v>0</v>
      </c>
      <c r="AZ2306" s="16"/>
      <c r="BA2306" s="18">
        <f t="shared" si="773"/>
        <v>0</v>
      </c>
      <c r="BB2306" s="15"/>
      <c r="BD2306" s="14"/>
      <c r="BE2306" s="18">
        <v>0</v>
      </c>
      <c r="BF2306" s="16"/>
      <c r="BG2306" s="18">
        <f t="shared" si="774"/>
        <v>0</v>
      </c>
      <c r="BH2306" s="15"/>
      <c r="BJ2306" s="86"/>
      <c r="BK2306" s="86"/>
      <c r="BL2306" s="24"/>
      <c r="BM2306" s="24"/>
      <c r="BN2306" s="24"/>
      <c r="BO2306" s="24"/>
      <c r="BP2306" s="24"/>
      <c r="BQ2306" s="124"/>
    </row>
    <row r="2307" spans="1:69" ht="16.8" customHeight="1" x14ac:dyDescent="0.35">
      <c r="A2307" s="15"/>
      <c r="B2307" s="15"/>
      <c r="C2307" s="15" t="s">
        <v>107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68</v>
      </c>
      <c r="L2307" s="51">
        <f>AI2316</f>
        <v>0</v>
      </c>
      <c r="M2307" s="16" t="str">
        <f>M2246</f>
        <v>BONIFICO LA SCALA 13/2</v>
      </c>
      <c r="N2307" s="16">
        <f>N2246</f>
        <v>0.01</v>
      </c>
      <c r="O2307" s="16"/>
      <c r="P2307" s="18"/>
      <c r="Q2307" s="14"/>
      <c r="R2307" s="18">
        <v>0</v>
      </c>
      <c r="S2307" s="16">
        <v>0</v>
      </c>
      <c r="T2307" s="18">
        <f t="shared" si="769"/>
        <v>83120.239999999991</v>
      </c>
      <c r="U2307" s="15"/>
      <c r="W2307" s="14"/>
      <c r="X2307" s="18">
        <f>F2307</f>
        <v>0</v>
      </c>
      <c r="Y2307" s="16">
        <v>0</v>
      </c>
      <c r="Z2307" s="18">
        <f t="shared" si="770"/>
        <v>119064.65999999997</v>
      </c>
      <c r="AA2307" s="15" t="str">
        <f>C2307</f>
        <v>VERSAMENTO</v>
      </c>
      <c r="AB2307" s="24"/>
      <c r="AC2307" s="15"/>
      <c r="AD2307" s="25"/>
      <c r="AE2307" s="62"/>
      <c r="AF2307" s="63"/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771"/>
        <v>0</v>
      </c>
      <c r="AP2307" s="15"/>
      <c r="AR2307" s="14"/>
      <c r="AS2307" s="18">
        <v>0</v>
      </c>
      <c r="AT2307" s="16"/>
      <c r="AU2307" s="18">
        <f t="shared" si="772"/>
        <v>0</v>
      </c>
      <c r="AV2307" s="15"/>
      <c r="AX2307" s="14"/>
      <c r="AY2307" s="18">
        <v>0</v>
      </c>
      <c r="AZ2307" s="16"/>
      <c r="BA2307" s="18">
        <f t="shared" si="773"/>
        <v>0</v>
      </c>
      <c r="BB2307" s="15"/>
      <c r="BD2307" s="14"/>
      <c r="BE2307" s="18">
        <v>0</v>
      </c>
      <c r="BF2307" s="16"/>
      <c r="BG2307" s="18">
        <f t="shared" si="774"/>
        <v>0</v>
      </c>
      <c r="BH2307" s="15"/>
      <c r="BJ2307" s="86"/>
      <c r="BK2307" s="86"/>
      <c r="BL2307" s="24"/>
      <c r="BM2307" s="24"/>
      <c r="BN2307" s="24"/>
      <c r="BO2307" s="24"/>
      <c r="BP2307" s="24"/>
      <c r="BQ2307" s="124"/>
    </row>
    <row r="2308" spans="1:69" ht="16.8" customHeight="1" x14ac:dyDescent="0.35">
      <c r="A2308" s="15"/>
      <c r="B2308" s="15"/>
      <c r="C2308" s="68" t="s">
        <v>107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111</v>
      </c>
      <c r="L2308" s="16">
        <f>SUM(L2295:L2307)</f>
        <v>114.5</v>
      </c>
      <c r="M2308" s="16">
        <f>M2247</f>
        <v>0</v>
      </c>
      <c r="N2308" s="16">
        <f>N2247</f>
        <v>0</v>
      </c>
      <c r="O2308" s="16"/>
      <c r="P2308" s="18"/>
      <c r="Q2308" s="14"/>
      <c r="R2308" s="18">
        <v>0</v>
      </c>
      <c r="S2308" s="16"/>
      <c r="T2308" s="18">
        <f t="shared" si="769"/>
        <v>83120.239999999991</v>
      </c>
      <c r="U2308" s="15"/>
      <c r="W2308" s="14"/>
      <c r="X2308" s="18">
        <v>0</v>
      </c>
      <c r="Y2308" s="16"/>
      <c r="Z2308" s="18">
        <f t="shared" si="770"/>
        <v>119064.65999999997</v>
      </c>
      <c r="AA2308" s="15" t="str">
        <f>C2308</f>
        <v>VERSAMENTO</v>
      </c>
      <c r="AB2308" s="24"/>
      <c r="AC2308" s="15"/>
      <c r="AD2308" s="25"/>
      <c r="AE2308" s="62"/>
      <c r="AF2308" s="63"/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771"/>
        <v>0</v>
      </c>
      <c r="AP2308" s="15"/>
      <c r="AR2308" s="14"/>
      <c r="AS2308" s="18">
        <v>0</v>
      </c>
      <c r="AT2308" s="16"/>
      <c r="AU2308" s="18">
        <f t="shared" si="772"/>
        <v>0</v>
      </c>
      <c r="AV2308" s="15" t="str">
        <f>C2308</f>
        <v>VERSAMENTO</v>
      </c>
      <c r="AX2308" s="14"/>
      <c r="AY2308" s="18">
        <v>0</v>
      </c>
      <c r="AZ2308" s="16"/>
      <c r="BA2308" s="18">
        <f t="shared" si="773"/>
        <v>0</v>
      </c>
      <c r="BB2308" s="15"/>
      <c r="BD2308" s="14"/>
      <c r="BE2308" s="18">
        <v>0</v>
      </c>
      <c r="BF2308" s="16"/>
      <c r="BG2308" s="18">
        <f t="shared" si="774"/>
        <v>0</v>
      </c>
      <c r="BH2308" s="15"/>
      <c r="BJ2308" s="86"/>
      <c r="BK2308" s="86"/>
      <c r="BL2308" s="24"/>
      <c r="BM2308" s="24"/>
      <c r="BN2308" s="24"/>
      <c r="BO2308" s="24"/>
      <c r="BP2308" s="24"/>
      <c r="BQ2308" s="124"/>
    </row>
    <row r="2309" spans="1:69" ht="16.8" customHeight="1" x14ac:dyDescent="0.35">
      <c r="A2309" s="15"/>
      <c r="B2309" s="15"/>
      <c r="C2309" s="15" t="s">
        <v>169</v>
      </c>
      <c r="D2309" s="16"/>
      <c r="E2309" s="16"/>
      <c r="F2309" s="16">
        <v>3681.36</v>
      </c>
      <c r="G2309" s="85">
        <f>F2299</f>
        <v>0</v>
      </c>
      <c r="H2309" s="16"/>
      <c r="I2309" s="4"/>
      <c r="J2309" s="14"/>
      <c r="K2309" s="17" t="s">
        <v>93</v>
      </c>
      <c r="L2309" s="16">
        <f>SUM(N2296:N2309)</f>
        <v>28.01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769"/>
        <v>83120.239999999991</v>
      </c>
      <c r="U2309" s="15"/>
      <c r="W2309" s="14"/>
      <c r="X2309" s="18">
        <f>F2309</f>
        <v>3681.36</v>
      </c>
      <c r="Y2309" s="16">
        <f>G2309</f>
        <v>0</v>
      </c>
      <c r="Z2309" s="18">
        <f t="shared" si="770"/>
        <v>122746.01999999997</v>
      </c>
      <c r="AA2309" s="15" t="str">
        <f>C2309</f>
        <v>BONIFICI</v>
      </c>
      <c r="AB2309" s="24"/>
      <c r="AC2309" s="15"/>
      <c r="AD2309" s="25"/>
      <c r="AE2309" s="62"/>
      <c r="AF2309" s="63"/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771"/>
        <v>0</v>
      </c>
      <c r="AP2309" s="15"/>
      <c r="AR2309" s="14"/>
      <c r="AS2309" s="18">
        <v>0</v>
      </c>
      <c r="AT2309" s="16"/>
      <c r="AU2309" s="18">
        <f t="shared" si="772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773"/>
        <v>0</v>
      </c>
      <c r="BB2309" s="15"/>
      <c r="BD2309" s="14"/>
      <c r="BE2309" s="18">
        <v>0</v>
      </c>
      <c r="BF2309" s="16"/>
      <c r="BG2309" s="18">
        <f t="shared" si="774"/>
        <v>0</v>
      </c>
      <c r="BH2309" s="15"/>
      <c r="BJ2309" s="86"/>
      <c r="BK2309" s="86"/>
      <c r="BL2309" s="24"/>
      <c r="BM2309" s="24"/>
      <c r="BN2309" s="24"/>
      <c r="BO2309" s="24"/>
      <c r="BP2309" s="24"/>
      <c r="BQ2309" s="124"/>
    </row>
    <row r="2310" spans="1:69" ht="16.8" customHeight="1" x14ac:dyDescent="0.35">
      <c r="A2310" s="15"/>
      <c r="B2310" s="15"/>
      <c r="C2310" s="47" t="s">
        <v>112</v>
      </c>
      <c r="D2310" s="16"/>
      <c r="E2310" s="16"/>
      <c r="F2310" s="16">
        <v>0</v>
      </c>
      <c r="G2310" s="1">
        <f>F2300</f>
        <v>0</v>
      </c>
      <c r="H2310" s="16">
        <f>G2310-D2201-D2202-D2204</f>
        <v>-1163.8</v>
      </c>
      <c r="I2310" s="4"/>
      <c r="J2310" s="14"/>
      <c r="K2310" s="53">
        <f>A2259</f>
        <v>45342</v>
      </c>
      <c r="L2310" s="3">
        <f>D2259+D2260-E2264+D2261-E2261+D2264-E2259+B2262</f>
        <v>17090.73</v>
      </c>
      <c r="M2310" s="3"/>
      <c r="N2310" s="3"/>
      <c r="O2310" s="16"/>
      <c r="P2310" s="18"/>
      <c r="Q2310" s="14"/>
      <c r="R2310" s="18"/>
      <c r="S2310" s="16"/>
      <c r="T2310" s="18">
        <f t="shared" si="769"/>
        <v>83120.239999999991</v>
      </c>
      <c r="U2310" s="15"/>
      <c r="W2310" s="14"/>
      <c r="X2310" s="18"/>
      <c r="Y2310" s="1">
        <f>G2310</f>
        <v>0</v>
      </c>
      <c r="Z2310" s="18">
        <f t="shared" si="770"/>
        <v>122746.01999999997</v>
      </c>
      <c r="AA2310" s="15" t="str">
        <f>C2310</f>
        <v>PREL .PROVVIGIONI MATURATE</v>
      </c>
      <c r="AB2310" s="24"/>
      <c r="AC2310" s="15" t="s">
        <v>157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771"/>
        <v>0</v>
      </c>
      <c r="AP2310" s="15"/>
      <c r="AR2310" s="14"/>
      <c r="AS2310" s="18"/>
      <c r="AT2310" s="25">
        <v>0</v>
      </c>
      <c r="AU2310" s="18">
        <f t="shared" si="772"/>
        <v>0</v>
      </c>
      <c r="AV2310" s="15"/>
      <c r="AX2310" s="14"/>
      <c r="AY2310" s="18"/>
      <c r="AZ2310" s="25">
        <v>0</v>
      </c>
      <c r="BA2310" s="18">
        <f t="shared" si="773"/>
        <v>0</v>
      </c>
      <c r="BB2310" s="15"/>
      <c r="BD2310" s="14"/>
      <c r="BE2310" s="18"/>
      <c r="BF2310" s="25">
        <v>0</v>
      </c>
      <c r="BG2310" s="18">
        <f t="shared" si="774"/>
        <v>0</v>
      </c>
      <c r="BH2310" s="15"/>
      <c r="BJ2310" s="86"/>
      <c r="BK2310" s="86"/>
      <c r="BL2310" s="24"/>
      <c r="BM2310" s="24"/>
      <c r="BN2310" s="24"/>
      <c r="BO2310" s="24"/>
      <c r="BP2310" s="24"/>
      <c r="BQ2310" s="124"/>
    </row>
    <row r="2311" spans="1:69" ht="16.8" customHeight="1" x14ac:dyDescent="0.35">
      <c r="A2311" s="15"/>
      <c r="B2311" s="15"/>
      <c r="C2311" s="15" t="s">
        <v>113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/>
      <c r="N2311" s="16"/>
      <c r="O2311" s="16"/>
      <c r="P2311" s="18"/>
      <c r="Q2311" s="14"/>
      <c r="R2311" s="18"/>
      <c r="S2311" s="16">
        <f>G2311</f>
        <v>0</v>
      </c>
      <c r="T2311" s="18">
        <f t="shared" si="769"/>
        <v>83120.239999999991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770"/>
        <v>122746.01999999997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771"/>
        <v>0</v>
      </c>
      <c r="AP2311" s="15"/>
      <c r="AR2311" s="14"/>
      <c r="AS2311" s="18"/>
      <c r="AT2311" s="16"/>
      <c r="AU2311" s="18">
        <f t="shared" si="772"/>
        <v>0</v>
      </c>
      <c r="AV2311" s="15"/>
      <c r="AX2311" s="14"/>
      <c r="AY2311" s="18"/>
      <c r="AZ2311" s="16"/>
      <c r="BA2311" s="18">
        <f t="shared" si="773"/>
        <v>0</v>
      </c>
      <c r="BB2311" s="15"/>
      <c r="BD2311" s="14"/>
      <c r="BE2311" s="18"/>
      <c r="BF2311" s="16"/>
      <c r="BG2311" s="18">
        <f t="shared" si="774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4"/>
    </row>
    <row r="2312" spans="1:69" ht="16.8" customHeight="1" x14ac:dyDescent="0.35">
      <c r="A2312" s="15"/>
      <c r="B2312" s="15"/>
      <c r="C2312" s="15" t="s">
        <v>114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769"/>
        <v>83120.239999999991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770"/>
        <v>122746.01999999997</v>
      </c>
      <c r="AA2312" s="15"/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771"/>
        <v>0</v>
      </c>
      <c r="AP2312" s="15"/>
      <c r="AR2312" s="14"/>
      <c r="AS2312" s="18"/>
      <c r="AT2312" s="16">
        <v>0</v>
      </c>
      <c r="AU2312" s="18">
        <f t="shared" si="772"/>
        <v>0</v>
      </c>
      <c r="AV2312" s="15"/>
      <c r="AX2312" s="14"/>
      <c r="AY2312" s="18"/>
      <c r="AZ2312" s="16">
        <v>0</v>
      </c>
      <c r="BA2312" s="18">
        <f t="shared" si="773"/>
        <v>0</v>
      </c>
      <c r="BB2312" s="15"/>
      <c r="BD2312" s="14"/>
      <c r="BE2312" s="18"/>
      <c r="BF2312" s="16">
        <v>0</v>
      </c>
      <c r="BG2312" s="18">
        <f t="shared" si="774"/>
        <v>0</v>
      </c>
      <c r="BH2312" s="15"/>
      <c r="BJ2312" s="86"/>
      <c r="BK2312" s="86"/>
      <c r="BL2312" s="24"/>
      <c r="BM2312" s="24"/>
      <c r="BN2312" s="24"/>
      <c r="BO2312" s="24"/>
      <c r="BP2312" s="24"/>
      <c r="BQ2312" s="124"/>
    </row>
    <row r="2313" spans="1:69" ht="16.8" customHeight="1" x14ac:dyDescent="0.35">
      <c r="A2313" s="15"/>
      <c r="B2313" s="15"/>
      <c r="C2313" s="15"/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115</v>
      </c>
      <c r="L2313" s="3">
        <f>SUM(L2293:L2307)+N2292+L2309+L2310</f>
        <v>98427.01999999996</v>
      </c>
      <c r="M2313" s="3">
        <f>SUM(O2262:O2281)+N2291</f>
        <v>102238.58</v>
      </c>
      <c r="N2313" s="16"/>
      <c r="O2313" s="16"/>
      <c r="P2313" s="18"/>
      <c r="Q2313" s="14"/>
      <c r="R2313" s="18"/>
      <c r="S2313" s="16">
        <v>0</v>
      </c>
      <c r="T2313" s="18">
        <f t="shared" si="769"/>
        <v>83120.239999999991</v>
      </c>
      <c r="U2313" s="15"/>
      <c r="W2313" s="14"/>
      <c r="X2313" s="18">
        <v>0</v>
      </c>
      <c r="Y2313" s="16">
        <v>0</v>
      </c>
      <c r="Z2313" s="18">
        <f t="shared" si="770"/>
        <v>122746.01999999997</v>
      </c>
      <c r="AA2313" s="15"/>
      <c r="AB2313" s="24"/>
      <c r="AC2313" s="15">
        <f>C2313</f>
        <v>0</v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111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771"/>
        <v>0</v>
      </c>
      <c r="AP2313" s="15"/>
      <c r="AR2313" s="14"/>
      <c r="AS2313" s="18"/>
      <c r="AT2313" s="16">
        <v>0</v>
      </c>
      <c r="AU2313" s="18">
        <f t="shared" si="772"/>
        <v>0</v>
      </c>
      <c r="AV2313" s="16"/>
      <c r="AX2313" s="14"/>
      <c r="AY2313" s="18"/>
      <c r="AZ2313" s="16">
        <v>0</v>
      </c>
      <c r="BA2313" s="18">
        <f t="shared" si="773"/>
        <v>0</v>
      </c>
      <c r="BB2313" s="15"/>
      <c r="BD2313" s="14"/>
      <c r="BE2313" s="18"/>
      <c r="BF2313" s="16">
        <v>0</v>
      </c>
      <c r="BG2313" s="18">
        <f t="shared" si="774"/>
        <v>0</v>
      </c>
      <c r="BH2313" s="15"/>
      <c r="BJ2313" s="86"/>
      <c r="BK2313" s="86"/>
      <c r="BL2313" s="24"/>
      <c r="BM2313" s="24"/>
      <c r="BN2313" s="24"/>
      <c r="BO2313" s="24"/>
      <c r="BP2313" s="24"/>
      <c r="BQ2313" s="124"/>
    </row>
    <row r="2314" spans="1:69" ht="16.8" customHeight="1" x14ac:dyDescent="0.35">
      <c r="A2314" s="15"/>
      <c r="B2314" s="15"/>
      <c r="C2314" s="64" t="s">
        <v>138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10419.43</v>
      </c>
      <c r="J2314" s="14"/>
      <c r="K2314" s="6" t="s">
        <v>116</v>
      </c>
      <c r="L2314" s="3">
        <f>L2313-M2313</f>
        <v>-3811.5600000000413</v>
      </c>
      <c r="M2314" s="16"/>
      <c r="N2314" s="16"/>
      <c r="O2314" s="16"/>
      <c r="P2314" s="18"/>
      <c r="Q2314" s="14"/>
      <c r="R2314" s="18"/>
      <c r="S2314" s="16">
        <v>0</v>
      </c>
      <c r="T2314" s="18">
        <f t="shared" si="769"/>
        <v>83120.239999999991</v>
      </c>
      <c r="U2314" s="15"/>
      <c r="W2314" s="14"/>
      <c r="X2314" s="18"/>
      <c r="Y2314" s="16">
        <f>G2314</f>
        <v>21331.56</v>
      </c>
      <c r="Z2314" s="18">
        <f t="shared" si="770"/>
        <v>101414.45999999998</v>
      </c>
      <c r="AA2314" s="15" t="str">
        <f>C2314</f>
        <v>BONIFICO CATTOLICA</v>
      </c>
      <c r="AB2314" s="24"/>
      <c r="AC2314" s="71" t="s">
        <v>190</v>
      </c>
      <c r="AD2314" s="65"/>
      <c r="AE2314" s="65">
        <v>0</v>
      </c>
      <c r="AF2314" s="63">
        <f>SUM(AF2266:AF2313)</f>
        <v>71744.930000000008</v>
      </c>
      <c r="AG2314" s="25"/>
      <c r="AH2314" s="24" t="s">
        <v>117</v>
      </c>
      <c r="AI2314" s="26"/>
      <c r="AJ2314" s="25">
        <f>SUM(AJ2260:AJ2313)</f>
        <v>0</v>
      </c>
      <c r="AL2314" s="14"/>
      <c r="AM2314" s="18"/>
      <c r="AN2314" s="16"/>
      <c r="AO2314" s="18">
        <f t="shared" si="771"/>
        <v>0</v>
      </c>
      <c r="AP2314" s="15"/>
      <c r="AR2314" s="14"/>
      <c r="AS2314" s="18"/>
      <c r="AT2314" s="16">
        <v>0</v>
      </c>
      <c r="AU2314" s="18">
        <f t="shared" si="772"/>
        <v>0</v>
      </c>
      <c r="AV2314" s="15"/>
      <c r="AX2314" s="14"/>
      <c r="AY2314" s="18"/>
      <c r="AZ2314" s="16"/>
      <c r="BA2314" s="18">
        <f t="shared" si="773"/>
        <v>0</v>
      </c>
      <c r="BB2314" s="15"/>
      <c r="BD2314" s="14"/>
      <c r="BE2314" s="18"/>
      <c r="BF2314" s="16"/>
      <c r="BG2314" s="18">
        <f t="shared" si="774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4"/>
    </row>
    <row r="2315" spans="1:69" ht="16.8" customHeight="1" x14ac:dyDescent="0.35">
      <c r="A2315" s="15"/>
      <c r="B2315" s="15"/>
      <c r="C2315" s="64" t="s">
        <v>140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35</v>
      </c>
      <c r="L2315" s="55">
        <f>D2316+E2316+A2316+B2316+B2263</f>
        <v>2295.1300000000037</v>
      </c>
      <c r="M2315" s="16"/>
      <c r="N2315" s="16"/>
      <c r="O2315" s="56"/>
      <c r="P2315" s="18"/>
      <c r="Q2315" s="14"/>
      <c r="R2315" s="18"/>
      <c r="S2315" s="16">
        <v>0</v>
      </c>
      <c r="T2315" s="18">
        <f t="shared" si="769"/>
        <v>83120.239999999991</v>
      </c>
      <c r="U2315" s="15"/>
      <c r="W2315" s="14"/>
      <c r="X2315" s="18"/>
      <c r="Y2315" s="16">
        <f>G2315</f>
        <v>103340.92</v>
      </c>
      <c r="Z2315" s="18">
        <f t="shared" si="770"/>
        <v>-1926.460000000021</v>
      </c>
      <c r="AA2315" s="15" t="str">
        <f>C2315</f>
        <v>BONIFICO GENERALI</v>
      </c>
      <c r="AB2315" s="24"/>
      <c r="AC2315" s="71" t="s">
        <v>161</v>
      </c>
      <c r="AD2315" s="65"/>
      <c r="AE2315" s="65">
        <f>G2315</f>
        <v>103340.92</v>
      </c>
      <c r="AF2315" s="63">
        <f>AF2254+AD2259+AD2260</f>
        <v>106856.80999999998</v>
      </c>
      <c r="AG2315" s="25"/>
      <c r="AH2315" s="24"/>
      <c r="AI2315" s="26"/>
      <c r="AJ2315" s="25"/>
      <c r="AL2315" s="14"/>
      <c r="AM2315" s="18"/>
      <c r="AN2315" s="16"/>
      <c r="AO2315" s="18">
        <f t="shared" si="771"/>
        <v>0</v>
      </c>
      <c r="AP2315" s="15"/>
      <c r="AR2315" s="14"/>
      <c r="AS2315" s="18"/>
      <c r="AT2315" s="16"/>
      <c r="AU2315" s="18">
        <f t="shared" si="772"/>
        <v>0</v>
      </c>
      <c r="AV2315" s="15"/>
      <c r="AX2315" s="14"/>
      <c r="AY2315" s="18"/>
      <c r="AZ2315" s="16"/>
      <c r="BA2315" s="18">
        <f t="shared" si="773"/>
        <v>0</v>
      </c>
      <c r="BB2315" s="15"/>
      <c r="BD2315" s="14"/>
      <c r="BE2315" s="18"/>
      <c r="BF2315" s="16"/>
      <c r="BG2315" s="18">
        <f t="shared" si="774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4"/>
    </row>
    <row r="2316" spans="1:69" ht="16.8" customHeight="1" x14ac:dyDescent="0.35">
      <c r="A2316" s="92">
        <f>D2261-D2263+A2255-E2261-G2315</f>
        <v>0</v>
      </c>
      <c r="B2316" s="44">
        <f>D2264-D2266+B2255</f>
        <v>6075.3100000000031</v>
      </c>
      <c r="C2316" s="57" t="s">
        <v>119</v>
      </c>
      <c r="D2316" s="44">
        <f>D2259-D2262-E2259+D2255-G2314</f>
        <v>-5846.6299999999992</v>
      </c>
      <c r="E2316" s="44">
        <f>D2260-D2265+E2255</f>
        <v>0</v>
      </c>
      <c r="F2316" s="72">
        <f>D2262+D2263+D2265+F2255-E2263</f>
        <v>30139.52</v>
      </c>
      <c r="G2316" s="81">
        <f>D2262+D2263-E2263+D2265+G2255</f>
        <v>30139.52</v>
      </c>
      <c r="H2316" s="44">
        <f>G2310+G2309+H2255</f>
        <v>16665.96</v>
      </c>
      <c r="I2316" s="79">
        <f>G2316-H2316</f>
        <v>13473.560000000001</v>
      </c>
      <c r="J2316" s="58"/>
      <c r="K2316" s="6" t="s">
        <v>120</v>
      </c>
      <c r="L2316" s="3">
        <f>L2314-L2315</f>
        <v>-6106.6900000000451</v>
      </c>
      <c r="M2316" s="27" t="s">
        <v>162</v>
      </c>
      <c r="N2316" s="27">
        <f>O2316-L2315</f>
        <v>-5115.4800000000259</v>
      </c>
      <c r="O2316" s="44">
        <f>Z2316+AU2316+N2292+SUM(L2295:L2306)+SUM(N2296:N2306)+L2310-D2262-D2265-D2261+E2263</f>
        <v>-2820.3500000000222</v>
      </c>
      <c r="P2316" s="18"/>
      <c r="Q2316" s="58"/>
      <c r="R2316" s="59"/>
      <c r="S2316" s="44"/>
      <c r="T2316" s="59">
        <f t="shared" si="769"/>
        <v>83120.239999999991</v>
      </c>
      <c r="U2316" s="57"/>
      <c r="W2316" s="58"/>
      <c r="X2316" s="59"/>
      <c r="Y2316" s="44"/>
      <c r="Z2316" s="59">
        <f t="shared" si="770"/>
        <v>-1926.460000000021</v>
      </c>
      <c r="AA2316" s="57"/>
      <c r="AB2316" s="60"/>
      <c r="AC2316" s="60" t="s">
        <v>121</v>
      </c>
      <c r="AD2316" s="23">
        <f>SUM(AD2259:AD2315)-SUM(AE2259:AE2313)+AD2255</f>
        <v>35111.880000000005</v>
      </c>
      <c r="AE2316" s="23">
        <f>AF2302+AF2303</f>
        <v>11860</v>
      </c>
      <c r="AF2316" s="23">
        <f>AD2316+AE2316</f>
        <v>46971.880000000005</v>
      </c>
      <c r="AG2316" s="23" t="s">
        <v>163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771"/>
        <v>0</v>
      </c>
      <c r="AP2316" s="57"/>
      <c r="AR2316" s="58"/>
      <c r="AS2316" s="59"/>
      <c r="AT2316" s="44"/>
      <c r="AU2316" s="59">
        <f t="shared" si="772"/>
        <v>0</v>
      </c>
      <c r="AV2316" s="57"/>
      <c r="AX2316" s="58"/>
      <c r="AY2316" s="59"/>
      <c r="AZ2316" s="44"/>
      <c r="BA2316" s="59">
        <f t="shared" si="773"/>
        <v>0</v>
      </c>
      <c r="BB2316" s="57"/>
      <c r="BD2316" s="58"/>
      <c r="BE2316" s="59"/>
      <c r="BF2316" s="44"/>
      <c r="BG2316" s="59">
        <f t="shared" si="774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191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 t="s">
        <v>0</v>
      </c>
      <c r="B2319" s="2"/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24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122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164</v>
      </c>
      <c r="BK2319" s="21" t="s">
        <v>0</v>
      </c>
      <c r="BL2319" s="8" t="s">
        <v>34</v>
      </c>
      <c r="BM2319" s="8" t="s">
        <v>0</v>
      </c>
      <c r="BN2319" s="8" t="s">
        <v>40</v>
      </c>
      <c r="BO2319" s="8" t="s">
        <v>165</v>
      </c>
      <c r="BP2319" s="8" t="s">
        <v>0</v>
      </c>
      <c r="BQ2319" s="9" t="s">
        <v>166</v>
      </c>
    </row>
    <row r="2320" spans="1:69" ht="16.8" customHeight="1" x14ac:dyDescent="0.35">
      <c r="A2320" s="14">
        <v>45343</v>
      </c>
      <c r="B2320" s="15" t="s">
        <v>167</v>
      </c>
      <c r="C2320" s="15" t="s">
        <v>168</v>
      </c>
      <c r="D2320" s="16">
        <v>0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24</v>
      </c>
      <c r="L2320" s="16">
        <f>D2323+D2326+D2324+D2327</f>
        <v>1919.2</v>
      </c>
      <c r="M2320" s="16"/>
      <c r="N2320" s="82">
        <f>L2320+L2321-M2321</f>
        <v>1919.2</v>
      </c>
      <c r="O2320" s="80">
        <f>D2323+D2326+D2324-E2324-E2323+O2259</f>
        <v>103960.16</v>
      </c>
      <c r="P2320" s="18"/>
      <c r="Q2320" s="14">
        <f>J2320</f>
        <v>45343</v>
      </c>
      <c r="R2320" s="18"/>
      <c r="S2320" s="16"/>
      <c r="T2320" s="18">
        <f>T2316</f>
        <v>83120.239999999991</v>
      </c>
      <c r="U2320" s="15"/>
      <c r="W2320" s="14">
        <f>A2320</f>
        <v>45343</v>
      </c>
      <c r="X2320" s="18"/>
      <c r="Y2320" s="16"/>
      <c r="Z2320" s="18">
        <f>Z2316</f>
        <v>-1926.460000000021</v>
      </c>
      <c r="AA2320" s="15"/>
      <c r="AB2320" s="19">
        <f>A2320</f>
        <v>45343</v>
      </c>
      <c r="AC2320" s="12" t="s">
        <v>25</v>
      </c>
      <c r="AD2320" s="11">
        <f>N2320</f>
        <v>1919.2</v>
      </c>
      <c r="AE2320" s="11"/>
      <c r="AF2320" s="20"/>
      <c r="AG2320" s="20"/>
      <c r="AH2320" s="21" t="s">
        <v>26</v>
      </c>
      <c r="AI2320" s="22" t="s">
        <v>27</v>
      </c>
      <c r="AJ2320" s="23" t="s">
        <v>28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169</v>
      </c>
      <c r="BM2320" s="88">
        <f>BK2320</f>
        <v>45343</v>
      </c>
      <c r="BN2320" s="24" t="s">
        <v>169</v>
      </c>
      <c r="BO2320" s="24"/>
      <c r="BP2320" s="88">
        <f>BK2320</f>
        <v>45343</v>
      </c>
      <c r="BQ2320" s="124"/>
    </row>
    <row r="2321" spans="1:69" ht="16.8" customHeight="1" x14ac:dyDescent="0.35">
      <c r="A2321" s="15"/>
      <c r="B2321" s="15"/>
      <c r="C2321" s="15" t="s">
        <v>170</v>
      </c>
      <c r="D2321" s="16">
        <v>0</v>
      </c>
      <c r="E2321" s="16"/>
      <c r="F2321" s="16"/>
      <c r="G2321" s="16"/>
      <c r="H2321" s="103" t="s">
        <v>34</v>
      </c>
      <c r="I2321" s="4"/>
      <c r="J2321" s="14"/>
      <c r="K2321" s="17" t="s">
        <v>30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52" si="775">(R2321-S2321)+T2320</f>
        <v>83120.239999999991</v>
      </c>
      <c r="U2321" s="15"/>
      <c r="W2321" s="14"/>
      <c r="X2321" s="18"/>
      <c r="Y2321" s="16"/>
      <c r="Z2321" s="18">
        <f t="shared" ref="Z2321:Z2352" si="776">(X2321-Y2321)+Z2320</f>
        <v>-1926.460000000021</v>
      </c>
      <c r="AA2321" s="15"/>
      <c r="AB2321" s="24"/>
      <c r="AC2321" s="24" t="s">
        <v>31</v>
      </c>
      <c r="AD2321" s="25"/>
      <c r="AE2321" s="25"/>
      <c r="AF2321" s="25"/>
      <c r="AG2321" s="25"/>
      <c r="AH2321" s="12" t="s">
        <v>32</v>
      </c>
      <c r="AI2321" s="26">
        <f>AI2316</f>
        <v>0</v>
      </c>
      <c r="AJ2321" s="25"/>
      <c r="AL2321" s="14"/>
      <c r="AM2321" s="18"/>
      <c r="AN2321" s="16"/>
      <c r="AO2321" s="18">
        <f t="shared" ref="AO2321:AO2352" si="777">(AM2321-AN2321)+AO2320</f>
        <v>0</v>
      </c>
      <c r="AP2321" s="15"/>
      <c r="AR2321" s="14"/>
      <c r="AS2321" s="18"/>
      <c r="AT2321" s="16"/>
      <c r="AU2321" s="18">
        <f t="shared" ref="AU2321:AU2352" si="778">(AS2321-AT2321)+AU2320</f>
        <v>0</v>
      </c>
      <c r="AV2321" s="15"/>
      <c r="AX2321" s="14"/>
      <c r="AY2321" s="18"/>
      <c r="AZ2321" s="16"/>
      <c r="BA2321" s="18">
        <f t="shared" ref="BA2321:BA2352" si="779">(AY2321-AZ2321)+BA2320</f>
        <v>0</v>
      </c>
      <c r="BB2321" s="15"/>
      <c r="BD2321" s="14"/>
      <c r="BE2321" s="18"/>
      <c r="BF2321" s="16"/>
      <c r="BG2321" s="18">
        <f t="shared" ref="BG2321:BG2352" si="780">(BE2321-BF2321)+BG2320</f>
        <v>0</v>
      </c>
      <c r="BH2321" s="15"/>
      <c r="BJ2321" s="86">
        <v>0</v>
      </c>
      <c r="BK2321" s="90"/>
      <c r="BL2321" s="24">
        <v>0</v>
      </c>
      <c r="BM2321" s="91"/>
      <c r="BN2321" s="24">
        <v>0</v>
      </c>
      <c r="BO2321" s="24">
        <v>0</v>
      </c>
      <c r="BP2321" s="91"/>
      <c r="BQ2321" s="124"/>
    </row>
    <row r="2322" spans="1:69" ht="16.8" customHeight="1" x14ac:dyDescent="0.35">
      <c r="A2322" s="15"/>
      <c r="B2322" s="15"/>
      <c r="C2322" s="15" t="s">
        <v>171</v>
      </c>
      <c r="D2322" s="16">
        <v>11290.49</v>
      </c>
      <c r="E2322" s="16">
        <v>517.5</v>
      </c>
      <c r="F2322" s="16"/>
      <c r="G2322" s="16"/>
      <c r="H2322" s="103">
        <f>D2323</f>
        <v>0</v>
      </c>
      <c r="I2322" s="4"/>
      <c r="J2322" s="14"/>
      <c r="K2322" s="17" t="s">
        <v>35</v>
      </c>
      <c r="L2322" s="16">
        <f>D2320+D2321+D2322+D2325-D2323-D2324-D2326-D2327-E2322-E2320+B2323</f>
        <v>8923.7899999999991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775"/>
        <v>83120.239999999991</v>
      </c>
      <c r="U2322" s="15"/>
      <c r="W2322" s="14"/>
      <c r="X2322" s="18"/>
      <c r="Y2322" s="16"/>
      <c r="Z2322" s="18">
        <f t="shared" si="776"/>
        <v>-1926.460000000021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777"/>
        <v>0</v>
      </c>
      <c r="AP2322" s="15"/>
      <c r="AR2322" s="14"/>
      <c r="AS2322" s="18"/>
      <c r="AT2322" s="16"/>
      <c r="AU2322" s="18">
        <f t="shared" si="778"/>
        <v>0</v>
      </c>
      <c r="AV2322" s="15"/>
      <c r="AX2322" s="14"/>
      <c r="AY2322" s="18"/>
      <c r="AZ2322" s="16"/>
      <c r="BA2322" s="18">
        <f t="shared" si="779"/>
        <v>0</v>
      </c>
      <c r="BB2322" s="15"/>
      <c r="BD2322" s="14"/>
      <c r="BE2322" s="18"/>
      <c r="BF2322" s="16"/>
      <c r="BG2322" s="18">
        <f t="shared" si="780"/>
        <v>0</v>
      </c>
      <c r="BH2322" s="15"/>
      <c r="BJ2322" s="86">
        <v>0</v>
      </c>
      <c r="BK2322" s="90"/>
      <c r="BL2322" s="24">
        <v>0</v>
      </c>
      <c r="BM2322" s="91"/>
      <c r="BN2322" s="24">
        <v>0</v>
      </c>
      <c r="BO2322" s="24">
        <v>0</v>
      </c>
      <c r="BP2322" s="91"/>
      <c r="BQ2322" s="124"/>
    </row>
    <row r="2323" spans="1:69" ht="16.8" customHeight="1" x14ac:dyDescent="0.35">
      <c r="A2323" s="15"/>
      <c r="B2323" s="15">
        <v>0</v>
      </c>
      <c r="C2323" s="15" t="s">
        <v>172</v>
      </c>
      <c r="D2323" s="16">
        <v>0</v>
      </c>
      <c r="E2323" s="16"/>
      <c r="F2323" s="16"/>
      <c r="G2323" s="16"/>
      <c r="H2323" s="103" t="s">
        <v>40</v>
      </c>
      <c r="I2323" s="4"/>
      <c r="J2323" s="14"/>
      <c r="K2323" s="17" t="str">
        <f>C2362</f>
        <v>TASSE</v>
      </c>
      <c r="L2323" s="16"/>
      <c r="M2323" s="16">
        <f>10*(L2320+L2321-M2321)/100</f>
        <v>191.92</v>
      </c>
      <c r="N2323" s="16">
        <f>G2362</f>
        <v>0</v>
      </c>
      <c r="O2323" s="16">
        <f t="shared" ref="O2323:O2342" si="781">O2262+M2323-N2323</f>
        <v>29746.501000000011</v>
      </c>
      <c r="P2323" s="18">
        <f t="shared" ref="P2323:P2342" si="782">P2262+M2323</f>
        <v>10877.601000000001</v>
      </c>
      <c r="Q2323" s="14"/>
      <c r="R2323" s="18"/>
      <c r="S2323" s="16"/>
      <c r="T2323" s="18">
        <f t="shared" si="775"/>
        <v>83120.239999999991</v>
      </c>
      <c r="U2323" s="15"/>
      <c r="W2323" s="14"/>
      <c r="X2323" s="18"/>
      <c r="Y2323" s="16"/>
      <c r="Z2323" s="18">
        <f t="shared" si="776"/>
        <v>-1926.460000000021</v>
      </c>
      <c r="AA2323" s="15"/>
      <c r="AB2323" s="24"/>
      <c r="AC2323" s="24"/>
      <c r="AD2323" s="25"/>
      <c r="AE2323" s="25"/>
      <c r="AF2323" s="25"/>
      <c r="AG2323" s="25"/>
      <c r="AH2323" s="17"/>
      <c r="AI2323" s="16">
        <v>0</v>
      </c>
      <c r="AJ2323" s="25"/>
      <c r="AL2323" s="14"/>
      <c r="AM2323" s="18"/>
      <c r="AN2323" s="16"/>
      <c r="AO2323" s="18">
        <f t="shared" si="777"/>
        <v>0</v>
      </c>
      <c r="AP2323" s="15"/>
      <c r="AR2323" s="14"/>
      <c r="AS2323" s="18"/>
      <c r="AT2323" s="16"/>
      <c r="AU2323" s="18">
        <f t="shared" si="778"/>
        <v>0</v>
      </c>
      <c r="AV2323" s="15"/>
      <c r="AX2323" s="14"/>
      <c r="AY2323" s="18"/>
      <c r="AZ2323" s="16"/>
      <c r="BA2323" s="18">
        <f t="shared" si="779"/>
        <v>0</v>
      </c>
      <c r="BB2323" s="15"/>
      <c r="BD2323" s="14"/>
      <c r="BE2323" s="18"/>
      <c r="BF2323" s="16"/>
      <c r="BG2323" s="18">
        <f t="shared" si="780"/>
        <v>0</v>
      </c>
      <c r="BH2323" s="15"/>
      <c r="BJ2323" s="86">
        <v>0</v>
      </c>
      <c r="BK2323" s="90"/>
      <c r="BL2323" s="24">
        <v>0</v>
      </c>
      <c r="BM2323" s="91"/>
      <c r="BN2323" s="24">
        <v>0</v>
      </c>
      <c r="BO2323" s="24">
        <v>0</v>
      </c>
      <c r="BP2323" s="91"/>
      <c r="BQ2323" s="124"/>
    </row>
    <row r="2324" spans="1:69" ht="16.8" customHeight="1" x14ac:dyDescent="0.35">
      <c r="A2324" s="15"/>
      <c r="B2324" s="16">
        <f>B2323+B2263</f>
        <v>2066.4499999999998</v>
      </c>
      <c r="C2324" s="15" t="s">
        <v>173</v>
      </c>
      <c r="D2324" s="16">
        <v>1900.53</v>
      </c>
      <c r="E2324" s="16">
        <v>0</v>
      </c>
      <c r="F2324" s="16"/>
      <c r="G2324" s="16"/>
      <c r="H2324" s="103">
        <f>D2324</f>
        <v>1900.53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160.63703999999998</v>
      </c>
      <c r="N2324" s="16">
        <f>D2332</f>
        <v>0</v>
      </c>
      <c r="O2324" s="16">
        <f t="shared" si="781"/>
        <v>-33801.147962999989</v>
      </c>
      <c r="P2324" s="18">
        <f t="shared" si="782"/>
        <v>9104.5520370000013</v>
      </c>
      <c r="Q2324" s="14"/>
      <c r="R2324" s="18"/>
      <c r="S2324" s="16"/>
      <c r="T2324" s="18">
        <f t="shared" si="775"/>
        <v>83120.239999999991</v>
      </c>
      <c r="U2324" s="15"/>
      <c r="W2324" s="14"/>
      <c r="X2324" s="18"/>
      <c r="Y2324" s="16"/>
      <c r="Z2324" s="18">
        <f t="shared" si="776"/>
        <v>-1926.460000000021</v>
      </c>
      <c r="AA2324" s="15"/>
      <c r="AB2324" s="24"/>
      <c r="AC2324" s="17"/>
      <c r="AD2324" s="25"/>
      <c r="AE2324" s="25"/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777"/>
        <v>0</v>
      </c>
      <c r="AP2324" s="15"/>
      <c r="AR2324" s="14"/>
      <c r="AS2324" s="18"/>
      <c r="AT2324" s="16"/>
      <c r="AU2324" s="18">
        <f t="shared" si="778"/>
        <v>0</v>
      </c>
      <c r="AV2324" s="15"/>
      <c r="AX2324" s="14"/>
      <c r="AY2324" s="18"/>
      <c r="AZ2324" s="16"/>
      <c r="BA2324" s="18">
        <f t="shared" si="779"/>
        <v>0</v>
      </c>
      <c r="BB2324" s="15"/>
      <c r="BD2324" s="14"/>
      <c r="BE2324" s="18"/>
      <c r="BF2324" s="16"/>
      <c r="BG2324" s="18">
        <f t="shared" si="780"/>
        <v>0</v>
      </c>
      <c r="BH2324" s="15"/>
      <c r="BJ2324" s="86">
        <v>0</v>
      </c>
      <c r="BK2324" s="90"/>
      <c r="BL2324" s="24">
        <v>0</v>
      </c>
      <c r="BM2324" s="91"/>
      <c r="BN2324" s="24">
        <v>0</v>
      </c>
      <c r="BO2324" s="24"/>
      <c r="BP2324" s="24"/>
      <c r="BQ2324" s="124"/>
    </row>
    <row r="2325" spans="1:69" ht="16.8" customHeight="1" x14ac:dyDescent="0.35">
      <c r="A2325" s="15"/>
      <c r="B2325" s="15"/>
      <c r="C2325" s="15" t="s">
        <v>174</v>
      </c>
      <c r="D2325" s="16">
        <v>70</v>
      </c>
      <c r="E2325" s="16">
        <v>0</v>
      </c>
      <c r="F2325" s="16"/>
      <c r="G2325" s="16"/>
      <c r="H2325" s="103" t="s">
        <v>44</v>
      </c>
      <c r="I2325" s="77" t="s">
        <v>175</v>
      </c>
      <c r="J2325" s="14"/>
      <c r="K2325" s="15" t="str">
        <f>C2349</f>
        <v>TOT. PAG. IMPIEGATE</v>
      </c>
      <c r="L2325" s="16"/>
      <c r="M2325" s="16">
        <f>15.35*(L2320+L2321-M2321)/100</f>
        <v>294.59719999999999</v>
      </c>
      <c r="N2325" s="16">
        <f>D2349</f>
        <v>0</v>
      </c>
      <c r="O2325" s="16">
        <f t="shared" si="781"/>
        <v>-8905.5824650000031</v>
      </c>
      <c r="P2325" s="18">
        <f t="shared" si="782"/>
        <v>16697.117534999998</v>
      </c>
      <c r="Q2325" s="14"/>
      <c r="R2325" s="18"/>
      <c r="S2325" s="16"/>
      <c r="T2325" s="18">
        <f t="shared" si="775"/>
        <v>83120.239999999991</v>
      </c>
      <c r="U2325" s="15"/>
      <c r="W2325" s="14"/>
      <c r="X2325" s="18"/>
      <c r="Y2325" s="16"/>
      <c r="Z2325" s="18">
        <f t="shared" si="776"/>
        <v>-1926.460000000021</v>
      </c>
      <c r="AA2325" s="15"/>
      <c r="AB2325" s="24"/>
      <c r="AC2325" s="17"/>
      <c r="AD2325" s="25"/>
      <c r="AE2325" s="25"/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777"/>
        <v>0</v>
      </c>
      <c r="AP2325" s="15"/>
      <c r="AR2325" s="14"/>
      <c r="AS2325" s="18"/>
      <c r="AT2325" s="16"/>
      <c r="AU2325" s="18">
        <f t="shared" si="778"/>
        <v>0</v>
      </c>
      <c r="AV2325" s="15"/>
      <c r="AX2325" s="14"/>
      <c r="AY2325" s="18"/>
      <c r="AZ2325" s="16"/>
      <c r="BA2325" s="18">
        <f t="shared" si="779"/>
        <v>0</v>
      </c>
      <c r="BB2325" s="15"/>
      <c r="BD2325" s="14"/>
      <c r="BE2325" s="18"/>
      <c r="BF2325" s="16"/>
      <c r="BG2325" s="18">
        <f t="shared" si="780"/>
        <v>0</v>
      </c>
      <c r="BH2325" s="15"/>
      <c r="BJ2325" s="86">
        <v>0</v>
      </c>
      <c r="BK2325" s="90"/>
      <c r="BL2325" s="24">
        <v>0</v>
      </c>
      <c r="BM2325" s="91"/>
      <c r="BN2325" s="24">
        <v>0</v>
      </c>
      <c r="BO2325" s="24"/>
      <c r="BP2325" s="24"/>
      <c r="BQ2325" s="124"/>
    </row>
    <row r="2326" spans="1:69" ht="16.8" customHeight="1" x14ac:dyDescent="0.35">
      <c r="A2326" s="15"/>
      <c r="B2326" s="15" t="s">
        <v>42</v>
      </c>
      <c r="C2326" s="15" t="s">
        <v>176</v>
      </c>
      <c r="D2326" s="16">
        <v>0</v>
      </c>
      <c r="E2326" s="16"/>
      <c r="F2326" s="16"/>
      <c r="G2326" s="16"/>
      <c r="H2326" s="103">
        <f>D2326+H2265</f>
        <v>0</v>
      </c>
      <c r="I2326" s="78">
        <f>D2323+D2324-E2324+D2326</f>
        <v>1900.53</v>
      </c>
      <c r="J2326" s="14"/>
      <c r="K2326" s="15" t="s">
        <v>45</v>
      </c>
      <c r="L2326" s="16"/>
      <c r="M2326" s="16">
        <f>2.6*(L2320+L2321-M2321)/100</f>
        <v>49.8992</v>
      </c>
      <c r="N2326" s="16">
        <f>D2337</f>
        <v>0</v>
      </c>
      <c r="O2326" s="16">
        <f t="shared" si="781"/>
        <v>7819.3762599999982</v>
      </c>
      <c r="P2326" s="18">
        <f t="shared" si="782"/>
        <v>2828.1762600000002</v>
      </c>
      <c r="Q2326" s="14"/>
      <c r="R2326" s="18"/>
      <c r="S2326" s="16"/>
      <c r="T2326" s="18">
        <f t="shared" si="775"/>
        <v>83120.239999999991</v>
      </c>
      <c r="U2326" s="15"/>
      <c r="W2326" s="14"/>
      <c r="X2326" s="18"/>
      <c r="Y2326" s="16"/>
      <c r="Z2326" s="18">
        <f t="shared" si="776"/>
        <v>-1926.460000000021</v>
      </c>
      <c r="AA2326" s="15"/>
      <c r="AB2326" s="24"/>
      <c r="AC2326" s="17"/>
      <c r="AD2326" s="25"/>
      <c r="AE2326" s="25"/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777"/>
        <v>0</v>
      </c>
      <c r="AP2326" s="15"/>
      <c r="AR2326" s="14"/>
      <c r="AS2326" s="18"/>
      <c r="AT2326" s="16"/>
      <c r="AU2326" s="18">
        <f t="shared" si="778"/>
        <v>0</v>
      </c>
      <c r="AV2326" s="15"/>
      <c r="AX2326" s="14"/>
      <c r="AY2326" s="18"/>
      <c r="AZ2326" s="16"/>
      <c r="BA2326" s="18">
        <f t="shared" si="779"/>
        <v>0</v>
      </c>
      <c r="BB2326" s="15"/>
      <c r="BD2326" s="14"/>
      <c r="BE2326" s="18"/>
      <c r="BF2326" s="16"/>
      <c r="BG2326" s="18">
        <f t="shared" si="780"/>
        <v>0</v>
      </c>
      <c r="BH2326" s="15"/>
      <c r="BJ2326" s="86">
        <v>0</v>
      </c>
      <c r="BK2326" s="90"/>
      <c r="BL2326" s="24">
        <v>0</v>
      </c>
      <c r="BM2326" s="91"/>
      <c r="BN2326" s="24">
        <v>0</v>
      </c>
      <c r="BO2326" s="24"/>
      <c r="BP2326" s="24"/>
      <c r="BQ2326" s="124"/>
    </row>
    <row r="2327" spans="1:69" ht="16.8" customHeight="1" x14ac:dyDescent="0.35">
      <c r="A2327" s="15"/>
      <c r="B2327" s="15"/>
      <c r="C2327" s="15" t="s">
        <v>177</v>
      </c>
      <c r="D2327" s="16">
        <v>18.670000000000002</v>
      </c>
      <c r="E2327" s="16"/>
      <c r="F2327" s="16"/>
      <c r="G2327" s="16">
        <v>0</v>
      </c>
      <c r="H2327" s="103" t="s">
        <v>49</v>
      </c>
      <c r="I2327" s="4"/>
      <c r="J2327" s="14"/>
      <c r="K2327" s="15" t="s">
        <v>47</v>
      </c>
      <c r="L2327" s="16"/>
      <c r="M2327" s="16">
        <f>2.6*(L2320+L2321-M2321)/100</f>
        <v>49.8992</v>
      </c>
      <c r="N2327" s="16">
        <f>G2338+H2338</f>
        <v>0</v>
      </c>
      <c r="O2327" s="16">
        <f t="shared" si="781"/>
        <v>7514.6162599999998</v>
      </c>
      <c r="P2327" s="18">
        <f t="shared" si="782"/>
        <v>2828.1762600000002</v>
      </c>
      <c r="Q2327" s="14"/>
      <c r="R2327" s="18"/>
      <c r="S2327" s="16">
        <f>G2327</f>
        <v>0</v>
      </c>
      <c r="T2327" s="18">
        <f t="shared" si="775"/>
        <v>83120.239999999991</v>
      </c>
      <c r="U2327" s="15" t="str">
        <f>C2327</f>
        <v>Provvigioni TUTELA LEGALE</v>
      </c>
      <c r="W2327" s="14"/>
      <c r="X2327" s="18"/>
      <c r="Y2327" s="16">
        <v>0</v>
      </c>
      <c r="Z2327" s="18">
        <f t="shared" si="776"/>
        <v>-1926.460000000021</v>
      </c>
      <c r="AA2327" s="15"/>
      <c r="AB2327" s="24"/>
      <c r="AC2327" s="15" t="str">
        <f>C2327</f>
        <v>Provvigioni TUTELA LEGALE</v>
      </c>
      <c r="AD2327" s="25"/>
      <c r="AE2327" s="62">
        <f>G2327</f>
        <v>0</v>
      </c>
      <c r="AF2327" s="63">
        <f>AE2327+AF2266</f>
        <v>0</v>
      </c>
      <c r="AG2327" s="25"/>
      <c r="AH2327" s="17"/>
      <c r="AI2327" s="16">
        <v>0</v>
      </c>
      <c r="AJ2327" s="25"/>
      <c r="AL2327" s="14"/>
      <c r="AM2327" s="18"/>
      <c r="AN2327" s="16">
        <v>0</v>
      </c>
      <c r="AO2327" s="18">
        <f t="shared" si="777"/>
        <v>0</v>
      </c>
      <c r="AP2327" s="15"/>
      <c r="AR2327" s="14"/>
      <c r="AS2327" s="18"/>
      <c r="AT2327" s="16">
        <v>0</v>
      </c>
      <c r="AU2327" s="18">
        <f t="shared" si="778"/>
        <v>0</v>
      </c>
      <c r="AV2327" s="15"/>
      <c r="AX2327" s="14"/>
      <c r="AY2327" s="18"/>
      <c r="AZ2327" s="16">
        <v>0</v>
      </c>
      <c r="BA2327" s="18">
        <f t="shared" si="779"/>
        <v>0</v>
      </c>
      <c r="BB2327" s="15"/>
      <c r="BD2327" s="14"/>
      <c r="BE2327" s="18"/>
      <c r="BF2327" s="16">
        <v>0</v>
      </c>
      <c r="BG2327" s="18">
        <f t="shared" si="780"/>
        <v>0</v>
      </c>
      <c r="BH2327" s="15"/>
      <c r="BJ2327" s="86">
        <v>0</v>
      </c>
      <c r="BK2327" s="90"/>
      <c r="BL2327" s="24">
        <v>0</v>
      </c>
      <c r="BM2327" s="91"/>
      <c r="BN2327" s="24">
        <v>0</v>
      </c>
      <c r="BO2327" s="24"/>
      <c r="BP2327" s="24"/>
      <c r="BQ2327" s="124"/>
    </row>
    <row r="2328" spans="1:69" ht="16.8" customHeight="1" x14ac:dyDescent="0.35">
      <c r="A2328" s="15"/>
      <c r="B2328" s="15"/>
      <c r="C2328" s="15" t="s">
        <v>178</v>
      </c>
      <c r="D2328" s="16"/>
      <c r="E2328" s="16"/>
      <c r="F2328" s="16"/>
      <c r="G2328" s="16">
        <v>0</v>
      </c>
      <c r="H2328" s="103">
        <f>D2327+H2267</f>
        <v>2047.86</v>
      </c>
      <c r="I2328" s="4"/>
      <c r="J2328" s="14"/>
      <c r="K2328" s="15" t="s">
        <v>50</v>
      </c>
      <c r="L2328" s="16"/>
      <c r="M2328" s="16">
        <f>0.46*(L2320+L2321-M2321)/100</f>
        <v>8.8283200000000015</v>
      </c>
      <c r="N2328" s="16">
        <f>G2342</f>
        <v>0</v>
      </c>
      <c r="O2328" s="16">
        <f t="shared" si="781"/>
        <v>1383.429646</v>
      </c>
      <c r="P2328" s="18">
        <f t="shared" si="782"/>
        <v>500.3696460000001</v>
      </c>
      <c r="Q2328" s="14"/>
      <c r="R2328" s="18"/>
      <c r="S2328" s="16">
        <f>G2328</f>
        <v>0</v>
      </c>
      <c r="T2328" s="18">
        <f t="shared" si="775"/>
        <v>83120.239999999991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776"/>
        <v>-1926.460000000021</v>
      </c>
      <c r="AA2328" s="15"/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/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777"/>
        <v>0</v>
      </c>
      <c r="AP2328" s="15"/>
      <c r="AR2328" s="14"/>
      <c r="AS2328" s="18">
        <v>0</v>
      </c>
      <c r="AT2328" s="16">
        <v>0</v>
      </c>
      <c r="AU2328" s="18">
        <f t="shared" si="778"/>
        <v>0</v>
      </c>
      <c r="AV2328" s="15"/>
      <c r="AX2328" s="14"/>
      <c r="AY2328" s="18">
        <v>0</v>
      </c>
      <c r="AZ2328" s="16">
        <v>0</v>
      </c>
      <c r="BA2328" s="18">
        <f t="shared" si="779"/>
        <v>0</v>
      </c>
      <c r="BB2328" s="15"/>
      <c r="BD2328" s="14"/>
      <c r="BE2328" s="18">
        <v>0</v>
      </c>
      <c r="BF2328" s="16">
        <v>0</v>
      </c>
      <c r="BG2328" s="18">
        <f t="shared" si="780"/>
        <v>0</v>
      </c>
      <c r="BH2328" s="15"/>
      <c r="BJ2328" s="86">
        <v>0</v>
      </c>
      <c r="BK2328" s="90"/>
      <c r="BL2328" s="24">
        <v>0</v>
      </c>
      <c r="BM2328" s="91"/>
      <c r="BN2328" s="24">
        <v>0</v>
      </c>
      <c r="BO2328" s="24"/>
      <c r="BP2328" s="24"/>
      <c r="BQ2328" s="124"/>
    </row>
    <row r="2329" spans="1:69" ht="16.8" customHeight="1" x14ac:dyDescent="0.35">
      <c r="A2329" s="15"/>
      <c r="B2329" s="15"/>
      <c r="C2329" s="15" t="s">
        <v>179</v>
      </c>
      <c r="D2329" s="16"/>
      <c r="E2329" s="16"/>
      <c r="F2329" s="16"/>
      <c r="G2329" s="16">
        <v>0</v>
      </c>
      <c r="H2329" s="103"/>
      <c r="I2329" s="4"/>
      <c r="J2329" s="14"/>
      <c r="K2329" s="15" t="s">
        <v>52</v>
      </c>
      <c r="L2329" s="16"/>
      <c r="M2329" s="16">
        <f>0.28*(L2320+L2321-M2321)/100</f>
        <v>5.3737600000000008</v>
      </c>
      <c r="N2329" s="16">
        <f>D2352</f>
        <v>0</v>
      </c>
      <c r="O2329" s="16">
        <f t="shared" si="781"/>
        <v>842.08282800000006</v>
      </c>
      <c r="P2329" s="18">
        <f t="shared" si="782"/>
        <v>304.57282800000002</v>
      </c>
      <c r="Q2329" s="14"/>
      <c r="R2329" s="18"/>
      <c r="S2329" s="16">
        <f>G2329</f>
        <v>0</v>
      </c>
      <c r="T2329" s="18">
        <f t="shared" si="775"/>
        <v>83120.239999999991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776"/>
        <v>-1926.460000000021</v>
      </c>
      <c r="AA2329" s="15"/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5832.01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777"/>
        <v>0</v>
      </c>
      <c r="AP2329" s="15"/>
      <c r="AR2329" s="14"/>
      <c r="AS2329" s="18"/>
      <c r="AT2329" s="16">
        <v>0</v>
      </c>
      <c r="AU2329" s="18">
        <f t="shared" si="778"/>
        <v>0</v>
      </c>
      <c r="AV2329" s="15"/>
      <c r="AX2329" s="14"/>
      <c r="AY2329" s="18"/>
      <c r="AZ2329" s="16">
        <v>0</v>
      </c>
      <c r="BA2329" s="18">
        <f t="shared" si="779"/>
        <v>0</v>
      </c>
      <c r="BB2329" s="15"/>
      <c r="BD2329" s="14"/>
      <c r="BE2329" s="18"/>
      <c r="BF2329" s="16">
        <v>0</v>
      </c>
      <c r="BG2329" s="18">
        <f t="shared" si="780"/>
        <v>0</v>
      </c>
      <c r="BH2329" s="15"/>
      <c r="BJ2329" s="86">
        <v>0</v>
      </c>
      <c r="BK2329" s="90"/>
      <c r="BL2329" s="24">
        <v>0</v>
      </c>
      <c r="BM2329" s="24"/>
      <c r="BN2329" s="24"/>
      <c r="BO2329" s="24"/>
      <c r="BP2329" s="24"/>
      <c r="BQ2329" s="124"/>
    </row>
    <row r="2330" spans="1:69" ht="16.8" customHeight="1" x14ac:dyDescent="0.35">
      <c r="A2330" s="15"/>
      <c r="B2330" s="15"/>
      <c r="C2330" s="15" t="s">
        <v>180</v>
      </c>
      <c r="D2330" s="16"/>
      <c r="E2330" s="16"/>
      <c r="F2330" s="16"/>
      <c r="G2330" s="16">
        <v>0</v>
      </c>
      <c r="H2330" s="103"/>
      <c r="I2330" s="4"/>
      <c r="J2330" s="14"/>
      <c r="K2330" s="15" t="str">
        <f>C2340</f>
        <v>Materiale pulizia</v>
      </c>
      <c r="L2330" s="16"/>
      <c r="M2330" s="16">
        <f>0.28*(L2320+L2321-M2321)/100</f>
        <v>5.3737600000000008</v>
      </c>
      <c r="N2330" s="16">
        <f>G2340</f>
        <v>0</v>
      </c>
      <c r="O2330" s="16">
        <f t="shared" si="781"/>
        <v>842.08282800000006</v>
      </c>
      <c r="P2330" s="18">
        <f t="shared" si="782"/>
        <v>304.57282800000002</v>
      </c>
      <c r="Q2330" s="14"/>
      <c r="R2330" s="18"/>
      <c r="S2330" s="16">
        <f>G2330</f>
        <v>0</v>
      </c>
      <c r="T2330" s="18">
        <f t="shared" si="775"/>
        <v>83120.239999999991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776"/>
        <v>-1926.460000000021</v>
      </c>
      <c r="AA2330" s="15"/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777"/>
        <v>0</v>
      </c>
      <c r="AP2330" s="15"/>
      <c r="AR2330" s="14"/>
      <c r="AS2330" s="18"/>
      <c r="AT2330" s="16">
        <v>0</v>
      </c>
      <c r="AU2330" s="18">
        <f t="shared" si="778"/>
        <v>0</v>
      </c>
      <c r="AV2330" s="15"/>
      <c r="AX2330" s="14"/>
      <c r="AY2330" s="18"/>
      <c r="AZ2330" s="16">
        <v>0</v>
      </c>
      <c r="BA2330" s="18">
        <f t="shared" si="779"/>
        <v>0</v>
      </c>
      <c r="BB2330" s="15"/>
      <c r="BD2330" s="14"/>
      <c r="BE2330" s="18"/>
      <c r="BF2330" s="16">
        <v>0</v>
      </c>
      <c r="BG2330" s="18">
        <f t="shared" si="780"/>
        <v>0</v>
      </c>
      <c r="BH2330" s="15"/>
      <c r="BJ2330" s="86">
        <v>0</v>
      </c>
      <c r="BK2330" s="90"/>
      <c r="BL2330" s="24"/>
      <c r="BM2330" s="24"/>
      <c r="BN2330" s="24"/>
      <c r="BO2330" s="24"/>
      <c r="BP2330" s="24"/>
      <c r="BQ2330" s="124"/>
    </row>
    <row r="2331" spans="1:69" ht="16.8" customHeight="1" x14ac:dyDescent="0.35">
      <c r="A2331" s="15"/>
      <c r="B2331" s="15"/>
      <c r="C2331" s="15" t="s">
        <v>181</v>
      </c>
      <c r="D2331" s="16"/>
      <c r="E2331" s="16"/>
      <c r="F2331" s="16"/>
      <c r="G2331" s="16">
        <v>0</v>
      </c>
      <c r="H2331" s="16"/>
      <c r="I2331" s="4"/>
      <c r="J2331" s="14"/>
      <c r="K2331" s="15" t="str">
        <f>C2343</f>
        <v>Pubblicità</v>
      </c>
      <c r="L2331" s="16"/>
      <c r="M2331" s="16">
        <f>0.28*(L2320+L2321-M2321)/100</f>
        <v>5.3737600000000008</v>
      </c>
      <c r="N2331" s="16">
        <f>G2343</f>
        <v>0</v>
      </c>
      <c r="O2331" s="16">
        <f t="shared" si="781"/>
        <v>842.08282800000006</v>
      </c>
      <c r="P2331" s="18">
        <f t="shared" si="782"/>
        <v>304.57282800000002</v>
      </c>
      <c r="Q2331" s="14"/>
      <c r="R2331" s="18"/>
      <c r="S2331" s="16">
        <f>G2331</f>
        <v>0</v>
      </c>
      <c r="T2331" s="18">
        <f t="shared" si="775"/>
        <v>83120.239999999991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776"/>
        <v>-1926.460000000021</v>
      </c>
      <c r="AA2331" s="15"/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9876.83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777"/>
        <v>0</v>
      </c>
      <c r="AP2331" s="15"/>
      <c r="AR2331" s="14"/>
      <c r="AS2331" s="18"/>
      <c r="AT2331" s="16">
        <v>0</v>
      </c>
      <c r="AU2331" s="18">
        <f t="shared" si="778"/>
        <v>0</v>
      </c>
      <c r="AV2331" s="15"/>
      <c r="AX2331" s="14"/>
      <c r="AY2331" s="18"/>
      <c r="AZ2331" s="16">
        <v>0</v>
      </c>
      <c r="BA2331" s="18">
        <f t="shared" si="779"/>
        <v>0</v>
      </c>
      <c r="BB2331" s="15"/>
      <c r="BD2331" s="14"/>
      <c r="BE2331" s="18"/>
      <c r="BF2331" s="16">
        <v>0</v>
      </c>
      <c r="BG2331" s="18">
        <f t="shared" si="780"/>
        <v>0</v>
      </c>
      <c r="BH2331" s="15"/>
      <c r="BJ2331" s="86">
        <v>0</v>
      </c>
      <c r="BK2331" s="90"/>
      <c r="BL2331" s="24"/>
      <c r="BM2331" s="24"/>
      <c r="BN2331" s="24"/>
      <c r="BO2331" s="24"/>
      <c r="BP2331" s="24"/>
      <c r="BQ2331" s="124"/>
    </row>
    <row r="2332" spans="1:69" ht="16.8" customHeight="1" x14ac:dyDescent="0.35">
      <c r="A2332" s="15"/>
      <c r="B2332" s="15"/>
      <c r="C2332" s="15" t="s">
        <v>55</v>
      </c>
      <c r="D2332" s="16">
        <f>SUM(G2324:G2331)+E2327+E2328+E2329+E2330+E2331</f>
        <v>0</v>
      </c>
      <c r="E2332" s="16"/>
      <c r="F2332" s="16"/>
      <c r="G2332" s="16"/>
      <c r="H2332" s="16"/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8.8283200000000015</v>
      </c>
      <c r="N2332" s="16">
        <f>G2353</f>
        <v>0</v>
      </c>
      <c r="O2332" s="16">
        <f t="shared" si="781"/>
        <v>1383.429646</v>
      </c>
      <c r="P2332" s="18">
        <f t="shared" si="782"/>
        <v>500.3696460000001</v>
      </c>
      <c r="Q2332" s="14"/>
      <c r="R2332" s="18"/>
      <c r="S2332" s="16">
        <v>0</v>
      </c>
      <c r="T2332" s="18">
        <f t="shared" si="775"/>
        <v>83120.239999999991</v>
      </c>
      <c r="U2332" s="15"/>
      <c r="W2332" s="14"/>
      <c r="X2332" s="18"/>
      <c r="Y2332" s="16">
        <v>0</v>
      </c>
      <c r="Z2332" s="18">
        <f t="shared" si="776"/>
        <v>-1926.460000000021</v>
      </c>
      <c r="AA2332" s="15"/>
      <c r="AB2332" s="24"/>
      <c r="AC2332" s="15"/>
      <c r="AD2332" s="25"/>
      <c r="AE2332" s="62"/>
      <c r="AF2332" s="63"/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777"/>
        <v>0</v>
      </c>
      <c r="AP2332" s="15"/>
      <c r="AR2332" s="14"/>
      <c r="AS2332" s="18"/>
      <c r="AT2332" s="16">
        <v>0</v>
      </c>
      <c r="AU2332" s="18">
        <f t="shared" si="778"/>
        <v>0</v>
      </c>
      <c r="AV2332" s="15"/>
      <c r="AX2332" s="14"/>
      <c r="AY2332" s="18"/>
      <c r="AZ2332" s="16">
        <v>0</v>
      </c>
      <c r="BA2332" s="18">
        <f t="shared" si="779"/>
        <v>0</v>
      </c>
      <c r="BB2332" s="15"/>
      <c r="BD2332" s="14"/>
      <c r="BE2332" s="18"/>
      <c r="BF2332" s="16">
        <v>0</v>
      </c>
      <c r="BG2332" s="18">
        <f t="shared" si="780"/>
        <v>0</v>
      </c>
      <c r="BH2332" s="15"/>
      <c r="BJ2332" s="86">
        <v>0</v>
      </c>
      <c r="BK2332" s="90"/>
      <c r="BL2332" s="24"/>
      <c r="BM2332" s="24"/>
      <c r="BN2332" s="24"/>
      <c r="BO2332" s="24"/>
      <c r="BP2332" s="24"/>
      <c r="BQ2332" s="124"/>
    </row>
    <row r="2333" spans="1:69" ht="16.8" customHeight="1" x14ac:dyDescent="0.35">
      <c r="A2333" s="15"/>
      <c r="B2333" s="15"/>
      <c r="C2333" s="15" t="s">
        <v>56</v>
      </c>
      <c r="D2333" s="16"/>
      <c r="E2333" s="16"/>
      <c r="F2333" s="16"/>
      <c r="G2333" s="16"/>
      <c r="H2333" s="16">
        <f>SUM(H2320:H2332)</f>
        <v>3948.39</v>
      </c>
      <c r="I2333" s="4"/>
      <c r="J2333" s="14"/>
      <c r="K2333" s="15" t="s">
        <v>182</v>
      </c>
      <c r="L2333" s="16"/>
      <c r="M2333" s="16">
        <f>14.4*(L2320+L2321-M2321)/100</f>
        <v>276.3648</v>
      </c>
      <c r="N2333" s="16">
        <f>G2354</f>
        <v>0</v>
      </c>
      <c r="O2333" s="16">
        <f t="shared" si="781"/>
        <v>14827.89544</v>
      </c>
      <c r="P2333" s="18">
        <f t="shared" si="782"/>
        <v>15663.745439999999</v>
      </c>
      <c r="Q2333" s="14"/>
      <c r="R2333" s="18"/>
      <c r="S2333" s="16">
        <v>0</v>
      </c>
      <c r="T2333" s="18">
        <f t="shared" si="775"/>
        <v>83120.239999999991</v>
      </c>
      <c r="U2333" s="15"/>
      <c r="W2333" s="14"/>
      <c r="X2333" s="18"/>
      <c r="Y2333" s="16">
        <v>0</v>
      </c>
      <c r="Z2333" s="18">
        <f t="shared" si="776"/>
        <v>-1926.460000000021</v>
      </c>
      <c r="AA2333" s="15" t="str">
        <f>C2333</f>
        <v>Sinistro</v>
      </c>
      <c r="AB2333" s="24"/>
      <c r="AC2333" s="15"/>
      <c r="AD2333" s="25"/>
      <c r="AE2333" s="62"/>
      <c r="AF2333" s="63"/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777"/>
        <v>0</v>
      </c>
      <c r="AP2333" s="15"/>
      <c r="AR2333" s="14"/>
      <c r="AS2333" s="18"/>
      <c r="AT2333" s="16">
        <v>0</v>
      </c>
      <c r="AU2333" s="18">
        <f t="shared" si="778"/>
        <v>0</v>
      </c>
      <c r="AV2333" s="15"/>
      <c r="AX2333" s="14"/>
      <c r="AY2333" s="18"/>
      <c r="AZ2333" s="16">
        <v>0</v>
      </c>
      <c r="BA2333" s="18">
        <f t="shared" si="779"/>
        <v>0</v>
      </c>
      <c r="BB2333" s="15"/>
      <c r="BD2333" s="14"/>
      <c r="BE2333" s="18"/>
      <c r="BF2333" s="16">
        <v>0</v>
      </c>
      <c r="BG2333" s="18">
        <f t="shared" si="780"/>
        <v>0</v>
      </c>
      <c r="BH2333" s="15"/>
      <c r="BJ2333" s="86">
        <v>0</v>
      </c>
      <c r="BK2333" s="90"/>
      <c r="BL2333" s="24"/>
      <c r="BM2333" s="24"/>
      <c r="BN2333" s="24"/>
      <c r="BO2333" s="24"/>
      <c r="BP2333" s="24"/>
      <c r="BQ2333" s="124"/>
    </row>
    <row r="2334" spans="1:69" ht="16.8" customHeight="1" x14ac:dyDescent="0.35">
      <c r="A2334" s="15"/>
      <c r="B2334" s="15"/>
      <c r="C2334" s="15" t="s">
        <v>57</v>
      </c>
      <c r="D2334" s="16">
        <f>E2333+G2333</f>
        <v>0</v>
      </c>
      <c r="E2334" s="16"/>
      <c r="F2334" s="16"/>
      <c r="G2334" s="16"/>
      <c r="H2334" s="16"/>
      <c r="I2334" s="4"/>
      <c r="J2334" s="14"/>
      <c r="K2334" s="15" t="str">
        <f>C2355</f>
        <v>Spese condominiali</v>
      </c>
      <c r="L2334" s="16">
        <f>D2343</f>
        <v>0</v>
      </c>
      <c r="M2334" s="16">
        <f>1.4*(L2320+L2321-M2321)/100</f>
        <v>26.8688</v>
      </c>
      <c r="N2334" s="16">
        <f>G2355</f>
        <v>0</v>
      </c>
      <c r="O2334" s="16">
        <f t="shared" si="781"/>
        <v>3638.2541400000005</v>
      </c>
      <c r="P2334" s="18">
        <f t="shared" si="782"/>
        <v>1522.8641399999997</v>
      </c>
      <c r="Q2334" s="14"/>
      <c r="R2334" s="18"/>
      <c r="S2334" s="16">
        <v>0</v>
      </c>
      <c r="T2334" s="18">
        <f t="shared" si="775"/>
        <v>83120.239999999991</v>
      </c>
      <c r="U2334" s="15"/>
      <c r="W2334" s="14"/>
      <c r="X2334" s="18"/>
      <c r="Y2334" s="16">
        <v>0</v>
      </c>
      <c r="Z2334" s="18">
        <f t="shared" si="776"/>
        <v>-1926.460000000021</v>
      </c>
      <c r="AA2334" s="15"/>
      <c r="AB2334" s="24"/>
      <c r="AC2334" s="64" t="s">
        <v>134</v>
      </c>
      <c r="AD2334" s="65"/>
      <c r="AE2334" s="65">
        <f>H2338</f>
        <v>0</v>
      </c>
      <c r="AF2334" s="63">
        <f t="shared" ref="AF2334:AF2364" si="783">AE2334+AF2273</f>
        <v>0</v>
      </c>
      <c r="AG2334" s="25"/>
      <c r="AH2334" s="24"/>
      <c r="AI2334" s="26"/>
      <c r="AJ2334" s="25">
        <v>0</v>
      </c>
      <c r="AL2334" s="14"/>
      <c r="AM2334" s="18"/>
      <c r="AN2334" s="16">
        <v>0</v>
      </c>
      <c r="AO2334" s="18">
        <f t="shared" si="777"/>
        <v>0</v>
      </c>
      <c r="AP2334" s="15"/>
      <c r="AR2334" s="14"/>
      <c r="AS2334" s="18"/>
      <c r="AT2334" s="16">
        <v>0</v>
      </c>
      <c r="AU2334" s="18">
        <f t="shared" si="778"/>
        <v>0</v>
      </c>
      <c r="AV2334" s="15"/>
      <c r="AX2334" s="14"/>
      <c r="AY2334" s="18"/>
      <c r="AZ2334" s="16">
        <v>0</v>
      </c>
      <c r="BA2334" s="18">
        <f t="shared" si="779"/>
        <v>0</v>
      </c>
      <c r="BB2334" s="15"/>
      <c r="BD2334" s="14"/>
      <c r="BE2334" s="18"/>
      <c r="BF2334" s="16">
        <v>0</v>
      </c>
      <c r="BG2334" s="18">
        <f t="shared" si="780"/>
        <v>0</v>
      </c>
      <c r="BH2334" s="15"/>
      <c r="BJ2334" s="86"/>
      <c r="BK2334" s="86"/>
      <c r="BL2334" s="24"/>
      <c r="BM2334" s="24"/>
      <c r="BN2334" s="24"/>
      <c r="BO2334" s="24"/>
      <c r="BP2334" s="24"/>
      <c r="BQ2334" s="124"/>
    </row>
    <row r="2335" spans="1:69" ht="16.8" customHeight="1" x14ac:dyDescent="0.35">
      <c r="A2335" s="15"/>
      <c r="B2335" s="15"/>
      <c r="C2335" s="15" t="s">
        <v>58</v>
      </c>
      <c r="D2335" s="16"/>
      <c r="E2335" s="16"/>
      <c r="F2335" s="16"/>
      <c r="G2335" s="16">
        <v>0</v>
      </c>
      <c r="H2335" s="16"/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781"/>
        <v>0</v>
      </c>
      <c r="P2335" s="18">
        <f t="shared" si="782"/>
        <v>0</v>
      </c>
      <c r="Q2335" s="14"/>
      <c r="R2335" s="18"/>
      <c r="S2335" s="16">
        <f t="shared" ref="S2335:S2342" si="784">G2335</f>
        <v>0</v>
      </c>
      <c r="T2335" s="18">
        <f t="shared" si="775"/>
        <v>83120.239999999991</v>
      </c>
      <c r="U2335" s="15" t="str">
        <f t="shared" ref="U2335:U2345" si="785">C2335</f>
        <v xml:space="preserve">Francobolli    </v>
      </c>
      <c r="W2335" s="14"/>
      <c r="X2335" s="18"/>
      <c r="Y2335" s="16"/>
      <c r="Z2335" s="18">
        <f t="shared" si="776"/>
        <v>-1926.460000000021</v>
      </c>
      <c r="AA2335" s="15"/>
      <c r="AB2335" s="24"/>
      <c r="AC2335" s="15" t="str">
        <f t="shared" ref="AC2335:AC2348" si="786">C2335</f>
        <v xml:space="preserve">Francobolli    </v>
      </c>
      <c r="AD2335" s="25"/>
      <c r="AE2335" s="62">
        <f>G2335</f>
        <v>0</v>
      </c>
      <c r="AF2335" s="63">
        <f t="shared" si="783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777"/>
        <v>0</v>
      </c>
      <c r="AP2335" s="15"/>
      <c r="AR2335" s="14"/>
      <c r="AS2335" s="18"/>
      <c r="AT2335" s="16"/>
      <c r="AU2335" s="18">
        <f t="shared" si="778"/>
        <v>0</v>
      </c>
      <c r="AV2335" s="15"/>
      <c r="AX2335" s="14"/>
      <c r="AY2335" s="18"/>
      <c r="AZ2335" s="16"/>
      <c r="BA2335" s="18">
        <f t="shared" si="779"/>
        <v>0</v>
      </c>
      <c r="BB2335" s="15"/>
      <c r="BD2335" s="14"/>
      <c r="BE2335" s="18"/>
      <c r="BF2335" s="16"/>
      <c r="BG2335" s="18">
        <f t="shared" si="780"/>
        <v>0</v>
      </c>
      <c r="BH2335" s="15"/>
      <c r="BJ2335" s="86"/>
      <c r="BK2335" s="86"/>
      <c r="BL2335" s="24"/>
      <c r="BM2335" s="24"/>
      <c r="BN2335" s="24"/>
      <c r="BO2335" s="24"/>
      <c r="BP2335" s="24"/>
      <c r="BQ2335" s="124"/>
    </row>
    <row r="2336" spans="1:69" ht="16.8" customHeight="1" x14ac:dyDescent="0.35">
      <c r="A2336" s="15"/>
      <c r="B2336" s="15"/>
      <c r="C2336" s="15" t="s">
        <v>135</v>
      </c>
      <c r="D2336" s="16"/>
      <c r="E2336" s="16"/>
      <c r="F2336" s="16"/>
      <c r="G2336" s="16">
        <v>0</v>
      </c>
      <c r="H2336" s="16"/>
      <c r="I2336" s="4"/>
      <c r="J2336" s="14"/>
      <c r="K2336" s="15" t="str">
        <f>C2358</f>
        <v>COMMERCIALISTA</v>
      </c>
      <c r="L2336" s="16"/>
      <c r="M2336" s="16">
        <f>1.86*(L2320+L2321-M2321)/100</f>
        <v>35.697120000000005</v>
      </c>
      <c r="N2336" s="16">
        <f>G2358</f>
        <v>0</v>
      </c>
      <c r="O2336" s="16">
        <f t="shared" si="781"/>
        <v>2064.4937860000005</v>
      </c>
      <c r="P2336" s="18">
        <f t="shared" si="782"/>
        <v>2023.2337860000007</v>
      </c>
      <c r="Q2336" s="14"/>
      <c r="R2336" s="18"/>
      <c r="S2336" s="16">
        <f t="shared" si="784"/>
        <v>0</v>
      </c>
      <c r="T2336" s="18">
        <f t="shared" si="775"/>
        <v>83120.239999999991</v>
      </c>
      <c r="U2336" s="15" t="str">
        <f t="shared" si="785"/>
        <v xml:space="preserve">PAG. FATT. SOMMESE PETROLI </v>
      </c>
      <c r="W2336" s="14"/>
      <c r="X2336" s="18"/>
      <c r="Y2336" s="16">
        <v>0</v>
      </c>
      <c r="Z2336" s="18">
        <f t="shared" si="776"/>
        <v>-1926.460000000021</v>
      </c>
      <c r="AA2336" s="15"/>
      <c r="AB2336" s="24"/>
      <c r="AC2336" s="15" t="str">
        <f t="shared" si="786"/>
        <v xml:space="preserve">PAG. FATT. SOMMESE PETROLI </v>
      </c>
      <c r="AD2336" s="25"/>
      <c r="AE2336" s="62">
        <f>G2336</f>
        <v>0</v>
      </c>
      <c r="AF2336" s="63">
        <f t="shared" si="783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777"/>
        <v>0</v>
      </c>
      <c r="AP2336" s="15"/>
      <c r="AR2336" s="14"/>
      <c r="AS2336" s="18"/>
      <c r="AT2336" s="16">
        <v>0</v>
      </c>
      <c r="AU2336" s="18">
        <f t="shared" si="778"/>
        <v>0</v>
      </c>
      <c r="AV2336" s="15"/>
      <c r="AX2336" s="14"/>
      <c r="AY2336" s="18"/>
      <c r="AZ2336" s="16">
        <v>0</v>
      </c>
      <c r="BA2336" s="18">
        <f t="shared" si="779"/>
        <v>0</v>
      </c>
      <c r="BB2336" s="15"/>
      <c r="BD2336" s="14"/>
      <c r="BE2336" s="18"/>
      <c r="BF2336" s="16">
        <v>0</v>
      </c>
      <c r="BG2336" s="18">
        <f t="shared" si="780"/>
        <v>0</v>
      </c>
      <c r="BH2336" s="15"/>
      <c r="BJ2336" s="86"/>
      <c r="BK2336" s="86"/>
      <c r="BL2336" s="24"/>
      <c r="BM2336" s="24"/>
      <c r="BN2336" s="24"/>
      <c r="BO2336" s="24"/>
      <c r="BP2336" s="24"/>
      <c r="BQ2336" s="124"/>
    </row>
    <row r="2337" spans="1:69" ht="16.8" customHeight="1" x14ac:dyDescent="0.35">
      <c r="A2337" s="15"/>
      <c r="B2337" s="15"/>
      <c r="C2337" s="15" t="s">
        <v>60</v>
      </c>
      <c r="D2337" s="16">
        <f>SUM(G2336:G2337)</f>
        <v>0</v>
      </c>
      <c r="E2337" s="16">
        <v>0</v>
      </c>
      <c r="F2337" s="16"/>
      <c r="G2337" s="16">
        <v>0</v>
      </c>
      <c r="H2337" s="16"/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13.4344</v>
      </c>
      <c r="N2337" s="16">
        <f>G2359</f>
        <v>0</v>
      </c>
      <c r="O2337" s="16">
        <f t="shared" si="781"/>
        <v>2105.21207</v>
      </c>
      <c r="P2337" s="18">
        <f t="shared" si="782"/>
        <v>761.43206999999984</v>
      </c>
      <c r="Q2337" s="14"/>
      <c r="R2337" s="18"/>
      <c r="S2337" s="16">
        <f t="shared" si="784"/>
        <v>0</v>
      </c>
      <c r="T2337" s="18">
        <f t="shared" si="775"/>
        <v>83120.239999999991</v>
      </c>
      <c r="U2337" s="15" t="str">
        <f t="shared" si="785"/>
        <v>Benzina auto papa'</v>
      </c>
      <c r="W2337" s="14"/>
      <c r="X2337" s="18"/>
      <c r="Y2337" s="16">
        <v>0</v>
      </c>
      <c r="Z2337" s="18">
        <f t="shared" si="776"/>
        <v>-1926.460000000021</v>
      </c>
      <c r="AA2337" s="15"/>
      <c r="AB2337" s="24"/>
      <c r="AC2337" s="15" t="str">
        <f t="shared" si="786"/>
        <v>Benzina auto papa'</v>
      </c>
      <c r="AD2337" s="25"/>
      <c r="AE2337" s="62">
        <f>G2337</f>
        <v>0</v>
      </c>
      <c r="AF2337" s="63">
        <f t="shared" si="783"/>
        <v>0</v>
      </c>
      <c r="AG2337" s="25"/>
      <c r="AH2337" s="24"/>
      <c r="AI2337" s="26">
        <v>0</v>
      </c>
      <c r="AJ2337" s="25"/>
      <c r="AL2337" s="14"/>
      <c r="AM2337" s="18"/>
      <c r="AN2337" s="16">
        <v>0</v>
      </c>
      <c r="AO2337" s="18">
        <f t="shared" si="777"/>
        <v>0</v>
      </c>
      <c r="AP2337" s="15"/>
      <c r="AR2337" s="14"/>
      <c r="AS2337" s="18"/>
      <c r="AT2337" s="16">
        <v>0</v>
      </c>
      <c r="AU2337" s="18">
        <f t="shared" si="778"/>
        <v>0</v>
      </c>
      <c r="AV2337" s="15"/>
      <c r="AX2337" s="14"/>
      <c r="AY2337" s="18"/>
      <c r="AZ2337" s="16">
        <v>0</v>
      </c>
      <c r="BA2337" s="18">
        <f t="shared" si="779"/>
        <v>0</v>
      </c>
      <c r="BB2337" s="15"/>
      <c r="BD2337" s="14"/>
      <c r="BE2337" s="18"/>
      <c r="BF2337" s="16">
        <v>0</v>
      </c>
      <c r="BG2337" s="18">
        <f t="shared" si="780"/>
        <v>0</v>
      </c>
      <c r="BH2337" s="15"/>
      <c r="BJ2337" s="86"/>
      <c r="BK2337" s="86"/>
      <c r="BL2337" s="24"/>
      <c r="BM2337" s="24"/>
      <c r="BN2337" s="24"/>
      <c r="BO2337" s="24"/>
      <c r="BP2337" s="24"/>
      <c r="BQ2337" s="124"/>
    </row>
    <row r="2338" spans="1:69" ht="16.8" customHeight="1" x14ac:dyDescent="0.35">
      <c r="A2338" s="15"/>
      <c r="B2338" s="15"/>
      <c r="C2338" s="28" t="s">
        <v>136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361.19344000000007</v>
      </c>
      <c r="N2338" s="16">
        <f>G2363</f>
        <v>0</v>
      </c>
      <c r="O2338" s="16">
        <f t="shared" si="781"/>
        <v>27434.195082000006</v>
      </c>
      <c r="P2338" s="18">
        <f t="shared" si="782"/>
        <v>20471.645081999999</v>
      </c>
      <c r="Q2338" s="14"/>
      <c r="R2338" s="18"/>
      <c r="S2338" s="16">
        <f t="shared" si="784"/>
        <v>0</v>
      </c>
      <c r="T2338" s="18">
        <f t="shared" si="775"/>
        <v>83120.239999999991</v>
      </c>
      <c r="U2338" s="15" t="str">
        <f t="shared" si="785"/>
        <v>Spese bancarie</v>
      </c>
      <c r="W2338" s="14"/>
      <c r="X2338" s="18"/>
      <c r="Y2338" s="16">
        <v>0</v>
      </c>
      <c r="Z2338" s="18">
        <f t="shared" si="776"/>
        <v>-1926.460000000021</v>
      </c>
      <c r="AA2338" s="15" t="str">
        <f>C2338</f>
        <v>Spese bancarie</v>
      </c>
      <c r="AB2338" s="24"/>
      <c r="AC2338" s="15" t="str">
        <f t="shared" si="786"/>
        <v>Spese bancarie</v>
      </c>
      <c r="AD2338" s="25"/>
      <c r="AE2338" s="62">
        <v>0</v>
      </c>
      <c r="AF2338" s="63">
        <f t="shared" si="783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777"/>
        <v>0</v>
      </c>
      <c r="AP2338" s="15"/>
      <c r="AR2338" s="14"/>
      <c r="AS2338" s="18"/>
      <c r="AT2338" s="16">
        <v>0</v>
      </c>
      <c r="AU2338" s="18">
        <f t="shared" si="778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779"/>
        <v>0</v>
      </c>
      <c r="BB2338" s="15"/>
      <c r="BD2338" s="14"/>
      <c r="BE2338" s="18"/>
      <c r="BF2338" s="16">
        <v>0</v>
      </c>
      <c r="BG2338" s="18">
        <f t="shared" si="780"/>
        <v>0</v>
      </c>
      <c r="BH2338" s="15"/>
      <c r="BJ2338" s="86"/>
      <c r="BK2338" s="86"/>
      <c r="BL2338" s="24"/>
      <c r="BM2338" s="24"/>
      <c r="BN2338" s="24"/>
      <c r="BO2338" s="24"/>
      <c r="BP2338" s="24"/>
      <c r="BQ2338" s="124"/>
    </row>
    <row r="2339" spans="1:69" ht="16.8" customHeight="1" x14ac:dyDescent="0.35">
      <c r="A2339" s="15"/>
      <c r="B2339" s="15"/>
      <c r="C2339" s="15"/>
      <c r="D2339" s="16"/>
      <c r="E2339" s="16"/>
      <c r="F2339" s="16"/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361.19344000000007</v>
      </c>
      <c r="N2339" s="29">
        <f>G2364</f>
        <v>0</v>
      </c>
      <c r="O2339" s="16">
        <f t="shared" si="781"/>
        <v>41140.165081999985</v>
      </c>
      <c r="P2339" s="18">
        <f t="shared" si="782"/>
        <v>20471.645081999999</v>
      </c>
      <c r="Q2339" s="14"/>
      <c r="R2339" s="18"/>
      <c r="S2339" s="16">
        <f t="shared" si="784"/>
        <v>0</v>
      </c>
      <c r="T2339" s="18">
        <f t="shared" si="775"/>
        <v>83120.239999999991</v>
      </c>
      <c r="U2339" s="15">
        <f t="shared" si="785"/>
        <v>0</v>
      </c>
      <c r="W2339" s="14"/>
      <c r="X2339" s="18"/>
      <c r="Y2339" s="16">
        <v>0</v>
      </c>
      <c r="Z2339" s="18">
        <f t="shared" si="776"/>
        <v>-1926.460000000021</v>
      </c>
      <c r="AA2339" s="15"/>
      <c r="AB2339" s="24"/>
      <c r="AC2339" s="15">
        <f t="shared" si="786"/>
        <v>0</v>
      </c>
      <c r="AD2339" s="25"/>
      <c r="AE2339" s="62">
        <f t="shared" ref="AE2339:AE2364" si="787">G2339</f>
        <v>0</v>
      </c>
      <c r="AF2339" s="63">
        <f t="shared" si="783"/>
        <v>0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777"/>
        <v>0</v>
      </c>
      <c r="AP2339" s="15"/>
      <c r="AR2339" s="14"/>
      <c r="AS2339" s="18"/>
      <c r="AT2339" s="16">
        <v>0</v>
      </c>
      <c r="AU2339" s="18">
        <f t="shared" si="778"/>
        <v>0</v>
      </c>
      <c r="AV2339" s="15"/>
      <c r="AX2339" s="14"/>
      <c r="AY2339" s="18"/>
      <c r="AZ2339" s="16">
        <v>0</v>
      </c>
      <c r="BA2339" s="18">
        <f t="shared" si="779"/>
        <v>0</v>
      </c>
      <c r="BB2339" s="15"/>
      <c r="BD2339" s="14"/>
      <c r="BE2339" s="18"/>
      <c r="BF2339" s="16">
        <v>0</v>
      </c>
      <c r="BG2339" s="18">
        <f t="shared" si="780"/>
        <v>0</v>
      </c>
      <c r="BH2339" s="15"/>
      <c r="BJ2339" s="86"/>
      <c r="BK2339" s="86"/>
      <c r="BL2339" s="24"/>
      <c r="BM2339" s="24"/>
      <c r="BN2339" s="24"/>
      <c r="BO2339" s="24"/>
      <c r="BP2339" s="24"/>
      <c r="BQ2339" s="124"/>
    </row>
    <row r="2340" spans="1:69" ht="16.8" customHeight="1" x14ac:dyDescent="0.35">
      <c r="A2340" s="15"/>
      <c r="B2340" s="15"/>
      <c r="C2340" s="28" t="s">
        <v>62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9.5960000000000001</v>
      </c>
      <c r="N2340" s="16">
        <f>G2335</f>
        <v>0</v>
      </c>
      <c r="O2340" s="16">
        <f t="shared" si="781"/>
        <v>1503.7300500000003</v>
      </c>
      <c r="P2340" s="18">
        <f t="shared" si="782"/>
        <v>543.88004999999998</v>
      </c>
      <c r="Q2340" s="14"/>
      <c r="R2340" s="18"/>
      <c r="S2340" s="16">
        <f t="shared" si="784"/>
        <v>0</v>
      </c>
      <c r="T2340" s="18">
        <f t="shared" si="775"/>
        <v>83120.239999999991</v>
      </c>
      <c r="U2340" s="15" t="str">
        <f t="shared" si="785"/>
        <v>Materiale pulizia</v>
      </c>
      <c r="W2340" s="14"/>
      <c r="X2340" s="18"/>
      <c r="Y2340" s="16">
        <v>0</v>
      </c>
      <c r="Z2340" s="18">
        <f t="shared" si="776"/>
        <v>-1926.460000000021</v>
      </c>
      <c r="AA2340" s="15"/>
      <c r="AB2340" s="24"/>
      <c r="AC2340" s="15" t="str">
        <f t="shared" si="786"/>
        <v>Materiale pulizia</v>
      </c>
      <c r="AD2340" s="25"/>
      <c r="AE2340" s="62">
        <f t="shared" si="787"/>
        <v>0</v>
      </c>
      <c r="AF2340" s="63">
        <f t="shared" si="783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777"/>
        <v>0</v>
      </c>
      <c r="AP2340" s="15"/>
      <c r="AR2340" s="14"/>
      <c r="AS2340" s="18"/>
      <c r="AT2340" s="16">
        <v>0</v>
      </c>
      <c r="AU2340" s="18">
        <f t="shared" si="778"/>
        <v>0</v>
      </c>
      <c r="AV2340" s="15"/>
      <c r="AX2340" s="14"/>
      <c r="AY2340" s="18"/>
      <c r="AZ2340" s="16">
        <v>0</v>
      </c>
      <c r="BA2340" s="18">
        <f t="shared" si="779"/>
        <v>0</v>
      </c>
      <c r="BB2340" s="15"/>
      <c r="BD2340" s="14"/>
      <c r="BE2340" s="18"/>
      <c r="BF2340" s="16">
        <v>0</v>
      </c>
      <c r="BG2340" s="18">
        <f t="shared" si="780"/>
        <v>0</v>
      </c>
      <c r="BH2340" s="15"/>
      <c r="BJ2340" s="86"/>
      <c r="BK2340" s="86"/>
      <c r="BL2340" s="24"/>
      <c r="BM2340" s="24"/>
      <c r="BN2340" s="24"/>
      <c r="BO2340" s="24"/>
      <c r="BP2340" s="24"/>
      <c r="BQ2340" s="124"/>
    </row>
    <row r="2341" spans="1:69" ht="16.8" customHeight="1" x14ac:dyDescent="0.35">
      <c r="A2341" s="15"/>
      <c r="B2341" s="15"/>
      <c r="C2341" s="15" t="s">
        <v>63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9.5960000000000001</v>
      </c>
      <c r="N2341" s="16">
        <f>G2341</f>
        <v>0</v>
      </c>
      <c r="O2341" s="16">
        <f t="shared" si="781"/>
        <v>-338.54994999999991</v>
      </c>
      <c r="P2341" s="18">
        <f t="shared" si="782"/>
        <v>543.88004999999998</v>
      </c>
      <c r="Q2341" s="14"/>
      <c r="R2341" s="18"/>
      <c r="S2341" s="16">
        <f t="shared" si="784"/>
        <v>0</v>
      </c>
      <c r="T2341" s="18">
        <f t="shared" si="775"/>
        <v>83120.239999999991</v>
      </c>
      <c r="U2341" s="15" t="str">
        <f t="shared" si="785"/>
        <v xml:space="preserve">Assicurazioni </v>
      </c>
      <c r="W2341" s="14"/>
      <c r="X2341" s="18"/>
      <c r="Y2341" s="16">
        <v>0</v>
      </c>
      <c r="Z2341" s="18">
        <f t="shared" si="776"/>
        <v>-1926.460000000021</v>
      </c>
      <c r="AA2341" s="15"/>
      <c r="AB2341" s="24"/>
      <c r="AC2341" s="15" t="str">
        <f t="shared" si="786"/>
        <v xml:space="preserve">Assicurazioni </v>
      </c>
      <c r="AD2341" s="25"/>
      <c r="AE2341" s="62">
        <f t="shared" si="787"/>
        <v>0</v>
      </c>
      <c r="AF2341" s="63">
        <f t="shared" si="783"/>
        <v>1842.28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777"/>
        <v>0</v>
      </c>
      <c r="AP2341" s="15"/>
      <c r="AR2341" s="14"/>
      <c r="AS2341" s="18"/>
      <c r="AT2341" s="16">
        <v>0</v>
      </c>
      <c r="AU2341" s="18">
        <f t="shared" si="778"/>
        <v>0</v>
      </c>
      <c r="AV2341" s="15"/>
      <c r="AX2341" s="14"/>
      <c r="AY2341" s="18"/>
      <c r="AZ2341" s="16">
        <v>0</v>
      </c>
      <c r="BA2341" s="18">
        <f t="shared" si="779"/>
        <v>0</v>
      </c>
      <c r="BB2341" s="15"/>
      <c r="BD2341" s="14"/>
      <c r="BE2341" s="18"/>
      <c r="BF2341" s="16">
        <v>0</v>
      </c>
      <c r="BG2341" s="18">
        <f t="shared" si="780"/>
        <v>0</v>
      </c>
      <c r="BH2341" s="15"/>
      <c r="BJ2341" s="86"/>
      <c r="BK2341" s="86"/>
      <c r="BL2341" s="24"/>
      <c r="BM2341" s="24"/>
      <c r="BN2341" s="24"/>
      <c r="BO2341" s="24"/>
      <c r="BP2341" s="24"/>
      <c r="BQ2341" s="124"/>
    </row>
    <row r="2342" spans="1:69" ht="16.8" customHeight="1" x14ac:dyDescent="0.35">
      <c r="A2342" s="15"/>
      <c r="B2342" s="15"/>
      <c r="C2342" s="15" t="s">
        <v>50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64</v>
      </c>
      <c r="L2342" s="16"/>
      <c r="M2342" s="16">
        <f>2.32*(L2320+L2321-M2321)/100</f>
        <v>44.525439999999996</v>
      </c>
      <c r="N2342" s="16">
        <f>H2376+H2375+G2374</f>
        <v>0</v>
      </c>
      <c r="O2342" s="16">
        <f t="shared" si="781"/>
        <v>1560.6134319999994</v>
      </c>
      <c r="P2342" s="18">
        <f t="shared" si="782"/>
        <v>2523.6034319999994</v>
      </c>
      <c r="Q2342" s="14"/>
      <c r="R2342" s="18"/>
      <c r="S2342" s="16">
        <f t="shared" si="784"/>
        <v>0</v>
      </c>
      <c r="T2342" s="18">
        <f t="shared" si="775"/>
        <v>83120.239999999991</v>
      </c>
      <c r="U2342" s="15" t="str">
        <f t="shared" si="785"/>
        <v>Telepass</v>
      </c>
      <c r="W2342" s="14"/>
      <c r="X2342" s="18"/>
      <c r="Y2342" s="16">
        <v>0</v>
      </c>
      <c r="Z2342" s="18">
        <f t="shared" si="776"/>
        <v>-1926.460000000021</v>
      </c>
      <c r="AA2342" s="15"/>
      <c r="AB2342" s="24"/>
      <c r="AC2342" s="15" t="str">
        <f t="shared" si="786"/>
        <v>Telepass</v>
      </c>
      <c r="AD2342" s="25"/>
      <c r="AE2342" s="62">
        <f t="shared" si="787"/>
        <v>0</v>
      </c>
      <c r="AF2342" s="63">
        <f t="shared" si="783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777"/>
        <v>0</v>
      </c>
      <c r="AP2342" s="15"/>
      <c r="AR2342" s="14"/>
      <c r="AS2342" s="18"/>
      <c r="AT2342" s="16">
        <v>0</v>
      </c>
      <c r="AU2342" s="18">
        <f t="shared" si="778"/>
        <v>0</v>
      </c>
      <c r="AV2342" s="15"/>
      <c r="AX2342" s="14"/>
      <c r="AY2342" s="18"/>
      <c r="AZ2342" s="16">
        <v>0</v>
      </c>
      <c r="BA2342" s="18">
        <f t="shared" si="779"/>
        <v>0</v>
      </c>
      <c r="BB2342" s="15"/>
      <c r="BD2342" s="14"/>
      <c r="BE2342" s="18"/>
      <c r="BF2342" s="16">
        <v>0</v>
      </c>
      <c r="BG2342" s="18">
        <f t="shared" si="780"/>
        <v>0</v>
      </c>
      <c r="BH2342" s="15"/>
      <c r="BJ2342" s="86"/>
      <c r="BK2342" s="86"/>
      <c r="BL2342" s="24"/>
      <c r="BM2342" s="24"/>
      <c r="BN2342" s="24"/>
      <c r="BO2342" s="24"/>
      <c r="BP2342" s="24"/>
      <c r="BQ2342" s="124"/>
    </row>
    <row r="2343" spans="1:69" ht="16.8" customHeight="1" x14ac:dyDescent="0.35">
      <c r="A2343" s="15"/>
      <c r="B2343" s="15"/>
      <c r="C2343" s="28" t="s">
        <v>65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/>
      <c r="L2343" s="16"/>
      <c r="M2343" s="16"/>
      <c r="N2343" s="16" t="s">
        <v>66</v>
      </c>
      <c r="O2343" s="16">
        <f>T2377+AO2377</f>
        <v>97638.799999999988</v>
      </c>
      <c r="P2343" s="18"/>
      <c r="Q2343" s="14"/>
      <c r="R2343" s="18"/>
      <c r="S2343" s="16">
        <v>0</v>
      </c>
      <c r="T2343" s="18">
        <f t="shared" si="775"/>
        <v>83120.239999999991</v>
      </c>
      <c r="U2343" s="15" t="str">
        <f t="shared" si="785"/>
        <v>Pubblicità</v>
      </c>
      <c r="W2343" s="14"/>
      <c r="X2343" s="18"/>
      <c r="Y2343" s="16">
        <v>0</v>
      </c>
      <c r="Z2343" s="18">
        <f t="shared" si="776"/>
        <v>-1926.460000000021</v>
      </c>
      <c r="AA2343" s="15"/>
      <c r="AB2343" s="24"/>
      <c r="AC2343" s="15" t="str">
        <f t="shared" si="786"/>
        <v>Pubblicità</v>
      </c>
      <c r="AD2343" s="25"/>
      <c r="AE2343" s="62">
        <f t="shared" si="787"/>
        <v>0</v>
      </c>
      <c r="AF2343" s="63">
        <f t="shared" si="783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777"/>
        <v>0</v>
      </c>
      <c r="AP2343" s="15"/>
      <c r="AR2343" s="14"/>
      <c r="AS2343" s="18"/>
      <c r="AT2343" s="16"/>
      <c r="AU2343" s="18">
        <f t="shared" si="778"/>
        <v>0</v>
      </c>
      <c r="AV2343" s="15"/>
      <c r="AX2343" s="14"/>
      <c r="AY2343" s="18"/>
      <c r="AZ2343" s="16"/>
      <c r="BA2343" s="18">
        <f t="shared" si="779"/>
        <v>0</v>
      </c>
      <c r="BB2343" s="15"/>
      <c r="BD2343" s="14"/>
      <c r="BE2343" s="18"/>
      <c r="BF2343" s="16"/>
      <c r="BG2343" s="18">
        <f t="shared" si="780"/>
        <v>0</v>
      </c>
      <c r="BH2343" s="15"/>
      <c r="BJ2343" s="86"/>
      <c r="BK2343" s="86"/>
      <c r="BL2343" s="24"/>
      <c r="BM2343" s="24"/>
      <c r="BN2343" s="24"/>
      <c r="BO2343" s="24"/>
      <c r="BP2343" s="24"/>
      <c r="BQ2343" s="124"/>
    </row>
    <row r="2344" spans="1:69" ht="16.8" customHeight="1" x14ac:dyDescent="0.35">
      <c r="A2344" s="15"/>
      <c r="B2344" s="66"/>
      <c r="C2344" s="15" t="s">
        <v>137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/>
      <c r="L2344" s="16"/>
      <c r="M2344" s="16">
        <v>0</v>
      </c>
      <c r="N2344" s="16" t="s">
        <v>68</v>
      </c>
      <c r="O2344" s="31">
        <f>L2368</f>
        <v>0</v>
      </c>
      <c r="P2344" s="32">
        <f>SUM(P2323:P2342)</f>
        <v>108776.01000000001</v>
      </c>
      <c r="Q2344" s="14"/>
      <c r="R2344" s="18"/>
      <c r="S2344" s="16">
        <f>G2344</f>
        <v>0</v>
      </c>
      <c r="T2344" s="18">
        <f t="shared" si="775"/>
        <v>83120.239999999991</v>
      </c>
      <c r="U2344" s="15" t="str">
        <f t="shared" si="785"/>
        <v xml:space="preserve">PAG. STIP.           MARZIA </v>
      </c>
      <c r="W2344" s="14"/>
      <c r="X2344" s="18"/>
      <c r="Y2344" s="16">
        <v>0</v>
      </c>
      <c r="Z2344" s="18">
        <f t="shared" si="776"/>
        <v>-1926.460000000021</v>
      </c>
      <c r="AA2344" s="15"/>
      <c r="AB2344" s="24"/>
      <c r="AC2344" s="15" t="str">
        <f t="shared" si="786"/>
        <v xml:space="preserve">PAG. STIP.           MARZIA </v>
      </c>
      <c r="AD2344" s="25"/>
      <c r="AE2344" s="62">
        <f t="shared" si="787"/>
        <v>0</v>
      </c>
      <c r="AF2344" s="63">
        <f t="shared" si="783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777"/>
        <v>0</v>
      </c>
      <c r="AP2344" s="15"/>
      <c r="AR2344" s="14"/>
      <c r="AS2344" s="18"/>
      <c r="AT2344" s="16">
        <v>0</v>
      </c>
      <c r="AU2344" s="18">
        <f t="shared" si="778"/>
        <v>0</v>
      </c>
      <c r="AV2344" s="15"/>
      <c r="AX2344" s="14"/>
      <c r="AY2344" s="18"/>
      <c r="AZ2344" s="16">
        <v>0</v>
      </c>
      <c r="BA2344" s="18">
        <f t="shared" si="779"/>
        <v>0</v>
      </c>
      <c r="BB2344" s="15"/>
      <c r="BD2344" s="14"/>
      <c r="BE2344" s="18"/>
      <c r="BF2344" s="16">
        <v>0</v>
      </c>
      <c r="BG2344" s="18">
        <f t="shared" si="780"/>
        <v>0</v>
      </c>
      <c r="BH2344" s="15"/>
      <c r="BJ2344" s="86"/>
      <c r="BK2344" s="86"/>
      <c r="BL2344" s="24"/>
      <c r="BM2344" s="24"/>
      <c r="BN2344" s="24"/>
      <c r="BO2344" s="24"/>
      <c r="BP2344" s="24"/>
      <c r="BQ2344" s="124"/>
    </row>
    <row r="2345" spans="1:69" ht="16.8" customHeight="1" x14ac:dyDescent="0.35">
      <c r="A2345" s="15"/>
      <c r="B2345" s="15"/>
      <c r="C2345" s="15" t="s">
        <v>139</v>
      </c>
      <c r="D2345" s="16"/>
      <c r="E2345" s="16">
        <v>0</v>
      </c>
      <c r="F2345" s="16"/>
      <c r="G2345" s="16">
        <v>0</v>
      </c>
      <c r="H2345" s="16"/>
      <c r="I2345" s="4"/>
      <c r="J2345" s="14"/>
      <c r="K2345" s="17"/>
      <c r="L2345" s="16"/>
      <c r="M2345" s="16">
        <v>0</v>
      </c>
      <c r="N2345" s="16" t="s">
        <v>70</v>
      </c>
      <c r="O2345" s="16">
        <f>SUM(L2356:L2367)+L2370</f>
        <v>3595.1400000000003</v>
      </c>
      <c r="P2345" s="33">
        <f>SUM(O2323:O2342)</f>
        <v>101602.88000000002</v>
      </c>
      <c r="Q2345" s="14"/>
      <c r="R2345" s="18"/>
      <c r="S2345" s="16">
        <f>G2345</f>
        <v>0</v>
      </c>
      <c r="T2345" s="18">
        <f t="shared" si="775"/>
        <v>83120.239999999991</v>
      </c>
      <c r="U2345" s="15" t="str">
        <f t="shared" si="785"/>
        <v xml:space="preserve">PAG. STIP.           DEBORAH </v>
      </c>
      <c r="W2345" s="14"/>
      <c r="X2345" s="18"/>
      <c r="Y2345" s="16">
        <v>0</v>
      </c>
      <c r="Z2345" s="18">
        <f t="shared" si="776"/>
        <v>-1926.460000000021</v>
      </c>
      <c r="AA2345" s="15"/>
      <c r="AB2345" s="24"/>
      <c r="AC2345" s="15" t="str">
        <f t="shared" si="786"/>
        <v xml:space="preserve">PAG. STIP.           DEBORAH </v>
      </c>
      <c r="AD2345" s="25"/>
      <c r="AE2345" s="62">
        <f t="shared" si="787"/>
        <v>0</v>
      </c>
      <c r="AF2345" s="63">
        <f t="shared" si="783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777"/>
        <v>0</v>
      </c>
      <c r="AP2345" s="15"/>
      <c r="AR2345" s="14"/>
      <c r="AS2345" s="18"/>
      <c r="AT2345" s="16">
        <v>0</v>
      </c>
      <c r="AU2345" s="18">
        <f t="shared" si="778"/>
        <v>0</v>
      </c>
      <c r="AV2345" s="15"/>
      <c r="AX2345" s="14"/>
      <c r="AY2345" s="18"/>
      <c r="AZ2345" s="16">
        <v>0</v>
      </c>
      <c r="BA2345" s="18">
        <f t="shared" si="779"/>
        <v>0</v>
      </c>
      <c r="BB2345" s="15"/>
      <c r="BD2345" s="14"/>
      <c r="BE2345" s="18"/>
      <c r="BF2345" s="16">
        <v>0</v>
      </c>
      <c r="BG2345" s="18">
        <f t="shared" si="780"/>
        <v>0</v>
      </c>
      <c r="BH2345" s="15"/>
      <c r="BJ2345" s="86"/>
      <c r="BK2345" s="86"/>
      <c r="BL2345" s="24"/>
      <c r="BM2345" s="24"/>
      <c r="BN2345" s="24"/>
      <c r="BO2345" s="24"/>
      <c r="BP2345" s="24"/>
      <c r="BQ2345" s="124"/>
    </row>
    <row r="2346" spans="1:69" ht="16.8" customHeight="1" x14ac:dyDescent="0.35">
      <c r="A2346" s="15"/>
      <c r="B2346" s="15"/>
      <c r="C2346" s="15" t="s">
        <v>141</v>
      </c>
      <c r="D2346" s="16"/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72</v>
      </c>
      <c r="O2346" s="34">
        <f>O2285+O2286-F2361-F2360</f>
        <v>2014.3799999999992</v>
      </c>
      <c r="P2346" s="35">
        <f>O2285+O2286+O2347-F2361-F2360-O2344-O2345</f>
        <v>338.44000000000142</v>
      </c>
      <c r="Q2346" s="14"/>
      <c r="R2346" s="18"/>
      <c r="S2346" s="16">
        <f>G2346</f>
        <v>0</v>
      </c>
      <c r="T2346" s="18">
        <f t="shared" si="775"/>
        <v>83120.239999999991</v>
      </c>
      <c r="U2346" s="15"/>
      <c r="W2346" s="14"/>
      <c r="X2346" s="18"/>
      <c r="Y2346" s="16"/>
      <c r="Z2346" s="18">
        <f t="shared" si="776"/>
        <v>-1926.460000000021</v>
      </c>
      <c r="AA2346" s="15"/>
      <c r="AB2346" s="24"/>
      <c r="AC2346" s="15" t="str">
        <f t="shared" si="786"/>
        <v xml:space="preserve">PAG. STIP.           DORIANA BONIFICO </v>
      </c>
      <c r="AD2346" s="25"/>
      <c r="AE2346" s="62">
        <f t="shared" si="787"/>
        <v>0</v>
      </c>
      <c r="AF2346" s="63">
        <f t="shared" si="783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777"/>
        <v>0</v>
      </c>
      <c r="AP2346" s="15"/>
      <c r="AR2346" s="14"/>
      <c r="AS2346" s="18"/>
      <c r="AT2346" s="16"/>
      <c r="AU2346" s="18">
        <f t="shared" si="778"/>
        <v>0</v>
      </c>
      <c r="AV2346" s="15"/>
      <c r="AX2346" s="14"/>
      <c r="AY2346" s="18"/>
      <c r="AZ2346" s="16"/>
      <c r="BA2346" s="18">
        <f t="shared" si="779"/>
        <v>0</v>
      </c>
      <c r="BB2346" s="15"/>
      <c r="BD2346" s="14"/>
      <c r="BE2346" s="18"/>
      <c r="BF2346" s="16"/>
      <c r="BG2346" s="18">
        <f t="shared" si="780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4"/>
    </row>
    <row r="2347" spans="1:69" ht="16.8" customHeight="1" x14ac:dyDescent="0.35">
      <c r="A2347" s="15"/>
      <c r="B2347" s="15"/>
      <c r="C2347" s="15" t="s">
        <v>142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74</v>
      </c>
      <c r="L2347" s="3">
        <f>SUM(L2320:L2346)</f>
        <v>10842.99</v>
      </c>
      <c r="M2347" s="3">
        <f>SUM(M2320:M2346)</f>
        <v>1919.1999999999996</v>
      </c>
      <c r="N2347" s="16" t="s">
        <v>75</v>
      </c>
      <c r="O2347" s="16">
        <f>N2320-L2321</f>
        <v>1919.2</v>
      </c>
      <c r="P2347" s="18"/>
      <c r="Q2347" s="14"/>
      <c r="R2347" s="18"/>
      <c r="S2347" s="16">
        <f>G2347</f>
        <v>0</v>
      </c>
      <c r="T2347" s="18">
        <f t="shared" si="775"/>
        <v>83120.239999999991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776"/>
        <v>-1926.460000000021</v>
      </c>
      <c r="AA2347" s="15"/>
      <c r="AB2347" s="24"/>
      <c r="AC2347" s="15" t="str">
        <f t="shared" si="786"/>
        <v xml:space="preserve">PAG. STIP.           STEFANIA  BONIFICO </v>
      </c>
      <c r="AD2347" s="25"/>
      <c r="AE2347" s="62">
        <f t="shared" si="787"/>
        <v>0</v>
      </c>
      <c r="AF2347" s="63">
        <f t="shared" si="783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777"/>
        <v>0</v>
      </c>
      <c r="AP2347" s="15"/>
      <c r="AR2347" s="14"/>
      <c r="AS2347" s="18"/>
      <c r="AT2347" s="16">
        <v>0</v>
      </c>
      <c r="AU2347" s="18">
        <f t="shared" si="778"/>
        <v>0</v>
      </c>
      <c r="AV2347" s="15"/>
      <c r="AX2347" s="14"/>
      <c r="AY2347" s="18"/>
      <c r="AZ2347" s="16">
        <v>0</v>
      </c>
      <c r="BA2347" s="18">
        <f t="shared" si="779"/>
        <v>0</v>
      </c>
      <c r="BB2347" s="15"/>
      <c r="BD2347" s="14"/>
      <c r="BE2347" s="18"/>
      <c r="BF2347" s="16">
        <v>0</v>
      </c>
      <c r="BG2347" s="18">
        <f t="shared" si="780"/>
        <v>0</v>
      </c>
      <c r="BH2347" s="15"/>
      <c r="BJ2347" s="86"/>
      <c r="BK2347" s="86"/>
      <c r="BL2347" s="24"/>
      <c r="BM2347" s="24"/>
      <c r="BN2347" s="24"/>
      <c r="BO2347" s="24"/>
      <c r="BP2347" s="24"/>
      <c r="BQ2347" s="124"/>
    </row>
    <row r="2348" spans="1:69" ht="16.8" customHeight="1" x14ac:dyDescent="0.35">
      <c r="A2348" s="15"/>
      <c r="B2348" s="15"/>
      <c r="C2348" s="15" t="s">
        <v>76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32</v>
      </c>
      <c r="L2348" s="3">
        <f>L2288</f>
        <v>1105517.03</v>
      </c>
      <c r="M2348" s="3">
        <f>M2288</f>
        <v>1104295.2000000002</v>
      </c>
      <c r="N2348" s="16" t="s">
        <v>77</v>
      </c>
      <c r="O2348" s="36">
        <f>(O2344+O2345)-(O2283+O2284)</f>
        <v>3452.63</v>
      </c>
      <c r="P2348" s="37">
        <f>O2347-O2348</f>
        <v>-1533.43</v>
      </c>
      <c r="Q2348" s="14"/>
      <c r="R2348" s="18"/>
      <c r="S2348" s="16">
        <f>G2348</f>
        <v>0</v>
      </c>
      <c r="T2348" s="18">
        <f t="shared" si="775"/>
        <v>83120.239999999991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776"/>
        <v>-1926.460000000021</v>
      </c>
      <c r="AA2348" s="15"/>
      <c r="AB2348" s="24"/>
      <c r="AC2348" s="15" t="str">
        <f t="shared" si="786"/>
        <v>Pagamento contributi impiegate</v>
      </c>
      <c r="AD2348" s="25"/>
      <c r="AE2348" s="62">
        <f t="shared" si="787"/>
        <v>0</v>
      </c>
      <c r="AF2348" s="63">
        <f t="shared" si="783"/>
        <v>9265.7099999999991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777"/>
        <v>0</v>
      </c>
      <c r="AP2348" s="15"/>
      <c r="AR2348" s="14"/>
      <c r="AS2348" s="18"/>
      <c r="AT2348" s="16">
        <v>0</v>
      </c>
      <c r="AU2348" s="18">
        <f t="shared" si="778"/>
        <v>0</v>
      </c>
      <c r="AV2348" s="15"/>
      <c r="AX2348" s="14"/>
      <c r="AY2348" s="18"/>
      <c r="AZ2348" s="16">
        <v>0</v>
      </c>
      <c r="BA2348" s="18">
        <f t="shared" si="779"/>
        <v>0</v>
      </c>
      <c r="BB2348" s="15"/>
      <c r="BD2348" s="14"/>
      <c r="BE2348" s="18"/>
      <c r="BF2348" s="16">
        <v>0</v>
      </c>
      <c r="BG2348" s="18">
        <f t="shared" si="780"/>
        <v>0</v>
      </c>
      <c r="BH2348" s="15"/>
      <c r="BJ2348" s="86"/>
      <c r="BK2348" s="86"/>
      <c r="BL2348" s="24"/>
      <c r="BM2348" s="24"/>
      <c r="BN2348" s="24"/>
      <c r="BO2348" s="24"/>
      <c r="BP2348" s="24"/>
      <c r="BQ2348" s="124"/>
    </row>
    <row r="2349" spans="1:69" ht="16.8" customHeight="1" thickBot="1" x14ac:dyDescent="0.4">
      <c r="A2349" s="15"/>
      <c r="B2349" s="15"/>
      <c r="C2349" s="15" t="s">
        <v>78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79</v>
      </c>
      <c r="L2349" s="3">
        <f>L2347+L2348</f>
        <v>1116360.02</v>
      </c>
      <c r="M2349" s="3">
        <f>M2347+M2348</f>
        <v>1106214.4000000001</v>
      </c>
      <c r="N2349" s="16" t="s">
        <v>80</v>
      </c>
      <c r="O2349" s="38">
        <f>O2346+O2347-O2348</f>
        <v>480.94999999999891</v>
      </c>
      <c r="P2349" s="39">
        <f>O2349-O2346</f>
        <v>-1533.4300000000003</v>
      </c>
      <c r="Q2349" s="14"/>
      <c r="R2349" s="18"/>
      <c r="S2349" s="16">
        <v>0</v>
      </c>
      <c r="T2349" s="18">
        <f t="shared" si="775"/>
        <v>83120.239999999991</v>
      </c>
      <c r="U2349" s="15"/>
      <c r="W2349" s="14"/>
      <c r="X2349" s="18"/>
      <c r="Y2349" s="16"/>
      <c r="Z2349" s="18">
        <f t="shared" si="776"/>
        <v>-1926.460000000021</v>
      </c>
      <c r="AA2349" s="15"/>
      <c r="AB2349" s="24"/>
      <c r="AC2349" s="15"/>
      <c r="AD2349" s="25"/>
      <c r="AE2349" s="62">
        <f t="shared" si="787"/>
        <v>0</v>
      </c>
      <c r="AF2349" s="63">
        <f t="shared" si="783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777"/>
        <v>0</v>
      </c>
      <c r="AP2349" s="15"/>
      <c r="AR2349" s="14"/>
      <c r="AS2349" s="18"/>
      <c r="AT2349" s="16"/>
      <c r="AU2349" s="18">
        <f t="shared" si="778"/>
        <v>0</v>
      </c>
      <c r="AV2349" s="15"/>
      <c r="AX2349" s="14"/>
      <c r="AY2349" s="18"/>
      <c r="AZ2349" s="16"/>
      <c r="BA2349" s="18">
        <f t="shared" si="779"/>
        <v>0</v>
      </c>
      <c r="BB2349" s="15"/>
      <c r="BD2349" s="14"/>
      <c r="BE2349" s="18"/>
      <c r="BF2349" s="16"/>
      <c r="BG2349" s="18">
        <f t="shared" si="780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4"/>
    </row>
    <row r="2350" spans="1:69" ht="16.8" customHeight="1" thickTop="1" thickBot="1" x14ac:dyDescent="0.4">
      <c r="A2350" s="15"/>
      <c r="B2350" s="15"/>
      <c r="C2350" s="15" t="s">
        <v>81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10145.619999999879</v>
      </c>
      <c r="M2350" s="40"/>
      <c r="N2350" s="29" t="s">
        <v>82</v>
      </c>
      <c r="O2350" s="41">
        <f>O2343+O2344+O2345+O2351</f>
        <v>101602.88000000002</v>
      </c>
      <c r="P2350" s="18"/>
      <c r="Q2350" s="14"/>
      <c r="R2350" s="18"/>
      <c r="S2350" s="16">
        <f>G2350</f>
        <v>0</v>
      </c>
      <c r="T2350" s="18">
        <f t="shared" si="775"/>
        <v>83120.239999999991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776"/>
        <v>-1926.460000000021</v>
      </c>
      <c r="AA2350" s="15"/>
      <c r="AB2350" s="24"/>
      <c r="AC2350" s="15" t="str">
        <f t="shared" ref="AC2350:AC2360" si="788">C2350</f>
        <v>Pag. Bolletta Telecom  780820</v>
      </c>
      <c r="AD2350" s="25"/>
      <c r="AE2350" s="62">
        <f t="shared" si="787"/>
        <v>0</v>
      </c>
      <c r="AF2350" s="63">
        <f t="shared" si="783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777"/>
        <v>0</v>
      </c>
      <c r="AP2350" s="15"/>
      <c r="AR2350" s="14"/>
      <c r="AS2350" s="18"/>
      <c r="AT2350" s="16">
        <v>0</v>
      </c>
      <c r="AU2350" s="18">
        <f t="shared" si="778"/>
        <v>0</v>
      </c>
      <c r="AV2350" s="15"/>
      <c r="AX2350" s="14"/>
      <c r="AY2350" s="18"/>
      <c r="AZ2350" s="16">
        <v>0</v>
      </c>
      <c r="BA2350" s="18">
        <f t="shared" si="779"/>
        <v>0</v>
      </c>
      <c r="BB2350" s="15"/>
      <c r="BD2350" s="14"/>
      <c r="BE2350" s="18"/>
      <c r="BF2350" s="16">
        <v>0</v>
      </c>
      <c r="BG2350" s="18">
        <f t="shared" si="780"/>
        <v>0</v>
      </c>
      <c r="BH2350" s="15"/>
      <c r="BJ2350" s="86"/>
      <c r="BK2350" s="86"/>
      <c r="BL2350" s="24"/>
      <c r="BM2350" s="24"/>
      <c r="BN2350" s="24"/>
      <c r="BO2350" s="24"/>
      <c r="BP2350" s="24"/>
      <c r="BQ2350" s="124"/>
    </row>
    <row r="2351" spans="1:69" ht="16.8" customHeight="1" thickTop="1" thickBot="1" x14ac:dyDescent="0.4">
      <c r="A2351" s="15"/>
      <c r="B2351" s="15"/>
      <c r="C2351" s="15" t="s">
        <v>83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84</v>
      </c>
      <c r="O2351" s="43">
        <f>P2345-O2344-O2345-O2343</f>
        <v>368.94000000003143</v>
      </c>
      <c r="P2351" s="18"/>
      <c r="Q2351" s="14"/>
      <c r="R2351" s="18"/>
      <c r="S2351" s="16">
        <f>G2351</f>
        <v>0</v>
      </c>
      <c r="T2351" s="18">
        <f t="shared" si="775"/>
        <v>83120.239999999991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776"/>
        <v>-1926.460000000021</v>
      </c>
      <c r="AA2351" s="15"/>
      <c r="AB2351" s="24"/>
      <c r="AC2351" s="15" t="str">
        <f t="shared" si="788"/>
        <v>Pag. Bolletta Telecom 780344</v>
      </c>
      <c r="AD2351" s="25"/>
      <c r="AE2351" s="62">
        <f t="shared" si="787"/>
        <v>0</v>
      </c>
      <c r="AF2351" s="63">
        <f t="shared" si="783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777"/>
        <v>0</v>
      </c>
      <c r="AP2351" s="15"/>
      <c r="AR2351" s="14"/>
      <c r="AS2351" s="18"/>
      <c r="AT2351" s="16">
        <v>0</v>
      </c>
      <c r="AU2351" s="18">
        <f t="shared" si="778"/>
        <v>0</v>
      </c>
      <c r="AV2351" s="15"/>
      <c r="AX2351" s="14"/>
      <c r="AY2351" s="18"/>
      <c r="AZ2351" s="16">
        <v>0</v>
      </c>
      <c r="BA2351" s="18">
        <f t="shared" si="779"/>
        <v>0</v>
      </c>
      <c r="BB2351" s="15"/>
      <c r="BD2351" s="14"/>
      <c r="BE2351" s="18"/>
      <c r="BF2351" s="16">
        <v>0</v>
      </c>
      <c r="BG2351" s="18">
        <f t="shared" si="780"/>
        <v>0</v>
      </c>
      <c r="BH2351" s="15"/>
      <c r="BJ2351" s="86"/>
      <c r="BK2351" s="86"/>
      <c r="BL2351" s="24"/>
      <c r="BM2351" s="24"/>
      <c r="BN2351" s="24"/>
      <c r="BO2351" s="24"/>
      <c r="BP2351" s="24"/>
      <c r="BQ2351" s="124"/>
    </row>
    <row r="2352" spans="1:69" ht="16.8" customHeight="1" thickTop="1" x14ac:dyDescent="0.35">
      <c r="A2352" s="15"/>
      <c r="B2352" s="15"/>
      <c r="C2352" s="15" t="s">
        <v>85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86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775"/>
        <v>83120.239999999991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776"/>
        <v>-1926.460000000021</v>
      </c>
      <c r="AA2352" s="15"/>
      <c r="AB2352" s="24"/>
      <c r="AC2352" s="15" t="str">
        <f t="shared" si="788"/>
        <v>Pag. Bolletta Telecom</v>
      </c>
      <c r="AD2352" s="25"/>
      <c r="AE2352" s="62">
        <f t="shared" si="787"/>
        <v>0</v>
      </c>
      <c r="AF2352" s="63">
        <f t="shared" si="783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777"/>
        <v>0</v>
      </c>
      <c r="AP2352" s="15"/>
      <c r="AR2352" s="14"/>
      <c r="AS2352" s="18"/>
      <c r="AT2352" s="16">
        <v>0</v>
      </c>
      <c r="AU2352" s="18">
        <f t="shared" si="778"/>
        <v>0</v>
      </c>
      <c r="AV2352" s="15"/>
      <c r="AX2352" s="14"/>
      <c r="AY2352" s="18"/>
      <c r="AZ2352" s="16">
        <v>0</v>
      </c>
      <c r="BA2352" s="18">
        <f t="shared" si="779"/>
        <v>0</v>
      </c>
      <c r="BB2352" s="15"/>
      <c r="BD2352" s="14"/>
      <c r="BE2352" s="18"/>
      <c r="BF2352" s="16">
        <v>0</v>
      </c>
      <c r="BG2352" s="18">
        <f t="shared" si="780"/>
        <v>0</v>
      </c>
      <c r="BH2352" s="15"/>
      <c r="BJ2352" s="86"/>
      <c r="BK2352" s="86"/>
      <c r="BL2352" s="24"/>
      <c r="BM2352" s="24"/>
      <c r="BN2352" s="24"/>
      <c r="BO2352" s="24"/>
      <c r="BP2352" s="24"/>
      <c r="BQ2352" s="124"/>
    </row>
    <row r="2353" spans="1:69" ht="16.8" customHeight="1" x14ac:dyDescent="0.35">
      <c r="A2353" s="15"/>
      <c r="B2353" s="15"/>
      <c r="C2353" s="15" t="s">
        <v>87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88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ref="T2353:T2384" si="789">(R2353-S2353)+T2352</f>
        <v>83120.239999999991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ref="Z2353:Z2384" si="790">(X2353-Y2353)+Z2352</f>
        <v>-1926.460000000021</v>
      </c>
      <c r="AA2353" s="15"/>
      <c r="AB2353" s="24"/>
      <c r="AC2353" s="15" t="str">
        <f t="shared" si="788"/>
        <v xml:space="preserve">PAG. BOLLETTA ENEL  </v>
      </c>
      <c r="AD2353" s="25"/>
      <c r="AE2353" s="62">
        <f t="shared" si="787"/>
        <v>0</v>
      </c>
      <c r="AF2353" s="63">
        <f t="shared" si="783"/>
        <v>0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ref="AO2353:AO2384" si="791">(AM2353-AN2353)+AO2352</f>
        <v>0</v>
      </c>
      <c r="AP2353" s="15"/>
      <c r="AR2353" s="14"/>
      <c r="AS2353" s="18"/>
      <c r="AT2353" s="16">
        <v>0</v>
      </c>
      <c r="AU2353" s="18">
        <f t="shared" ref="AU2353:AU2384" si="792">(AS2353-AT2353)+AU2352</f>
        <v>0</v>
      </c>
      <c r="AV2353" s="15"/>
      <c r="AX2353" s="14"/>
      <c r="AY2353" s="18"/>
      <c r="AZ2353" s="16">
        <v>0</v>
      </c>
      <c r="BA2353" s="18">
        <f t="shared" ref="BA2353:BA2384" si="793">(AY2353-AZ2353)+BA2352</f>
        <v>0</v>
      </c>
      <c r="BB2353" s="15"/>
      <c r="BD2353" s="14"/>
      <c r="BE2353" s="18"/>
      <c r="BF2353" s="16">
        <v>0</v>
      </c>
      <c r="BG2353" s="18">
        <f t="shared" ref="BG2353:BG2384" si="794">(BE2353-BF2353)+BG2352</f>
        <v>0</v>
      </c>
      <c r="BH2353" s="15"/>
      <c r="BJ2353" s="86"/>
      <c r="BK2353" s="86"/>
      <c r="BL2353" s="24"/>
      <c r="BM2353" s="24"/>
      <c r="BN2353" s="24"/>
      <c r="BO2353" s="24"/>
      <c r="BP2353" s="24"/>
      <c r="BQ2353" s="124"/>
    </row>
    <row r="2354" spans="1:69" ht="16.8" customHeight="1" x14ac:dyDescent="0.35">
      <c r="A2354" s="15"/>
      <c r="B2354" s="15"/>
      <c r="C2354" s="15" t="s">
        <v>89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90</v>
      </c>
      <c r="L2354" s="3">
        <f>T2377+Z2377+AO2377+AU2377</f>
        <v>99088.379999999976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789"/>
        <v>83120.239999999991</v>
      </c>
      <c r="U2354" s="15"/>
      <c r="W2354" s="14"/>
      <c r="X2354" s="18"/>
      <c r="Y2354" s="16">
        <v>0</v>
      </c>
      <c r="Z2354" s="18">
        <f t="shared" si="790"/>
        <v>-1926.460000000021</v>
      </c>
      <c r="AA2354" s="15"/>
      <c r="AB2354" s="24"/>
      <c r="AC2354" s="15" t="str">
        <f t="shared" si="788"/>
        <v>Locazione immobili</v>
      </c>
      <c r="AD2354" s="25"/>
      <c r="AE2354" s="62">
        <f t="shared" si="787"/>
        <v>0</v>
      </c>
      <c r="AF2354" s="63">
        <f t="shared" si="783"/>
        <v>9547.4</v>
      </c>
      <c r="AG2354" s="25"/>
      <c r="AH2354" s="24"/>
      <c r="AI2354" s="26">
        <v>0</v>
      </c>
      <c r="AJ2354" s="25"/>
      <c r="AL2354" s="14"/>
      <c r="AM2354" s="18"/>
      <c r="AN2354" s="16">
        <v>0</v>
      </c>
      <c r="AO2354" s="18">
        <f t="shared" si="791"/>
        <v>0</v>
      </c>
      <c r="AP2354" s="15"/>
      <c r="AR2354" s="14"/>
      <c r="AS2354" s="18"/>
      <c r="AT2354" s="16">
        <v>0</v>
      </c>
      <c r="AU2354" s="18">
        <f t="shared" si="792"/>
        <v>0</v>
      </c>
      <c r="AV2354" s="15"/>
      <c r="AX2354" s="14"/>
      <c r="AY2354" s="18"/>
      <c r="AZ2354" s="16">
        <v>0</v>
      </c>
      <c r="BA2354" s="18">
        <f t="shared" si="793"/>
        <v>0</v>
      </c>
      <c r="BB2354" s="15"/>
      <c r="BD2354" s="14"/>
      <c r="BE2354" s="18"/>
      <c r="BF2354" s="16">
        <v>0</v>
      </c>
      <c r="BG2354" s="18">
        <f t="shared" si="794"/>
        <v>0</v>
      </c>
      <c r="BH2354" s="15"/>
      <c r="BJ2354" s="86"/>
      <c r="BK2354" s="86"/>
      <c r="BL2354" s="24"/>
      <c r="BM2354" s="24"/>
      <c r="BN2354" s="24"/>
      <c r="BO2354" s="24"/>
      <c r="BP2354" s="24"/>
      <c r="BQ2354" s="124"/>
    </row>
    <row r="2355" spans="1:69" ht="16.8" customHeight="1" x14ac:dyDescent="0.35">
      <c r="A2355" s="15"/>
      <c r="B2355" s="15"/>
      <c r="C2355" s="15" t="s">
        <v>91</v>
      </c>
      <c r="D2355" s="16"/>
      <c r="E2355" s="16"/>
      <c r="F2355" s="16"/>
      <c r="G2355" s="16">
        <v>0</v>
      </c>
      <c r="H2355" s="16"/>
      <c r="I2355" s="4"/>
      <c r="J2355" s="14"/>
      <c r="K2355" s="6" t="s">
        <v>92</v>
      </c>
      <c r="L2355" s="3"/>
      <c r="M2355" s="46" t="s">
        <v>93</v>
      </c>
      <c r="N2355" s="46"/>
      <c r="O2355" s="16"/>
      <c r="P2355" s="18"/>
      <c r="Q2355" s="14"/>
      <c r="R2355" s="18"/>
      <c r="S2355" s="16">
        <f>G2355</f>
        <v>0</v>
      </c>
      <c r="T2355" s="18">
        <f t="shared" si="789"/>
        <v>83120.239999999991</v>
      </c>
      <c r="U2355" s="15" t="str">
        <f>C2355</f>
        <v>Spese condominiali</v>
      </c>
      <c r="W2355" s="14"/>
      <c r="X2355" s="18"/>
      <c r="Y2355" s="16">
        <v>0</v>
      </c>
      <c r="Z2355" s="18">
        <f t="shared" si="790"/>
        <v>-1926.460000000021</v>
      </c>
      <c r="AA2355" s="15"/>
      <c r="AB2355" s="24"/>
      <c r="AC2355" s="15" t="str">
        <f t="shared" si="788"/>
        <v>Spese condominiali</v>
      </c>
      <c r="AD2355" s="25"/>
      <c r="AE2355" s="62">
        <f t="shared" si="787"/>
        <v>0</v>
      </c>
      <c r="AF2355" s="63">
        <f t="shared" si="783"/>
        <v>0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791"/>
        <v>0</v>
      </c>
      <c r="AP2355" s="15"/>
      <c r="AR2355" s="14"/>
      <c r="AS2355" s="18"/>
      <c r="AT2355" s="16">
        <v>0</v>
      </c>
      <c r="AU2355" s="18">
        <f t="shared" si="792"/>
        <v>0</v>
      </c>
      <c r="AV2355" s="15"/>
      <c r="AX2355" s="14"/>
      <c r="AY2355" s="18"/>
      <c r="AZ2355" s="16">
        <v>0</v>
      </c>
      <c r="BA2355" s="18">
        <f t="shared" si="793"/>
        <v>0</v>
      </c>
      <c r="BB2355" s="15"/>
      <c r="BD2355" s="14"/>
      <c r="BE2355" s="18"/>
      <c r="BF2355" s="16">
        <v>0</v>
      </c>
      <c r="BG2355" s="18">
        <f t="shared" si="794"/>
        <v>0</v>
      </c>
      <c r="BH2355" s="15"/>
      <c r="BJ2355" s="86"/>
      <c r="BK2355" s="86"/>
      <c r="BL2355" s="24"/>
      <c r="BM2355" s="24"/>
      <c r="BN2355" s="24"/>
      <c r="BO2355" s="24"/>
      <c r="BP2355" s="24"/>
      <c r="BQ2355" s="124"/>
    </row>
    <row r="2356" spans="1:69" ht="16.8" customHeight="1" x14ac:dyDescent="0.35">
      <c r="A2356" s="15"/>
      <c r="B2356" s="15"/>
      <c r="C2356" s="15" t="s">
        <v>94</v>
      </c>
      <c r="D2356" s="16">
        <f>SUM(G2350:G2355)</f>
        <v>0</v>
      </c>
      <c r="E2356" s="16"/>
      <c r="F2356" s="16"/>
      <c r="G2356" s="16"/>
      <c r="H2356" s="16"/>
      <c r="I2356" s="4"/>
      <c r="J2356" s="14"/>
      <c r="K2356" s="50" t="str">
        <f>K2295</f>
        <v>SOMMA SOSPESO 10/11</v>
      </c>
      <c r="L2356" s="107">
        <f>L2295</f>
        <v>114.5</v>
      </c>
      <c r="M2356" s="16" t="s">
        <v>26</v>
      </c>
      <c r="N2356" s="16" t="s">
        <v>27</v>
      </c>
      <c r="O2356" s="16"/>
      <c r="P2356" s="18"/>
      <c r="Q2356" s="14"/>
      <c r="R2356" s="18"/>
      <c r="S2356" s="16">
        <v>0</v>
      </c>
      <c r="T2356" s="18">
        <f t="shared" si="789"/>
        <v>83120.239999999991</v>
      </c>
      <c r="U2356" s="15"/>
      <c r="W2356" s="14"/>
      <c r="X2356" s="18"/>
      <c r="Y2356" s="16"/>
      <c r="Z2356" s="18">
        <f t="shared" si="790"/>
        <v>-1926.460000000021</v>
      </c>
      <c r="AA2356" s="15"/>
      <c r="AB2356" s="24"/>
      <c r="AC2356" s="15" t="str">
        <f t="shared" si="788"/>
        <v>TOT. SPESE AFFITTO  TEL. LUCE</v>
      </c>
      <c r="AD2356" s="25"/>
      <c r="AE2356" s="62">
        <f t="shared" si="787"/>
        <v>0</v>
      </c>
      <c r="AF2356" s="63">
        <f t="shared" si="783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791"/>
        <v>0</v>
      </c>
      <c r="AP2356" s="15"/>
      <c r="AR2356" s="14"/>
      <c r="AS2356" s="18"/>
      <c r="AT2356" s="16"/>
      <c r="AU2356" s="18">
        <f t="shared" si="792"/>
        <v>0</v>
      </c>
      <c r="AV2356" s="15"/>
      <c r="AX2356" s="14"/>
      <c r="AY2356" s="18"/>
      <c r="AZ2356" s="16"/>
      <c r="BA2356" s="18">
        <f t="shared" si="793"/>
        <v>0</v>
      </c>
      <c r="BB2356" s="15"/>
      <c r="BD2356" s="14"/>
      <c r="BE2356" s="18"/>
      <c r="BF2356" s="16"/>
      <c r="BG2356" s="18">
        <f t="shared" si="794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4"/>
    </row>
    <row r="2357" spans="1:69" ht="16.8" customHeight="1" x14ac:dyDescent="0.35">
      <c r="A2357" s="15"/>
      <c r="B2357" s="15"/>
      <c r="C2357" s="15" t="s">
        <v>95</v>
      </c>
      <c r="D2357" s="16"/>
      <c r="E2357" s="16"/>
      <c r="F2357" s="16"/>
      <c r="G2357" s="16">
        <v>0</v>
      </c>
      <c r="H2357" s="16"/>
      <c r="I2357" s="4"/>
      <c r="J2357" s="14"/>
      <c r="K2357" s="50"/>
      <c r="L2357" s="107">
        <v>0</v>
      </c>
      <c r="M2357" s="16" t="s">
        <v>495</v>
      </c>
      <c r="N2357" s="16">
        <v>864</v>
      </c>
      <c r="O2357" s="16"/>
      <c r="P2357" s="18"/>
      <c r="Q2357" s="14"/>
      <c r="R2357" s="18"/>
      <c r="S2357" s="16">
        <f>G2357</f>
        <v>0</v>
      </c>
      <c r="T2357" s="18">
        <f t="shared" si="789"/>
        <v>83120.239999999991</v>
      </c>
      <c r="U2357" s="15"/>
      <c r="W2357" s="14"/>
      <c r="X2357" s="18">
        <v>0</v>
      </c>
      <c r="Y2357" s="16">
        <v>0</v>
      </c>
      <c r="Z2357" s="18">
        <f t="shared" si="790"/>
        <v>-1926.460000000021</v>
      </c>
      <c r="AA2357" s="15"/>
      <c r="AB2357" s="24"/>
      <c r="AC2357" s="15" t="str">
        <f t="shared" si="788"/>
        <v xml:space="preserve">RIVALSA </v>
      </c>
      <c r="AD2357" s="25"/>
      <c r="AE2357" s="62">
        <f t="shared" si="787"/>
        <v>0</v>
      </c>
      <c r="AF2357" s="63">
        <f t="shared" si="783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791"/>
        <v>0</v>
      </c>
      <c r="AP2357" s="15"/>
      <c r="AR2357" s="14"/>
      <c r="AS2357" s="18"/>
      <c r="AT2357" s="16"/>
      <c r="AU2357" s="18">
        <f t="shared" si="792"/>
        <v>0</v>
      </c>
      <c r="AV2357" s="15"/>
      <c r="AX2357" s="14"/>
      <c r="AY2357" s="18"/>
      <c r="AZ2357" s="16"/>
      <c r="BA2357" s="18">
        <f t="shared" si="793"/>
        <v>0</v>
      </c>
      <c r="BB2357" s="15"/>
      <c r="BD2357" s="14"/>
      <c r="BE2357" s="18"/>
      <c r="BF2357" s="16"/>
      <c r="BG2357" s="18">
        <f t="shared" si="794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4"/>
    </row>
    <row r="2358" spans="1:69" ht="16.8" customHeight="1" x14ac:dyDescent="0.35">
      <c r="A2358" s="15"/>
      <c r="B2358" s="15"/>
      <c r="C2358" s="15" t="s">
        <v>96</v>
      </c>
      <c r="D2358" s="16"/>
      <c r="E2358" s="16"/>
      <c r="F2358" s="16"/>
      <c r="G2358" s="16">
        <v>0</v>
      </c>
      <c r="H2358" s="16"/>
      <c r="I2358" s="4"/>
      <c r="J2358" s="14"/>
      <c r="K2358" s="50" t="str">
        <f>K2297</f>
        <v>SOSPESI GALLARATE</v>
      </c>
      <c r="L2358" s="107">
        <f>L2297</f>
        <v>0</v>
      </c>
      <c r="M2358" s="16" t="str">
        <f>M2297</f>
        <v>NUOVI SOSPESI GALLARATE</v>
      </c>
      <c r="N2358" s="16">
        <f>N2297</f>
        <v>0</v>
      </c>
      <c r="O2358" s="16"/>
      <c r="P2358" s="18"/>
      <c r="Q2358" s="14"/>
      <c r="R2358" s="18"/>
      <c r="S2358" s="16">
        <f>G2358</f>
        <v>0</v>
      </c>
      <c r="T2358" s="18">
        <f t="shared" si="789"/>
        <v>83120.239999999991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790"/>
        <v>-1926.460000000021</v>
      </c>
      <c r="AA2358" s="15"/>
      <c r="AB2358" s="24"/>
      <c r="AC2358" s="15" t="str">
        <f t="shared" si="788"/>
        <v>COMMERCIALISTA</v>
      </c>
      <c r="AD2358" s="25"/>
      <c r="AE2358" s="62">
        <f t="shared" si="787"/>
        <v>0</v>
      </c>
      <c r="AF2358" s="63">
        <f t="shared" si="783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791"/>
        <v>0</v>
      </c>
      <c r="AP2358" s="15"/>
      <c r="AR2358" s="14"/>
      <c r="AS2358" s="18"/>
      <c r="AT2358" s="16">
        <v>0</v>
      </c>
      <c r="AU2358" s="18">
        <f t="shared" si="792"/>
        <v>0</v>
      </c>
      <c r="AV2358" s="15"/>
      <c r="AX2358" s="14"/>
      <c r="AY2358" s="18"/>
      <c r="AZ2358" s="16">
        <v>0</v>
      </c>
      <c r="BA2358" s="18">
        <f t="shared" si="793"/>
        <v>0</v>
      </c>
      <c r="BB2358" s="15"/>
      <c r="BD2358" s="14"/>
      <c r="BE2358" s="18"/>
      <c r="BF2358" s="16">
        <v>0</v>
      </c>
      <c r="BG2358" s="18">
        <f t="shared" si="794"/>
        <v>0</v>
      </c>
      <c r="BH2358" s="15"/>
      <c r="BJ2358" s="86"/>
      <c r="BK2358" s="86"/>
      <c r="BL2358" s="24"/>
      <c r="BM2358" s="24"/>
      <c r="BN2358" s="24"/>
      <c r="BO2358" s="24"/>
      <c r="BP2358" s="24"/>
      <c r="BQ2358" s="124"/>
    </row>
    <row r="2359" spans="1:69" ht="16.8" customHeight="1" x14ac:dyDescent="0.35">
      <c r="A2359" s="15"/>
      <c r="B2359" s="15"/>
      <c r="C2359" s="64" t="s">
        <v>147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50" t="str">
        <f>K2298</f>
        <v>SOSPESI LEGNANO</v>
      </c>
      <c r="L2359" s="107">
        <f>L2298</f>
        <v>0</v>
      </c>
      <c r="M2359" s="16"/>
      <c r="N2359" s="16">
        <v>0</v>
      </c>
      <c r="O2359" s="16">
        <f>O2298</f>
        <v>0</v>
      </c>
      <c r="P2359" s="18"/>
      <c r="Q2359" s="14"/>
      <c r="R2359" s="18"/>
      <c r="S2359" s="16">
        <f>G2359</f>
        <v>0</v>
      </c>
      <c r="T2359" s="18">
        <f t="shared" si="789"/>
        <v>83120.239999999991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790"/>
        <v>-1926.460000000021</v>
      </c>
      <c r="AA2359" s="15"/>
      <c r="AB2359" s="24"/>
      <c r="AC2359" s="15" t="str">
        <f t="shared" si="788"/>
        <v>CASSA PREVIDENZA  AGENTI  + QUOTA GAA</v>
      </c>
      <c r="AD2359" s="25"/>
      <c r="AE2359" s="62">
        <f t="shared" si="787"/>
        <v>0</v>
      </c>
      <c r="AF2359" s="63">
        <f t="shared" si="783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791"/>
        <v>0</v>
      </c>
      <c r="AP2359" s="15"/>
      <c r="AR2359" s="14"/>
      <c r="AS2359" s="18"/>
      <c r="AT2359" s="16">
        <v>0</v>
      </c>
      <c r="AU2359" s="18">
        <f t="shared" si="792"/>
        <v>0</v>
      </c>
      <c r="AV2359" s="15"/>
      <c r="AX2359" s="14"/>
      <c r="AY2359" s="18"/>
      <c r="AZ2359" s="16">
        <v>0</v>
      </c>
      <c r="BA2359" s="18">
        <f t="shared" si="793"/>
        <v>0</v>
      </c>
      <c r="BB2359" s="15"/>
      <c r="BD2359" s="14"/>
      <c r="BE2359" s="18"/>
      <c r="BF2359" s="16">
        <v>0</v>
      </c>
      <c r="BG2359" s="18">
        <f t="shared" si="794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4"/>
    </row>
    <row r="2360" spans="1:69" ht="16.8" customHeight="1" x14ac:dyDescent="0.35">
      <c r="A2360" s="15"/>
      <c r="B2360" s="15"/>
      <c r="C2360" s="15" t="s">
        <v>98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50" t="str">
        <f>K2299</f>
        <v>SOSPESI SOMMA</v>
      </c>
      <c r="L2360" s="107">
        <f>L2299</f>
        <v>0</v>
      </c>
      <c r="M2360" s="16" t="s">
        <v>496</v>
      </c>
      <c r="N2360" s="16">
        <v>6.13</v>
      </c>
      <c r="O2360" s="16"/>
      <c r="P2360" s="18"/>
      <c r="Q2360" s="14"/>
      <c r="R2360" s="18">
        <f>F2360</f>
        <v>14127.55</v>
      </c>
      <c r="S2360" s="16">
        <v>0</v>
      </c>
      <c r="T2360" s="18">
        <f t="shared" si="789"/>
        <v>97247.79</v>
      </c>
      <c r="U2360" s="15"/>
      <c r="W2360" s="14" t="s">
        <v>186</v>
      </c>
      <c r="X2360" s="18">
        <v>0</v>
      </c>
      <c r="Y2360" s="16"/>
      <c r="Z2360" s="18">
        <f t="shared" si="790"/>
        <v>-1926.460000000021</v>
      </c>
      <c r="AA2360" s="15"/>
      <c r="AB2360" s="24"/>
      <c r="AC2360" s="15" t="str">
        <f t="shared" si="788"/>
        <v>GIROCONTO PROVV. GENERALI</v>
      </c>
      <c r="AD2360" s="25"/>
      <c r="AE2360" s="62">
        <f t="shared" si="787"/>
        <v>0</v>
      </c>
      <c r="AF2360" s="63">
        <f t="shared" si="783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791"/>
        <v>0</v>
      </c>
      <c r="AP2360" s="15"/>
      <c r="AR2360" s="14"/>
      <c r="AS2360" s="18"/>
      <c r="AT2360" s="16"/>
      <c r="AU2360" s="18">
        <f t="shared" si="792"/>
        <v>0</v>
      </c>
      <c r="AV2360" s="15"/>
      <c r="AX2360" s="14"/>
      <c r="AY2360" s="18"/>
      <c r="AZ2360" s="16"/>
      <c r="BA2360" s="18">
        <f t="shared" si="793"/>
        <v>0</v>
      </c>
      <c r="BB2360" s="15"/>
      <c r="BD2360" s="14"/>
      <c r="BE2360" s="18">
        <f>H2360</f>
        <v>0</v>
      </c>
      <c r="BF2360" s="16"/>
      <c r="BG2360" s="18">
        <f t="shared" si="794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4"/>
    </row>
    <row r="2361" spans="1:69" ht="16.8" customHeight="1" x14ac:dyDescent="0.35">
      <c r="A2361" s="15"/>
      <c r="B2361" s="15"/>
      <c r="C2361" s="47" t="s">
        <v>149</v>
      </c>
      <c r="D2361" s="16"/>
      <c r="E2361" s="16"/>
      <c r="F2361" s="1">
        <v>391.01</v>
      </c>
      <c r="G2361" s="16">
        <v>0</v>
      </c>
      <c r="H2361" s="16"/>
      <c r="I2361" s="4"/>
      <c r="J2361" s="14"/>
      <c r="K2361" s="50"/>
      <c r="L2361" s="107">
        <v>0</v>
      </c>
      <c r="M2361" s="16" t="s">
        <v>497</v>
      </c>
      <c r="N2361" s="16">
        <v>324</v>
      </c>
      <c r="O2361" s="16"/>
      <c r="P2361" s="18"/>
      <c r="Q2361" s="14"/>
      <c r="R2361" s="49">
        <f>F2361</f>
        <v>391.01</v>
      </c>
      <c r="S2361" s="16">
        <v>0</v>
      </c>
      <c r="T2361" s="18">
        <f t="shared" si="789"/>
        <v>97638.799999999988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790"/>
        <v>-1926.460000000021</v>
      </c>
      <c r="AA2361" s="15"/>
      <c r="AB2361" s="24"/>
      <c r="AC2361" s="64" t="s">
        <v>150</v>
      </c>
      <c r="AD2361" s="65"/>
      <c r="AE2361" s="65">
        <f t="shared" si="787"/>
        <v>0</v>
      </c>
      <c r="AF2361" s="63">
        <f t="shared" si="783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791"/>
        <v>0</v>
      </c>
      <c r="AP2361" s="15"/>
      <c r="AR2361" s="14"/>
      <c r="AS2361" s="18"/>
      <c r="AT2361" s="16">
        <v>0</v>
      </c>
      <c r="AU2361" s="18">
        <f t="shared" si="792"/>
        <v>0</v>
      </c>
      <c r="AV2361" s="15"/>
      <c r="AX2361" s="14"/>
      <c r="AY2361" s="18"/>
      <c r="AZ2361" s="16">
        <v>0</v>
      </c>
      <c r="BA2361" s="18">
        <f t="shared" si="793"/>
        <v>0</v>
      </c>
      <c r="BB2361" s="15"/>
      <c r="BD2361" s="14"/>
      <c r="BE2361" s="18"/>
      <c r="BF2361" s="16">
        <v>0</v>
      </c>
      <c r="BG2361" s="18">
        <f t="shared" si="794"/>
        <v>0</v>
      </c>
      <c r="BH2361" s="15"/>
      <c r="BJ2361" s="86"/>
      <c r="BK2361" s="86"/>
      <c r="BL2361" s="24"/>
      <c r="BM2361" s="24"/>
      <c r="BN2361" s="24"/>
      <c r="BO2361" s="24"/>
      <c r="BP2361" s="24"/>
      <c r="BQ2361" s="124"/>
    </row>
    <row r="2362" spans="1:69" ht="16.8" customHeight="1" x14ac:dyDescent="0.35">
      <c r="A2362" s="15"/>
      <c r="B2362" s="15"/>
      <c r="C2362" s="15" t="s">
        <v>100</v>
      </c>
      <c r="D2362" s="16"/>
      <c r="E2362" s="16"/>
      <c r="F2362" s="16"/>
      <c r="G2362" s="16">
        <v>0</v>
      </c>
      <c r="H2362" s="16"/>
      <c r="I2362" s="4"/>
      <c r="J2362" s="14"/>
      <c r="K2362" s="50"/>
      <c r="L2362" s="107">
        <v>0</v>
      </c>
      <c r="M2362" s="16" t="str">
        <f t="shared" ref="M2362:N2364" si="795">M2301</f>
        <v>NUOVI SOSPESI TUTELA</v>
      </c>
      <c r="N2362" s="16">
        <f t="shared" si="795"/>
        <v>0</v>
      </c>
      <c r="O2362" s="16"/>
      <c r="P2362" s="18"/>
      <c r="Q2362" s="14"/>
      <c r="R2362" s="18"/>
      <c r="S2362" s="16">
        <f>G2362</f>
        <v>0</v>
      </c>
      <c r="T2362" s="18">
        <f t="shared" si="789"/>
        <v>97638.799999999988</v>
      </c>
      <c r="U2362" s="15" t="s">
        <v>102</v>
      </c>
      <c r="W2362" s="14"/>
      <c r="X2362" s="18"/>
      <c r="Y2362" s="16">
        <v>0</v>
      </c>
      <c r="Z2362" s="18">
        <f t="shared" si="790"/>
        <v>-1926.460000000021</v>
      </c>
      <c r="AA2362" s="15"/>
      <c r="AB2362" s="24"/>
      <c r="AC2362" s="15" t="str">
        <f>C2362</f>
        <v>TASSE</v>
      </c>
      <c r="AD2362" s="25"/>
      <c r="AE2362" s="62">
        <f t="shared" si="787"/>
        <v>0</v>
      </c>
      <c r="AF2362" s="63">
        <f t="shared" si="783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791"/>
        <v>0</v>
      </c>
      <c r="AP2362" s="15"/>
      <c r="AR2362" s="14"/>
      <c r="AS2362" s="18">
        <v>0</v>
      </c>
      <c r="AT2362" s="16">
        <v>0</v>
      </c>
      <c r="AU2362" s="18">
        <f t="shared" si="792"/>
        <v>0</v>
      </c>
      <c r="AV2362" s="15"/>
      <c r="AX2362" s="14"/>
      <c r="AY2362" s="18">
        <v>0</v>
      </c>
      <c r="AZ2362" s="16">
        <v>0</v>
      </c>
      <c r="BA2362" s="18">
        <f t="shared" si="793"/>
        <v>0</v>
      </c>
      <c r="BB2362" s="15"/>
      <c r="BD2362" s="14"/>
      <c r="BE2362" s="18">
        <v>0</v>
      </c>
      <c r="BF2362" s="16">
        <v>0</v>
      </c>
      <c r="BG2362" s="18">
        <f t="shared" si="794"/>
        <v>0</v>
      </c>
      <c r="BH2362" s="15"/>
      <c r="BJ2362" s="86"/>
      <c r="BK2362" s="86"/>
      <c r="BL2362" s="24"/>
      <c r="BM2362" s="24"/>
      <c r="BN2362" s="24"/>
      <c r="BO2362" s="24"/>
      <c r="BP2362" s="24"/>
      <c r="BQ2362" s="124"/>
    </row>
    <row r="2363" spans="1:69" ht="16.8" customHeight="1" x14ac:dyDescent="0.35">
      <c r="A2363" s="15"/>
      <c r="B2363" s="15"/>
      <c r="C2363" s="15" t="s">
        <v>103</v>
      </c>
      <c r="D2363" s="16"/>
      <c r="E2363" s="16"/>
      <c r="F2363" s="16">
        <v>0</v>
      </c>
      <c r="G2363" s="16">
        <v>0</v>
      </c>
      <c r="H2363" s="16"/>
      <c r="I2363" s="4"/>
      <c r="J2363" s="14"/>
      <c r="K2363" s="50" t="str">
        <f t="shared" ref="K2363:L2366" si="796">K2302</f>
        <v>TOTALE SOSPESI</v>
      </c>
      <c r="L2363" s="107">
        <f t="shared" si="796"/>
        <v>0</v>
      </c>
      <c r="M2363" s="16" t="str">
        <f t="shared" si="795"/>
        <v>TOTALE SOSPESI</v>
      </c>
      <c r="N2363" s="16">
        <f t="shared" si="795"/>
        <v>14</v>
      </c>
      <c r="O2363" s="16"/>
      <c r="P2363" s="18"/>
      <c r="Q2363" s="14"/>
      <c r="R2363" s="18"/>
      <c r="S2363" s="16">
        <f>G2363</f>
        <v>0</v>
      </c>
      <c r="T2363" s="18">
        <f t="shared" si="789"/>
        <v>97638.799999999988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790"/>
        <v>-1926.460000000021</v>
      </c>
      <c r="AA2363" s="15"/>
      <c r="AB2363" s="24"/>
      <c r="AC2363" s="15" t="str">
        <f>C2363</f>
        <v>PREL.  ACC. PER AMM-  GIGI</v>
      </c>
      <c r="AD2363" s="25"/>
      <c r="AE2363" s="62">
        <f t="shared" si="787"/>
        <v>0</v>
      </c>
      <c r="AF2363" s="63">
        <f t="shared" si="783"/>
        <v>8650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791"/>
        <v>0</v>
      </c>
      <c r="AP2363" s="15"/>
      <c r="AR2363" s="14"/>
      <c r="AS2363" s="18">
        <v>0</v>
      </c>
      <c r="AT2363" s="16">
        <v>0</v>
      </c>
      <c r="AU2363" s="18">
        <f t="shared" si="792"/>
        <v>0</v>
      </c>
      <c r="AV2363" s="15"/>
      <c r="AX2363" s="14"/>
      <c r="AY2363" s="18">
        <v>0</v>
      </c>
      <c r="AZ2363" s="16">
        <v>0</v>
      </c>
      <c r="BA2363" s="18">
        <f t="shared" si="793"/>
        <v>0</v>
      </c>
      <c r="BB2363" s="15"/>
      <c r="BD2363" s="14"/>
      <c r="BE2363" s="18">
        <v>0</v>
      </c>
      <c r="BF2363" s="16">
        <v>0</v>
      </c>
      <c r="BG2363" s="18">
        <f t="shared" si="794"/>
        <v>0</v>
      </c>
      <c r="BH2363" s="15"/>
      <c r="BJ2363" s="86"/>
      <c r="BK2363" s="86"/>
      <c r="BL2363" s="24"/>
      <c r="BM2363" s="24"/>
      <c r="BN2363" s="24"/>
      <c r="BO2363" s="24"/>
      <c r="BP2363" s="24"/>
      <c r="BQ2363" s="124"/>
    </row>
    <row r="2364" spans="1:69" ht="16.8" customHeight="1" x14ac:dyDescent="0.35">
      <c r="A2364" s="15"/>
      <c r="B2364" s="15"/>
      <c r="C2364" s="15" t="s">
        <v>105</v>
      </c>
      <c r="D2364" s="16"/>
      <c r="E2364" s="16"/>
      <c r="F2364" s="16">
        <v>0</v>
      </c>
      <c r="G2364" s="16">
        <v>0</v>
      </c>
      <c r="H2364" s="16"/>
      <c r="I2364" s="4"/>
      <c r="J2364" s="14"/>
      <c r="K2364" s="50">
        <f t="shared" si="796"/>
        <v>0</v>
      </c>
      <c r="L2364" s="107">
        <f t="shared" si="796"/>
        <v>0</v>
      </c>
      <c r="M2364" s="16">
        <f t="shared" si="795"/>
        <v>0</v>
      </c>
      <c r="N2364" s="16">
        <f t="shared" si="795"/>
        <v>0</v>
      </c>
      <c r="O2364" s="16"/>
      <c r="P2364" s="18"/>
      <c r="Q2364" s="14"/>
      <c r="R2364" s="18">
        <v>0</v>
      </c>
      <c r="S2364" s="16">
        <f>G2364</f>
        <v>0</v>
      </c>
      <c r="T2364" s="18">
        <f t="shared" si="789"/>
        <v>97638.799999999988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790"/>
        <v>-1926.460000000021</v>
      </c>
      <c r="AA2364" s="15"/>
      <c r="AB2364" s="24"/>
      <c r="AC2364" s="15" t="str">
        <f>C2364</f>
        <v>PREL.  ACC. PER AMM-. RENZO</v>
      </c>
      <c r="AD2364" s="25"/>
      <c r="AE2364" s="62">
        <f t="shared" si="787"/>
        <v>0</v>
      </c>
      <c r="AF2364" s="63">
        <f t="shared" si="783"/>
        <v>3210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791"/>
        <v>0</v>
      </c>
      <c r="AP2364" s="15"/>
      <c r="AR2364" s="14"/>
      <c r="AS2364" s="18">
        <v>0</v>
      </c>
      <c r="AT2364" s="16"/>
      <c r="AU2364" s="18">
        <f t="shared" si="792"/>
        <v>0</v>
      </c>
      <c r="AV2364" s="15"/>
      <c r="AX2364" s="14"/>
      <c r="AY2364" s="18">
        <v>0</v>
      </c>
      <c r="AZ2364" s="16"/>
      <c r="BA2364" s="18">
        <f t="shared" si="793"/>
        <v>0</v>
      </c>
      <c r="BB2364" s="15"/>
      <c r="BD2364" s="14"/>
      <c r="BE2364" s="18">
        <v>0</v>
      </c>
      <c r="BF2364" s="16"/>
      <c r="BG2364" s="18">
        <f t="shared" si="794"/>
        <v>0</v>
      </c>
      <c r="BH2364" s="15"/>
      <c r="BJ2364" s="86"/>
      <c r="BK2364" s="86"/>
      <c r="BL2364" s="24"/>
      <c r="BM2364" s="24"/>
      <c r="BN2364" s="24"/>
      <c r="BO2364" s="24"/>
      <c r="BP2364" s="24"/>
      <c r="BQ2364" s="124"/>
    </row>
    <row r="2365" spans="1:69" ht="16.8" customHeight="1" x14ac:dyDescent="0.35">
      <c r="A2365" s="15"/>
      <c r="B2365" s="15"/>
      <c r="C2365" s="15" t="s">
        <v>498</v>
      </c>
      <c r="D2365" s="16"/>
      <c r="E2365" s="16"/>
      <c r="F2365" s="16">
        <v>327</v>
      </c>
      <c r="G2365" s="16"/>
      <c r="H2365" s="16"/>
      <c r="I2365" s="4"/>
      <c r="J2365" s="14"/>
      <c r="K2365" s="50">
        <f t="shared" si="796"/>
        <v>0</v>
      </c>
      <c r="L2365" s="107">
        <f t="shared" si="796"/>
        <v>0</v>
      </c>
      <c r="M2365" s="16" t="s">
        <v>499</v>
      </c>
      <c r="N2365" s="16">
        <v>300.5</v>
      </c>
      <c r="O2365" s="16"/>
      <c r="P2365" s="18"/>
      <c r="Q2365" s="14"/>
      <c r="R2365" s="18">
        <v>0</v>
      </c>
      <c r="S2365" s="16">
        <v>0</v>
      </c>
      <c r="T2365" s="18">
        <f t="shared" si="789"/>
        <v>97638.799999999988</v>
      </c>
      <c r="U2365" s="15"/>
      <c r="W2365" s="14"/>
      <c r="X2365" s="18">
        <f>F2365</f>
        <v>327</v>
      </c>
      <c r="Y2365" s="16">
        <v>0</v>
      </c>
      <c r="Z2365" s="18">
        <f t="shared" si="790"/>
        <v>-1599.460000000021</v>
      </c>
      <c r="AA2365" s="15" t="str">
        <f>C2365</f>
        <v>BONIFICO  AGOS 19/2</v>
      </c>
      <c r="AB2365" s="24"/>
      <c r="AC2365" s="15"/>
      <c r="AD2365" s="25"/>
      <c r="AE2365" s="62"/>
      <c r="AF2365" s="63"/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791"/>
        <v>0</v>
      </c>
      <c r="AP2365" s="15"/>
      <c r="AR2365" s="14"/>
      <c r="AS2365" s="18">
        <v>0</v>
      </c>
      <c r="AT2365" s="16"/>
      <c r="AU2365" s="18">
        <f t="shared" si="792"/>
        <v>0</v>
      </c>
      <c r="AV2365" s="15"/>
      <c r="AX2365" s="14"/>
      <c r="AY2365" s="18">
        <v>0</v>
      </c>
      <c r="AZ2365" s="16"/>
      <c r="BA2365" s="18">
        <f t="shared" si="793"/>
        <v>0</v>
      </c>
      <c r="BB2365" s="15"/>
      <c r="BD2365" s="14"/>
      <c r="BE2365" s="18">
        <v>0</v>
      </c>
      <c r="BF2365" s="16"/>
      <c r="BG2365" s="18">
        <f t="shared" si="794"/>
        <v>0</v>
      </c>
      <c r="BH2365" s="15"/>
      <c r="BJ2365" s="86"/>
      <c r="BK2365" s="86"/>
      <c r="BL2365" s="24"/>
      <c r="BM2365" s="24"/>
      <c r="BN2365" s="24"/>
      <c r="BO2365" s="24"/>
      <c r="BP2365" s="24"/>
      <c r="BQ2365" s="124"/>
    </row>
    <row r="2366" spans="1:69" ht="16.8" customHeight="1" x14ac:dyDescent="0.35">
      <c r="A2366" s="15"/>
      <c r="B2366" s="15"/>
      <c r="C2366" s="16" t="s">
        <v>500</v>
      </c>
      <c r="D2366" s="16"/>
      <c r="E2366" s="16"/>
      <c r="F2366" s="16">
        <v>8901.3700000000008</v>
      </c>
      <c r="G2366" s="16"/>
      <c r="H2366" s="16">
        <v>0</v>
      </c>
      <c r="I2366" s="4"/>
      <c r="J2366" s="14"/>
      <c r="K2366" s="50">
        <f t="shared" si="796"/>
        <v>0</v>
      </c>
      <c r="L2366" s="107">
        <f t="shared" si="796"/>
        <v>0</v>
      </c>
      <c r="M2366" s="16" t="s">
        <v>501</v>
      </c>
      <c r="N2366" s="16">
        <v>333</v>
      </c>
      <c r="O2366" s="16"/>
      <c r="P2366" s="18"/>
      <c r="Q2366" s="14"/>
      <c r="R2366" s="18">
        <v>0</v>
      </c>
      <c r="S2366" s="16">
        <v>0</v>
      </c>
      <c r="T2366" s="18">
        <f t="shared" si="789"/>
        <v>97638.799999999988</v>
      </c>
      <c r="U2366" s="15"/>
      <c r="W2366" s="14"/>
      <c r="X2366" s="18">
        <f>F2366</f>
        <v>8901.3700000000008</v>
      </c>
      <c r="Y2366" s="16"/>
      <c r="Z2366" s="18">
        <f t="shared" si="790"/>
        <v>7301.9099999999798</v>
      </c>
      <c r="AA2366" s="15"/>
      <c r="AB2366" s="24"/>
      <c r="AC2366" s="15"/>
      <c r="AD2366" s="25"/>
      <c r="AE2366" s="62"/>
      <c r="AF2366" s="63"/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791"/>
        <v>0</v>
      </c>
      <c r="AP2366" s="15"/>
      <c r="AR2366" s="14"/>
      <c r="AS2366" s="18">
        <v>0</v>
      </c>
      <c r="AT2366" s="16"/>
      <c r="AU2366" s="18">
        <f t="shared" si="792"/>
        <v>0</v>
      </c>
      <c r="AV2366" s="15"/>
      <c r="AX2366" s="14"/>
      <c r="AY2366" s="18">
        <v>0</v>
      </c>
      <c r="AZ2366" s="16"/>
      <c r="BA2366" s="18">
        <f t="shared" si="793"/>
        <v>0</v>
      </c>
      <c r="BB2366" s="15"/>
      <c r="BD2366" s="14"/>
      <c r="BE2366" s="18">
        <v>0</v>
      </c>
      <c r="BF2366" s="16"/>
      <c r="BG2366" s="18">
        <f t="shared" si="794"/>
        <v>0</v>
      </c>
      <c r="BH2366" s="15"/>
      <c r="BJ2366" s="86"/>
      <c r="BK2366" s="86"/>
      <c r="BL2366" s="24"/>
      <c r="BM2366" s="24"/>
      <c r="BN2366" s="24"/>
      <c r="BO2366" s="24"/>
      <c r="BP2366" s="24"/>
      <c r="BQ2366" s="124"/>
    </row>
    <row r="2367" spans="1:69" ht="16.8" customHeight="1" x14ac:dyDescent="0.35">
      <c r="A2367" s="15"/>
      <c r="B2367" s="15"/>
      <c r="C2367" s="15" t="s">
        <v>502</v>
      </c>
      <c r="D2367" s="16"/>
      <c r="E2367" s="16"/>
      <c r="F2367" s="16">
        <v>0</v>
      </c>
      <c r="G2367" s="16"/>
      <c r="H2367" s="16"/>
      <c r="I2367" s="4"/>
      <c r="J2367" s="14"/>
      <c r="K2367" s="50" t="s">
        <v>503</v>
      </c>
      <c r="L2367" s="107">
        <v>412</v>
      </c>
      <c r="M2367" s="16" t="s">
        <v>504</v>
      </c>
      <c r="N2367" s="16">
        <v>1117</v>
      </c>
      <c r="O2367" s="16"/>
      <c r="P2367" s="18"/>
      <c r="Q2367" s="14"/>
      <c r="R2367" s="18">
        <v>0</v>
      </c>
      <c r="S2367" s="16">
        <v>0</v>
      </c>
      <c r="T2367" s="18">
        <f t="shared" si="789"/>
        <v>97638.799999999988</v>
      </c>
      <c r="U2367" s="15"/>
      <c r="W2367" s="14"/>
      <c r="X2367" s="18">
        <v>0</v>
      </c>
      <c r="Y2367" s="16"/>
      <c r="Z2367" s="18">
        <f t="shared" si="790"/>
        <v>7301.9099999999798</v>
      </c>
      <c r="AA2367" s="15"/>
      <c r="AB2367" s="24"/>
      <c r="AC2367" s="15"/>
      <c r="AD2367" s="25"/>
      <c r="AE2367" s="62"/>
      <c r="AF2367" s="63"/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791"/>
        <v>0</v>
      </c>
      <c r="AP2367" s="15"/>
      <c r="AR2367" s="14"/>
      <c r="AS2367" s="18">
        <v>0</v>
      </c>
      <c r="AT2367" s="16"/>
      <c r="AU2367" s="18">
        <f t="shared" si="792"/>
        <v>0</v>
      </c>
      <c r="AV2367" s="15"/>
      <c r="AX2367" s="14"/>
      <c r="AY2367" s="18">
        <v>0</v>
      </c>
      <c r="AZ2367" s="16"/>
      <c r="BA2367" s="18">
        <f t="shared" si="793"/>
        <v>0</v>
      </c>
      <c r="BB2367" s="15"/>
      <c r="BD2367" s="14"/>
      <c r="BE2367" s="18">
        <v>0</v>
      </c>
      <c r="BF2367" s="16"/>
      <c r="BG2367" s="18">
        <f t="shared" si="794"/>
        <v>0</v>
      </c>
      <c r="BH2367" s="15"/>
      <c r="BJ2367" s="86"/>
      <c r="BK2367" s="86"/>
      <c r="BL2367" s="24"/>
      <c r="BM2367" s="24"/>
      <c r="BN2367" s="24"/>
      <c r="BO2367" s="24"/>
      <c r="BP2367" s="24"/>
      <c r="BQ2367" s="124"/>
    </row>
    <row r="2368" spans="1:69" ht="16.8" customHeight="1" x14ac:dyDescent="0.35">
      <c r="A2368" s="15"/>
      <c r="B2368" s="15"/>
      <c r="C2368" s="15" t="s">
        <v>107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68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/>
      <c r="Q2368" s="14"/>
      <c r="R2368" s="18">
        <v>0</v>
      </c>
      <c r="S2368" s="16">
        <v>0</v>
      </c>
      <c r="T2368" s="18">
        <f t="shared" si="789"/>
        <v>97638.799999999988</v>
      </c>
      <c r="U2368" s="15"/>
      <c r="W2368" s="14"/>
      <c r="X2368" s="18">
        <v>0</v>
      </c>
      <c r="Y2368" s="16">
        <v>0</v>
      </c>
      <c r="Z2368" s="18">
        <f t="shared" si="790"/>
        <v>7301.9099999999798</v>
      </c>
      <c r="AA2368" s="15" t="str">
        <f>C2368</f>
        <v>VERSAMENTO</v>
      </c>
      <c r="AB2368" s="24"/>
      <c r="AC2368" s="15"/>
      <c r="AD2368" s="25"/>
      <c r="AE2368" s="62"/>
      <c r="AF2368" s="63"/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791"/>
        <v>0</v>
      </c>
      <c r="AP2368" s="15"/>
      <c r="AR2368" s="14"/>
      <c r="AS2368" s="18">
        <v>0</v>
      </c>
      <c r="AT2368" s="16"/>
      <c r="AU2368" s="18">
        <f t="shared" si="792"/>
        <v>0</v>
      </c>
      <c r="AV2368" s="15"/>
      <c r="AX2368" s="14"/>
      <c r="AY2368" s="18">
        <v>0</v>
      </c>
      <c r="AZ2368" s="16"/>
      <c r="BA2368" s="18">
        <f t="shared" si="793"/>
        <v>0</v>
      </c>
      <c r="BB2368" s="15"/>
      <c r="BD2368" s="14"/>
      <c r="BE2368" s="18">
        <v>0</v>
      </c>
      <c r="BF2368" s="16"/>
      <c r="BG2368" s="18">
        <f t="shared" si="794"/>
        <v>0</v>
      </c>
      <c r="BH2368" s="15"/>
      <c r="BJ2368" s="86"/>
      <c r="BK2368" s="86"/>
      <c r="BL2368" s="24"/>
      <c r="BM2368" s="24"/>
      <c r="BN2368" s="24"/>
      <c r="BO2368" s="24"/>
      <c r="BP2368" s="24"/>
      <c r="BQ2368" s="124"/>
    </row>
    <row r="2369" spans="1:69" ht="16.8" customHeight="1" x14ac:dyDescent="0.35">
      <c r="A2369" s="15"/>
      <c r="B2369" s="15"/>
      <c r="C2369" s="68" t="s">
        <v>107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111</v>
      </c>
      <c r="L2369" s="16">
        <f>SUM(L2356:L2368)</f>
        <v>526.5</v>
      </c>
      <c r="M2369" s="16" t="s">
        <v>505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789"/>
        <v>97638.799999999988</v>
      </c>
      <c r="U2369" s="15"/>
      <c r="W2369" s="14"/>
      <c r="X2369" s="18">
        <v>0</v>
      </c>
      <c r="Y2369" s="16"/>
      <c r="Z2369" s="18">
        <f t="shared" si="790"/>
        <v>7301.9099999999798</v>
      </c>
      <c r="AA2369" s="15" t="str">
        <f>C2369</f>
        <v>VERSAMENTO</v>
      </c>
      <c r="AB2369" s="24"/>
      <c r="AC2369" s="15"/>
      <c r="AD2369" s="25"/>
      <c r="AE2369" s="62"/>
      <c r="AF2369" s="63"/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791"/>
        <v>0</v>
      </c>
      <c r="AP2369" s="15"/>
      <c r="AR2369" s="14"/>
      <c r="AS2369" s="18">
        <v>0</v>
      </c>
      <c r="AT2369" s="16"/>
      <c r="AU2369" s="18">
        <f t="shared" si="792"/>
        <v>0</v>
      </c>
      <c r="AV2369" s="15" t="str">
        <f>C2369</f>
        <v>VERSAMENTO</v>
      </c>
      <c r="AX2369" s="14"/>
      <c r="AY2369" s="18">
        <v>0</v>
      </c>
      <c r="AZ2369" s="16"/>
      <c r="BA2369" s="18">
        <f t="shared" si="793"/>
        <v>0</v>
      </c>
      <c r="BB2369" s="15"/>
      <c r="BD2369" s="14"/>
      <c r="BE2369" s="18">
        <v>0</v>
      </c>
      <c r="BF2369" s="16"/>
      <c r="BG2369" s="18">
        <f t="shared" si="794"/>
        <v>0</v>
      </c>
      <c r="BH2369" s="15"/>
      <c r="BJ2369" s="86"/>
      <c r="BK2369" s="86"/>
      <c r="BL2369" s="24"/>
      <c r="BM2369" s="24"/>
      <c r="BN2369" s="24"/>
      <c r="BO2369" s="24"/>
      <c r="BP2369" s="24"/>
      <c r="BQ2369" s="124"/>
    </row>
    <row r="2370" spans="1:69" ht="16.8" customHeight="1" x14ac:dyDescent="0.35">
      <c r="A2370" s="15"/>
      <c r="B2370" s="15"/>
      <c r="C2370" s="15" t="s">
        <v>169</v>
      </c>
      <c r="D2370" s="16"/>
      <c r="E2370" s="16"/>
      <c r="F2370" s="16">
        <v>8666.23</v>
      </c>
      <c r="G2370" s="85">
        <f>F2360</f>
        <v>14127.55</v>
      </c>
      <c r="H2370" s="16"/>
      <c r="I2370" s="4"/>
      <c r="J2370" s="14"/>
      <c r="K2370" s="17" t="s">
        <v>93</v>
      </c>
      <c r="L2370" s="16">
        <f>SUM(N2357:N2370)</f>
        <v>3068.6400000000003</v>
      </c>
      <c r="M2370" s="44"/>
      <c r="N2370" s="16"/>
      <c r="O2370" s="16"/>
      <c r="P2370" s="18"/>
      <c r="Q2370" s="14"/>
      <c r="R2370" s="18">
        <v>0</v>
      </c>
      <c r="S2370" s="16"/>
      <c r="T2370" s="18">
        <f t="shared" si="789"/>
        <v>97638.799999999988</v>
      </c>
      <c r="U2370" s="15"/>
      <c r="W2370" s="14"/>
      <c r="X2370" s="18">
        <f>F2370</f>
        <v>8666.23</v>
      </c>
      <c r="Y2370" s="16">
        <f>G2370</f>
        <v>14127.55</v>
      </c>
      <c r="Z2370" s="18">
        <f t="shared" si="790"/>
        <v>1840.5899999999801</v>
      </c>
      <c r="AA2370" s="15" t="str">
        <f>C2370</f>
        <v>BONIFICI</v>
      </c>
      <c r="AB2370" s="24"/>
      <c r="AC2370" s="15"/>
      <c r="AD2370" s="25"/>
      <c r="AE2370" s="62"/>
      <c r="AF2370" s="63"/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791"/>
        <v>0</v>
      </c>
      <c r="AP2370" s="15"/>
      <c r="AR2370" s="14"/>
      <c r="AS2370" s="18">
        <v>0</v>
      </c>
      <c r="AT2370" s="16"/>
      <c r="AU2370" s="18">
        <f t="shared" si="792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793"/>
        <v>0</v>
      </c>
      <c r="BB2370" s="15"/>
      <c r="BD2370" s="14"/>
      <c r="BE2370" s="18">
        <v>0</v>
      </c>
      <c r="BF2370" s="16"/>
      <c r="BG2370" s="18">
        <f t="shared" si="794"/>
        <v>0</v>
      </c>
      <c r="BH2370" s="15"/>
      <c r="BJ2370" s="86"/>
      <c r="BK2370" s="86"/>
      <c r="BL2370" s="24"/>
      <c r="BM2370" s="24"/>
      <c r="BN2370" s="24"/>
      <c r="BO2370" s="24"/>
      <c r="BP2370" s="24"/>
      <c r="BQ2370" s="124"/>
    </row>
    <row r="2371" spans="1:69" ht="16.8" customHeight="1" x14ac:dyDescent="0.35">
      <c r="A2371" s="15"/>
      <c r="B2371" s="15"/>
      <c r="C2371" s="47" t="s">
        <v>112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-2663.12</v>
      </c>
      <c r="I2371" s="4"/>
      <c r="J2371" s="14"/>
      <c r="K2371" s="53">
        <f>A2320</f>
        <v>45343</v>
      </c>
      <c r="L2371" s="3">
        <f>D2320+D2321-E2325+D2322-E2322+D2325-E2320+B2323</f>
        <v>10842.99</v>
      </c>
      <c r="M2371" s="3"/>
      <c r="N2371" s="3"/>
      <c r="O2371" s="16"/>
      <c r="P2371" s="18"/>
      <c r="Q2371" s="14"/>
      <c r="R2371" s="18"/>
      <c r="S2371" s="16"/>
      <c r="T2371" s="18">
        <f t="shared" si="789"/>
        <v>97638.799999999988</v>
      </c>
      <c r="U2371" s="15"/>
      <c r="W2371" s="14"/>
      <c r="X2371" s="18"/>
      <c r="Y2371" s="1">
        <f>G2371</f>
        <v>391.01</v>
      </c>
      <c r="Z2371" s="18">
        <f t="shared" si="790"/>
        <v>1449.5799999999801</v>
      </c>
      <c r="AA2371" s="15" t="str">
        <f>C2371</f>
        <v>PREL .PROVVIGIONI MATURATE</v>
      </c>
      <c r="AB2371" s="24"/>
      <c r="AC2371" s="15" t="s">
        <v>157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791"/>
        <v>0</v>
      </c>
      <c r="AP2371" s="15"/>
      <c r="AR2371" s="14"/>
      <c r="AS2371" s="18"/>
      <c r="AT2371" s="25">
        <v>0</v>
      </c>
      <c r="AU2371" s="18">
        <f t="shared" si="792"/>
        <v>0</v>
      </c>
      <c r="AV2371" s="15"/>
      <c r="AX2371" s="14"/>
      <c r="AY2371" s="18"/>
      <c r="AZ2371" s="25">
        <v>0</v>
      </c>
      <c r="BA2371" s="18">
        <f t="shared" si="793"/>
        <v>0</v>
      </c>
      <c r="BB2371" s="15"/>
      <c r="BD2371" s="14"/>
      <c r="BE2371" s="18"/>
      <c r="BF2371" s="25">
        <v>0</v>
      </c>
      <c r="BG2371" s="18">
        <f t="shared" si="794"/>
        <v>0</v>
      </c>
      <c r="BH2371" s="15"/>
      <c r="BJ2371" s="86"/>
      <c r="BK2371" s="86"/>
      <c r="BL2371" s="24"/>
      <c r="BM2371" s="24"/>
      <c r="BN2371" s="24"/>
      <c r="BO2371" s="24"/>
      <c r="BP2371" s="24"/>
      <c r="BQ2371" s="124"/>
    </row>
    <row r="2372" spans="1:69" ht="16.8" customHeight="1" x14ac:dyDescent="0.35">
      <c r="A2372" s="15"/>
      <c r="B2372" s="15"/>
      <c r="C2372" s="15" t="s">
        <v>113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/>
      <c r="N2372" s="16"/>
      <c r="O2372" s="16"/>
      <c r="P2372" s="18"/>
      <c r="Q2372" s="14"/>
      <c r="R2372" s="18"/>
      <c r="S2372" s="16">
        <f>G2372</f>
        <v>0</v>
      </c>
      <c r="T2372" s="18">
        <f t="shared" si="789"/>
        <v>97638.799999999988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790"/>
        <v>1449.5799999999801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791"/>
        <v>0</v>
      </c>
      <c r="AP2372" s="15"/>
      <c r="AR2372" s="14"/>
      <c r="AS2372" s="18"/>
      <c r="AT2372" s="16"/>
      <c r="AU2372" s="18">
        <f t="shared" si="792"/>
        <v>0</v>
      </c>
      <c r="AV2372" s="15"/>
      <c r="AX2372" s="14"/>
      <c r="AY2372" s="18"/>
      <c r="AZ2372" s="16"/>
      <c r="BA2372" s="18">
        <f t="shared" si="793"/>
        <v>0</v>
      </c>
      <c r="BB2372" s="15"/>
      <c r="BD2372" s="14"/>
      <c r="BE2372" s="18"/>
      <c r="BF2372" s="16"/>
      <c r="BG2372" s="18">
        <f t="shared" si="794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4"/>
    </row>
    <row r="2373" spans="1:69" ht="16.8" customHeight="1" x14ac:dyDescent="0.35">
      <c r="A2373" s="15"/>
      <c r="B2373" s="15"/>
      <c r="C2373" s="15" t="s">
        <v>114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789"/>
        <v>97638.799999999988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790"/>
        <v>1449.5799999999801</v>
      </c>
      <c r="AA2373" s="15"/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791"/>
        <v>0</v>
      </c>
      <c r="AP2373" s="15"/>
      <c r="AR2373" s="14"/>
      <c r="AS2373" s="18"/>
      <c r="AT2373" s="16">
        <v>0</v>
      </c>
      <c r="AU2373" s="18">
        <f t="shared" si="792"/>
        <v>0</v>
      </c>
      <c r="AV2373" s="15"/>
      <c r="AX2373" s="14"/>
      <c r="AY2373" s="18"/>
      <c r="AZ2373" s="16">
        <v>0</v>
      </c>
      <c r="BA2373" s="18">
        <f t="shared" si="793"/>
        <v>0</v>
      </c>
      <c r="BB2373" s="15"/>
      <c r="BD2373" s="14"/>
      <c r="BE2373" s="18"/>
      <c r="BF2373" s="16">
        <v>0</v>
      </c>
      <c r="BG2373" s="18">
        <f t="shared" si="794"/>
        <v>0</v>
      </c>
      <c r="BH2373" s="15"/>
      <c r="BJ2373" s="86"/>
      <c r="BK2373" s="86"/>
      <c r="BL2373" s="24"/>
      <c r="BM2373" s="24"/>
      <c r="BN2373" s="24"/>
      <c r="BO2373" s="24"/>
      <c r="BP2373" s="24"/>
      <c r="BQ2373" s="124"/>
    </row>
    <row r="2374" spans="1:69" ht="16.8" customHeight="1" x14ac:dyDescent="0.35">
      <c r="A2374" s="15"/>
      <c r="B2374" s="15"/>
      <c r="C2374" s="15"/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115</v>
      </c>
      <c r="L2374" s="3">
        <f>SUM(L2354:L2368)+N2353+L2370+L2371</f>
        <v>113526.50999999998</v>
      </c>
      <c r="M2374" s="3">
        <f>SUM(O2323:O2342)+N2352</f>
        <v>104157.78000000001</v>
      </c>
      <c r="N2374" s="16"/>
      <c r="O2374" s="16"/>
      <c r="P2374" s="18"/>
      <c r="Q2374" s="14"/>
      <c r="R2374" s="18"/>
      <c r="S2374" s="16">
        <v>0</v>
      </c>
      <c r="T2374" s="18">
        <f t="shared" si="789"/>
        <v>97638.799999999988</v>
      </c>
      <c r="U2374" s="15"/>
      <c r="W2374" s="14"/>
      <c r="X2374" s="18">
        <v>0</v>
      </c>
      <c r="Y2374" s="16">
        <v>0</v>
      </c>
      <c r="Z2374" s="18">
        <f t="shared" si="790"/>
        <v>1449.5799999999801</v>
      </c>
      <c r="AA2374" s="15"/>
      <c r="AB2374" s="24"/>
      <c r="AC2374" s="15">
        <f>C2374</f>
        <v>0</v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111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791"/>
        <v>0</v>
      </c>
      <c r="AP2374" s="15"/>
      <c r="AR2374" s="14"/>
      <c r="AS2374" s="18"/>
      <c r="AT2374" s="16">
        <v>0</v>
      </c>
      <c r="AU2374" s="18">
        <f t="shared" si="792"/>
        <v>0</v>
      </c>
      <c r="AV2374" s="16"/>
      <c r="AX2374" s="14"/>
      <c r="AY2374" s="18"/>
      <c r="AZ2374" s="16">
        <v>0</v>
      </c>
      <c r="BA2374" s="18">
        <f t="shared" si="793"/>
        <v>0</v>
      </c>
      <c r="BB2374" s="15"/>
      <c r="BD2374" s="14"/>
      <c r="BE2374" s="18"/>
      <c r="BF2374" s="16">
        <v>0</v>
      </c>
      <c r="BG2374" s="18">
        <f t="shared" si="794"/>
        <v>0</v>
      </c>
      <c r="BH2374" s="15"/>
      <c r="BJ2374" s="86"/>
      <c r="BK2374" s="86"/>
      <c r="BL2374" s="24"/>
      <c r="BM2374" s="24"/>
      <c r="BN2374" s="24"/>
      <c r="BO2374" s="24"/>
      <c r="BP2374" s="24"/>
      <c r="BQ2374" s="124"/>
    </row>
    <row r="2375" spans="1:69" ht="16.8" customHeight="1" x14ac:dyDescent="0.35">
      <c r="A2375" s="15"/>
      <c r="B2375" s="15"/>
      <c r="C2375" s="64" t="s">
        <v>138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-1044.9999999999975</v>
      </c>
      <c r="J2375" s="14"/>
      <c r="K2375" s="6" t="s">
        <v>116</v>
      </c>
      <c r="L2375" s="3">
        <f>L2374-M2374</f>
        <v>9368.7299999999668</v>
      </c>
      <c r="M2375" s="16"/>
      <c r="N2375" s="16"/>
      <c r="O2375" s="16"/>
      <c r="P2375" s="18"/>
      <c r="Q2375" s="14"/>
      <c r="R2375" s="18"/>
      <c r="S2375" s="16">
        <v>0</v>
      </c>
      <c r="T2375" s="18">
        <f t="shared" si="789"/>
        <v>97638.799999999988</v>
      </c>
      <c r="U2375" s="15"/>
      <c r="W2375" s="14"/>
      <c r="X2375" s="18">
        <v>0</v>
      </c>
      <c r="Y2375" s="16">
        <v>0</v>
      </c>
      <c r="Z2375" s="18">
        <f t="shared" si="790"/>
        <v>1449.5799999999801</v>
      </c>
      <c r="AA2375" s="15"/>
      <c r="AB2375" s="24"/>
      <c r="AC2375" s="71" t="s">
        <v>190</v>
      </c>
      <c r="AD2375" s="65"/>
      <c r="AE2375" s="65">
        <v>0</v>
      </c>
      <c r="AF2375" s="63">
        <f>SUM(AF2327:AF2374)</f>
        <v>71744.930000000008</v>
      </c>
      <c r="AG2375" s="25"/>
      <c r="AH2375" s="24" t="s">
        <v>117</v>
      </c>
      <c r="AI2375" s="26"/>
      <c r="AJ2375" s="25">
        <f>SUM(AJ2321:AJ2374)</f>
        <v>0</v>
      </c>
      <c r="AL2375" s="14"/>
      <c r="AM2375" s="18"/>
      <c r="AN2375" s="16"/>
      <c r="AO2375" s="18">
        <f t="shared" si="791"/>
        <v>0</v>
      </c>
      <c r="AP2375" s="15"/>
      <c r="AR2375" s="14"/>
      <c r="AS2375" s="18"/>
      <c r="AT2375" s="16">
        <v>0</v>
      </c>
      <c r="AU2375" s="18">
        <f t="shared" si="792"/>
        <v>0</v>
      </c>
      <c r="AV2375" s="15"/>
      <c r="AX2375" s="14"/>
      <c r="AY2375" s="18"/>
      <c r="AZ2375" s="16"/>
      <c r="BA2375" s="18">
        <f t="shared" si="793"/>
        <v>0</v>
      </c>
      <c r="BB2375" s="15"/>
      <c r="BD2375" s="14"/>
      <c r="BE2375" s="18"/>
      <c r="BF2375" s="16"/>
      <c r="BG2375" s="18">
        <f t="shared" si="794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4"/>
    </row>
    <row r="2376" spans="1:69" ht="16.8" customHeight="1" x14ac:dyDescent="0.35">
      <c r="A2376" s="15"/>
      <c r="B2376" s="15"/>
      <c r="C2376" s="64" t="s">
        <v>140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35</v>
      </c>
      <c r="L2376" s="55">
        <f>D2377+E2377+A2377+B2377+B2324</f>
        <v>11218.920000000002</v>
      </c>
      <c r="M2376" s="16"/>
      <c r="N2376" s="16"/>
      <c r="O2376" s="56"/>
      <c r="P2376" s="18"/>
      <c r="Q2376" s="14"/>
      <c r="R2376" s="18"/>
      <c r="S2376" s="16">
        <v>0</v>
      </c>
      <c r="T2376" s="18">
        <f t="shared" si="789"/>
        <v>97638.799999999988</v>
      </c>
      <c r="U2376" s="15"/>
      <c r="W2376" s="14"/>
      <c r="X2376" s="18"/>
      <c r="Y2376" s="16">
        <v>0</v>
      </c>
      <c r="Z2376" s="18">
        <f t="shared" si="790"/>
        <v>1449.5799999999801</v>
      </c>
      <c r="AA2376" s="15"/>
      <c r="AB2376" s="24"/>
      <c r="AC2376" s="71" t="s">
        <v>161</v>
      </c>
      <c r="AD2376" s="65"/>
      <c r="AE2376" s="65">
        <f>G2376</f>
        <v>0</v>
      </c>
      <c r="AF2376" s="63">
        <f>AF2315+AD2320+AD2321</f>
        <v>108776.00999999998</v>
      </c>
      <c r="AG2376" s="25"/>
      <c r="AH2376" s="24"/>
      <c r="AI2376" s="26"/>
      <c r="AJ2376" s="25"/>
      <c r="AL2376" s="14"/>
      <c r="AM2376" s="18"/>
      <c r="AN2376" s="16"/>
      <c r="AO2376" s="18">
        <f t="shared" si="791"/>
        <v>0</v>
      </c>
      <c r="AP2376" s="15"/>
      <c r="AR2376" s="14"/>
      <c r="AS2376" s="18"/>
      <c r="AT2376" s="16"/>
      <c r="AU2376" s="18">
        <f t="shared" si="792"/>
        <v>0</v>
      </c>
      <c r="AV2376" s="15"/>
      <c r="AX2376" s="14"/>
      <c r="AY2376" s="18"/>
      <c r="AZ2376" s="16"/>
      <c r="BA2376" s="18">
        <f t="shared" si="793"/>
        <v>0</v>
      </c>
      <c r="BB2376" s="15"/>
      <c r="BD2376" s="14"/>
      <c r="BE2376" s="18"/>
      <c r="BF2376" s="16"/>
      <c r="BG2376" s="18">
        <f t="shared" si="794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4"/>
    </row>
    <row r="2377" spans="1:69" ht="16.8" customHeight="1" x14ac:dyDescent="0.35">
      <c r="A2377" s="92">
        <f>D2322-D2324+A2316-E2322-G2376</f>
        <v>8872.4599999999991</v>
      </c>
      <c r="B2377" s="44">
        <f>D2325-D2327+B2316</f>
        <v>6126.6400000000031</v>
      </c>
      <c r="C2377" s="57" t="s">
        <v>119</v>
      </c>
      <c r="D2377" s="44">
        <f>D2320-D2323-E2320+D2316</f>
        <v>-5846.6299999999992</v>
      </c>
      <c r="E2377" s="44">
        <f>D2321-D2326+E2316</f>
        <v>0</v>
      </c>
      <c r="F2377" s="72">
        <f>D2323+D2324+D2326+F2316-E2324</f>
        <v>32040.05</v>
      </c>
      <c r="G2377" s="81">
        <f>D2323+D2324-E2324+D2326+G2316</f>
        <v>32040.05</v>
      </c>
      <c r="H2377" s="44">
        <f>G2371+G2370+H2316</f>
        <v>31184.519999999997</v>
      </c>
      <c r="I2377" s="79">
        <f>G2377-H2377</f>
        <v>855.53000000000247</v>
      </c>
      <c r="J2377" s="58"/>
      <c r="K2377" s="6" t="s">
        <v>120</v>
      </c>
      <c r="L2377" s="3">
        <f>L2375-L2376</f>
        <v>-1850.1900000000351</v>
      </c>
      <c r="M2377" s="27" t="s">
        <v>162</v>
      </c>
      <c r="N2377" s="27">
        <f>O2377-L2376</f>
        <v>-6731.7100000000228</v>
      </c>
      <c r="O2377" s="44">
        <f>Z2377+AU2377+N2353+SUM(L2356:L2367)+SUM(N2357:N2367)+L2371-D2323-D2326-D2322+E2324</f>
        <v>4487.2099999999791</v>
      </c>
      <c r="P2377" s="18"/>
      <c r="Q2377" s="58"/>
      <c r="R2377" s="59"/>
      <c r="S2377" s="44"/>
      <c r="T2377" s="59">
        <f t="shared" si="789"/>
        <v>97638.799999999988</v>
      </c>
      <c r="U2377" s="57"/>
      <c r="W2377" s="58"/>
      <c r="X2377" s="59"/>
      <c r="Y2377" s="44"/>
      <c r="Z2377" s="59">
        <f t="shared" si="790"/>
        <v>1449.5799999999801</v>
      </c>
      <c r="AA2377" s="57"/>
      <c r="AB2377" s="60"/>
      <c r="AC2377" s="60" t="s">
        <v>121</v>
      </c>
      <c r="AD2377" s="23">
        <f>SUM(AD2320:AD2376)-SUM(AE2320:AE2374)+AD2316</f>
        <v>37031.08</v>
      </c>
      <c r="AE2377" s="23">
        <f>AF2363+AF2364</f>
        <v>11860</v>
      </c>
      <c r="AF2377" s="23">
        <f>AD2377+AE2377</f>
        <v>48891.08</v>
      </c>
      <c r="AG2377" s="23" t="s">
        <v>163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791"/>
        <v>0</v>
      </c>
      <c r="AP2377" s="57"/>
      <c r="AR2377" s="58"/>
      <c r="AS2377" s="59"/>
      <c r="AT2377" s="44"/>
      <c r="AU2377" s="59">
        <f t="shared" si="792"/>
        <v>0</v>
      </c>
      <c r="AV2377" s="57"/>
      <c r="AX2377" s="58"/>
      <c r="AY2377" s="59"/>
      <c r="AZ2377" s="44"/>
      <c r="BA2377" s="59">
        <f t="shared" si="793"/>
        <v>0</v>
      </c>
      <c r="BB2377" s="57"/>
      <c r="BD2377" s="58"/>
      <c r="BE2377" s="59"/>
      <c r="BF2377" s="44"/>
      <c r="BG2377" s="59">
        <f t="shared" si="794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191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9"/>
    </row>
    <row r="2380" spans="1:69" ht="16.8" customHeight="1" x14ac:dyDescent="0.35">
      <c r="A2380" s="2" t="s">
        <v>0</v>
      </c>
      <c r="B2380" s="2"/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24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122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164</v>
      </c>
      <c r="BK2380" s="21" t="s">
        <v>0</v>
      </c>
      <c r="BL2380" s="8" t="s">
        <v>34</v>
      </c>
      <c r="BM2380" s="8" t="s">
        <v>0</v>
      </c>
      <c r="BN2380" s="8" t="s">
        <v>40</v>
      </c>
      <c r="BO2380" s="8" t="s">
        <v>165</v>
      </c>
      <c r="BP2380" s="8" t="s">
        <v>0</v>
      </c>
      <c r="BQ2380" s="9" t="s">
        <v>166</v>
      </c>
    </row>
    <row r="2381" spans="1:69" ht="16.8" customHeight="1" x14ac:dyDescent="0.35">
      <c r="A2381" s="14">
        <v>45344</v>
      </c>
      <c r="B2381" s="15" t="s">
        <v>167</v>
      </c>
      <c r="C2381" s="15" t="s">
        <v>168</v>
      </c>
      <c r="D2381" s="16">
        <v>0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24</v>
      </c>
      <c r="L2381" s="16">
        <f>D2384+D2387+D2385+D2388</f>
        <v>3498.6400000000003</v>
      </c>
      <c r="M2381" s="16"/>
      <c r="N2381" s="82">
        <f>L2381+L2382-M2382</f>
        <v>3498.6400000000003</v>
      </c>
      <c r="O2381" s="80">
        <f>D2384+D2387+D2385-E2385-E2384+O2320</f>
        <v>106551.04000000001</v>
      </c>
      <c r="P2381" s="18"/>
      <c r="Q2381" s="14">
        <f>J2381</f>
        <v>45344</v>
      </c>
      <c r="R2381" s="18"/>
      <c r="S2381" s="16"/>
      <c r="T2381" s="18">
        <f>T2377</f>
        <v>97638.799999999988</v>
      </c>
      <c r="U2381" s="15"/>
      <c r="W2381" s="14">
        <f>A2381</f>
        <v>45344</v>
      </c>
      <c r="X2381" s="18"/>
      <c r="Y2381" s="16"/>
      <c r="Z2381" s="18">
        <f>Z2377</f>
        <v>1449.5799999999801</v>
      </c>
      <c r="AA2381" s="15"/>
      <c r="AB2381" s="19">
        <f>A2381</f>
        <v>45344</v>
      </c>
      <c r="AC2381" s="12" t="s">
        <v>25</v>
      </c>
      <c r="AD2381" s="11">
        <f>N2381</f>
        <v>3498.6400000000003</v>
      </c>
      <c r="AE2381" s="11"/>
      <c r="AF2381" s="20"/>
      <c r="AG2381" s="20"/>
      <c r="AH2381" s="21" t="s">
        <v>26</v>
      </c>
      <c r="AI2381" s="22" t="s">
        <v>27</v>
      </c>
      <c r="AJ2381" s="23" t="s">
        <v>28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169</v>
      </c>
      <c r="BM2381" s="88">
        <f>BK2381</f>
        <v>45344</v>
      </c>
      <c r="BN2381" s="24" t="s">
        <v>169</v>
      </c>
      <c r="BO2381" s="24"/>
      <c r="BP2381" s="88">
        <f>BK2381</f>
        <v>45344</v>
      </c>
      <c r="BQ2381" s="124"/>
    </row>
    <row r="2382" spans="1:69" ht="16.8" customHeight="1" x14ac:dyDescent="0.35">
      <c r="A2382" s="15"/>
      <c r="B2382" s="15"/>
      <c r="C2382" s="15" t="s">
        <v>170</v>
      </c>
      <c r="D2382" s="16">
        <v>280</v>
      </c>
      <c r="E2382" s="16"/>
      <c r="F2382" s="16"/>
      <c r="G2382" s="16"/>
      <c r="H2382" s="103" t="s">
        <v>34</v>
      </c>
      <c r="I2382" s="4"/>
      <c r="J2382" s="14"/>
      <c r="K2382" s="17" t="s">
        <v>30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13" si="797">(R2382-S2382)+T2381</f>
        <v>97638.799999999988</v>
      </c>
      <c r="U2382" s="15"/>
      <c r="W2382" s="14"/>
      <c r="X2382" s="18"/>
      <c r="Y2382" s="16"/>
      <c r="Z2382" s="18">
        <f t="shared" ref="Z2382:Z2413" si="798">(X2382-Y2382)+Z2381</f>
        <v>1449.5799999999801</v>
      </c>
      <c r="AA2382" s="15"/>
      <c r="AB2382" s="24"/>
      <c r="AC2382" s="24" t="s">
        <v>31</v>
      </c>
      <c r="AD2382" s="25"/>
      <c r="AE2382" s="25"/>
      <c r="AF2382" s="25"/>
      <c r="AG2382" s="25"/>
      <c r="AH2382" s="12" t="s">
        <v>32</v>
      </c>
      <c r="AI2382" s="26">
        <f>AI2377</f>
        <v>0</v>
      </c>
      <c r="AJ2382" s="25"/>
      <c r="AL2382" s="14"/>
      <c r="AM2382" s="18"/>
      <c r="AN2382" s="16"/>
      <c r="AO2382" s="18">
        <f t="shared" ref="AO2382:AO2413" si="799">(AM2382-AN2382)+AO2381</f>
        <v>0</v>
      </c>
      <c r="AP2382" s="15"/>
      <c r="AR2382" s="14"/>
      <c r="AS2382" s="18"/>
      <c r="AT2382" s="16"/>
      <c r="AU2382" s="18">
        <f t="shared" ref="AU2382:AU2413" si="800">(AS2382-AT2382)+AU2381</f>
        <v>0</v>
      </c>
      <c r="AV2382" s="15"/>
      <c r="AX2382" s="14"/>
      <c r="AY2382" s="18"/>
      <c r="AZ2382" s="16"/>
      <c r="BA2382" s="18">
        <f t="shared" ref="BA2382:BA2413" si="801">(AY2382-AZ2382)+BA2381</f>
        <v>0</v>
      </c>
      <c r="BB2382" s="15"/>
      <c r="BD2382" s="14"/>
      <c r="BE2382" s="18"/>
      <c r="BF2382" s="16"/>
      <c r="BG2382" s="18">
        <f t="shared" ref="BG2382:BG2413" si="802">(BE2382-BF2382)+BG2381</f>
        <v>0</v>
      </c>
      <c r="BH2382" s="15"/>
      <c r="BJ2382" s="86">
        <v>0</v>
      </c>
      <c r="BK2382" s="90"/>
      <c r="BL2382" s="24">
        <v>0</v>
      </c>
      <c r="BM2382" s="91"/>
      <c r="BN2382" s="24">
        <v>0</v>
      </c>
      <c r="BO2382" s="24">
        <v>0</v>
      </c>
      <c r="BP2382" s="91"/>
      <c r="BQ2382" s="124"/>
    </row>
    <row r="2383" spans="1:69" ht="16.8" customHeight="1" x14ac:dyDescent="0.35">
      <c r="A2383" s="15"/>
      <c r="B2383" s="15"/>
      <c r="C2383" s="15" t="s">
        <v>171</v>
      </c>
      <c r="D2383" s="16">
        <v>15202.98</v>
      </c>
      <c r="E2383" s="16">
        <v>763</v>
      </c>
      <c r="F2383" s="16"/>
      <c r="G2383" s="16"/>
      <c r="H2383" s="103">
        <f>D2384+H2322</f>
        <v>0</v>
      </c>
      <c r="I2383" s="4"/>
      <c r="J2383" s="14"/>
      <c r="K2383" s="17" t="s">
        <v>35</v>
      </c>
      <c r="L2383" s="16">
        <f>D2381+D2382+D2383+D2386-D2384-D2385-D2387-D2388-E2383-E2381+B2384</f>
        <v>14856.339999999998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797"/>
        <v>97638.799999999988</v>
      </c>
      <c r="U2383" s="15"/>
      <c r="W2383" s="14"/>
      <c r="X2383" s="18"/>
      <c r="Y2383" s="16"/>
      <c r="Z2383" s="18">
        <f t="shared" si="798"/>
        <v>1449.5799999999801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799"/>
        <v>0</v>
      </c>
      <c r="AP2383" s="15"/>
      <c r="AR2383" s="14"/>
      <c r="AS2383" s="18"/>
      <c r="AT2383" s="16"/>
      <c r="AU2383" s="18">
        <f t="shared" si="800"/>
        <v>0</v>
      </c>
      <c r="AV2383" s="15"/>
      <c r="AX2383" s="14"/>
      <c r="AY2383" s="18"/>
      <c r="AZ2383" s="16"/>
      <c r="BA2383" s="18">
        <f t="shared" si="801"/>
        <v>0</v>
      </c>
      <c r="BB2383" s="15"/>
      <c r="BD2383" s="14"/>
      <c r="BE2383" s="18"/>
      <c r="BF2383" s="16"/>
      <c r="BG2383" s="18">
        <f t="shared" si="802"/>
        <v>0</v>
      </c>
      <c r="BH2383" s="15"/>
      <c r="BJ2383" s="86">
        <v>0</v>
      </c>
      <c r="BK2383" s="90"/>
      <c r="BL2383" s="24">
        <v>0</v>
      </c>
      <c r="BM2383" s="91"/>
      <c r="BN2383" s="24">
        <v>0</v>
      </c>
      <c r="BO2383" s="24">
        <v>0</v>
      </c>
      <c r="BP2383" s="91"/>
      <c r="BQ2383" s="124"/>
    </row>
    <row r="2384" spans="1:69" ht="16.8" customHeight="1" x14ac:dyDescent="0.35">
      <c r="A2384" s="15"/>
      <c r="B2384" s="15">
        <v>0</v>
      </c>
      <c r="C2384" s="15" t="s">
        <v>172</v>
      </c>
      <c r="D2384" s="16">
        <v>0</v>
      </c>
      <c r="E2384" s="16"/>
      <c r="F2384" s="16"/>
      <c r="G2384" s="16"/>
      <c r="H2384" s="103" t="s">
        <v>40</v>
      </c>
      <c r="I2384" s="4"/>
      <c r="J2384" s="14"/>
      <c r="K2384" s="17" t="str">
        <f>C2423</f>
        <v>TASSE</v>
      </c>
      <c r="L2384" s="16"/>
      <c r="M2384" s="16">
        <f>10*(L2381+L2382-M2382)/100</f>
        <v>349.86400000000003</v>
      </c>
      <c r="N2384" s="16">
        <f>G2423</f>
        <v>0</v>
      </c>
      <c r="O2384" s="16">
        <f t="shared" ref="O2384:O2403" si="803">O2323+M2384-N2384</f>
        <v>30096.365000000013</v>
      </c>
      <c r="P2384" s="18">
        <f t="shared" ref="P2384:P2403" si="804">P2323+M2384</f>
        <v>11227.465</v>
      </c>
      <c r="Q2384" s="14"/>
      <c r="R2384" s="18"/>
      <c r="S2384" s="16"/>
      <c r="T2384" s="18">
        <f t="shared" si="797"/>
        <v>97638.799999999988</v>
      </c>
      <c r="U2384" s="15"/>
      <c r="W2384" s="14"/>
      <c r="X2384" s="18"/>
      <c r="Y2384" s="16"/>
      <c r="Z2384" s="18">
        <f t="shared" si="798"/>
        <v>1449.5799999999801</v>
      </c>
      <c r="AA2384" s="15"/>
      <c r="AB2384" s="24"/>
      <c r="AC2384" s="24"/>
      <c r="AD2384" s="25"/>
      <c r="AE2384" s="25"/>
      <c r="AF2384" s="25"/>
      <c r="AG2384" s="25"/>
      <c r="AH2384" s="17"/>
      <c r="AI2384" s="16">
        <v>0</v>
      </c>
      <c r="AJ2384" s="25"/>
      <c r="AL2384" s="14"/>
      <c r="AM2384" s="18"/>
      <c r="AN2384" s="16"/>
      <c r="AO2384" s="18">
        <f t="shared" si="799"/>
        <v>0</v>
      </c>
      <c r="AP2384" s="15"/>
      <c r="AR2384" s="14"/>
      <c r="AS2384" s="18"/>
      <c r="AT2384" s="16"/>
      <c r="AU2384" s="18">
        <f t="shared" si="800"/>
        <v>0</v>
      </c>
      <c r="AV2384" s="15"/>
      <c r="AX2384" s="14"/>
      <c r="AY2384" s="18"/>
      <c r="AZ2384" s="16"/>
      <c r="BA2384" s="18">
        <f t="shared" si="801"/>
        <v>0</v>
      </c>
      <c r="BB2384" s="15"/>
      <c r="BD2384" s="14"/>
      <c r="BE2384" s="18"/>
      <c r="BF2384" s="16"/>
      <c r="BG2384" s="18">
        <f t="shared" si="802"/>
        <v>0</v>
      </c>
      <c r="BH2384" s="15"/>
      <c r="BJ2384" s="86">
        <v>0</v>
      </c>
      <c r="BK2384" s="90"/>
      <c r="BL2384" s="24">
        <v>0</v>
      </c>
      <c r="BM2384" s="91"/>
      <c r="BN2384" s="24">
        <v>0</v>
      </c>
      <c r="BO2384" s="24">
        <v>0</v>
      </c>
      <c r="BP2384" s="91"/>
      <c r="BQ2384" s="124"/>
    </row>
    <row r="2385" spans="1:69" ht="16.8" customHeight="1" x14ac:dyDescent="0.35">
      <c r="A2385" s="15"/>
      <c r="B2385" s="16">
        <f>B2384+B2324</f>
        <v>2066.4499999999998</v>
      </c>
      <c r="C2385" s="15" t="s">
        <v>173</v>
      </c>
      <c r="D2385" s="16">
        <v>2503.56</v>
      </c>
      <c r="E2385" s="16">
        <v>0</v>
      </c>
      <c r="F2385" s="16"/>
      <c r="G2385" s="16"/>
      <c r="H2385" s="103">
        <f>D2385+H2324</f>
        <v>4404.09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292.83616799999999</v>
      </c>
      <c r="N2385" s="16">
        <f>D2393</f>
        <v>0</v>
      </c>
      <c r="O2385" s="16">
        <f t="shared" si="803"/>
        <v>-33508.311794999987</v>
      </c>
      <c r="P2385" s="18">
        <f t="shared" si="804"/>
        <v>9397.3882050000011</v>
      </c>
      <c r="Q2385" s="14"/>
      <c r="R2385" s="18"/>
      <c r="S2385" s="16"/>
      <c r="T2385" s="18">
        <f t="shared" si="797"/>
        <v>97638.799999999988</v>
      </c>
      <c r="U2385" s="15"/>
      <c r="W2385" s="14"/>
      <c r="X2385" s="18"/>
      <c r="Y2385" s="16"/>
      <c r="Z2385" s="18">
        <f t="shared" si="798"/>
        <v>1449.5799999999801</v>
      </c>
      <c r="AA2385" s="15"/>
      <c r="AB2385" s="24"/>
      <c r="AC2385" s="17"/>
      <c r="AD2385" s="25"/>
      <c r="AE2385" s="25"/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799"/>
        <v>0</v>
      </c>
      <c r="AP2385" s="15"/>
      <c r="AR2385" s="14"/>
      <c r="AS2385" s="18"/>
      <c r="AT2385" s="16"/>
      <c r="AU2385" s="18">
        <f t="shared" si="800"/>
        <v>0</v>
      </c>
      <c r="AV2385" s="15"/>
      <c r="AX2385" s="14"/>
      <c r="AY2385" s="18"/>
      <c r="AZ2385" s="16"/>
      <c r="BA2385" s="18">
        <f t="shared" si="801"/>
        <v>0</v>
      </c>
      <c r="BB2385" s="15"/>
      <c r="BD2385" s="14"/>
      <c r="BE2385" s="18"/>
      <c r="BF2385" s="16"/>
      <c r="BG2385" s="18">
        <f t="shared" si="802"/>
        <v>0</v>
      </c>
      <c r="BH2385" s="15"/>
      <c r="BJ2385" s="86">
        <v>0</v>
      </c>
      <c r="BK2385" s="90"/>
      <c r="BL2385" s="24">
        <v>0</v>
      </c>
      <c r="BM2385" s="91"/>
      <c r="BN2385" s="24">
        <v>0</v>
      </c>
      <c r="BO2385" s="24"/>
      <c r="BP2385" s="24"/>
      <c r="BQ2385" s="124"/>
    </row>
    <row r="2386" spans="1:69" ht="16.8" customHeight="1" x14ac:dyDescent="0.35">
      <c r="A2386" s="15"/>
      <c r="B2386" s="15"/>
      <c r="C2386" s="15" t="s">
        <v>174</v>
      </c>
      <c r="D2386" s="16">
        <v>3635</v>
      </c>
      <c r="E2386" s="16">
        <v>0</v>
      </c>
      <c r="F2386" s="16"/>
      <c r="G2386" s="16"/>
      <c r="H2386" s="103" t="s">
        <v>44</v>
      </c>
      <c r="I2386" s="77" t="s">
        <v>175</v>
      </c>
      <c r="J2386" s="14"/>
      <c r="K2386" s="15" t="str">
        <f>C2410</f>
        <v>TOT. PAG. IMPIEGATE</v>
      </c>
      <c r="L2386" s="16"/>
      <c r="M2386" s="16">
        <f>15.35*(L2381+L2382-M2382)/100</f>
        <v>537.04124000000002</v>
      </c>
      <c r="N2386" s="16">
        <f>D2410</f>
        <v>0</v>
      </c>
      <c r="O2386" s="16">
        <f t="shared" si="803"/>
        <v>-8368.5412250000027</v>
      </c>
      <c r="P2386" s="18">
        <f t="shared" si="804"/>
        <v>17234.158774999996</v>
      </c>
      <c r="Q2386" s="14"/>
      <c r="R2386" s="18"/>
      <c r="S2386" s="16"/>
      <c r="T2386" s="18">
        <f t="shared" si="797"/>
        <v>97638.799999999988</v>
      </c>
      <c r="U2386" s="15"/>
      <c r="W2386" s="14"/>
      <c r="X2386" s="18"/>
      <c r="Y2386" s="16"/>
      <c r="Z2386" s="18">
        <f t="shared" si="798"/>
        <v>1449.5799999999801</v>
      </c>
      <c r="AA2386" s="15"/>
      <c r="AB2386" s="24"/>
      <c r="AC2386" s="17"/>
      <c r="AD2386" s="25"/>
      <c r="AE2386" s="25"/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799"/>
        <v>0</v>
      </c>
      <c r="AP2386" s="15"/>
      <c r="AR2386" s="14"/>
      <c r="AS2386" s="18"/>
      <c r="AT2386" s="16"/>
      <c r="AU2386" s="18">
        <f t="shared" si="800"/>
        <v>0</v>
      </c>
      <c r="AV2386" s="15"/>
      <c r="AX2386" s="14"/>
      <c r="AY2386" s="18"/>
      <c r="AZ2386" s="16"/>
      <c r="BA2386" s="18">
        <f t="shared" si="801"/>
        <v>0</v>
      </c>
      <c r="BB2386" s="15"/>
      <c r="BD2386" s="14"/>
      <c r="BE2386" s="18"/>
      <c r="BF2386" s="16"/>
      <c r="BG2386" s="18">
        <f t="shared" si="802"/>
        <v>0</v>
      </c>
      <c r="BH2386" s="15"/>
      <c r="BJ2386" s="86">
        <v>0</v>
      </c>
      <c r="BK2386" s="90"/>
      <c r="BL2386" s="24">
        <v>0</v>
      </c>
      <c r="BM2386" s="91"/>
      <c r="BN2386" s="24">
        <v>0</v>
      </c>
      <c r="BO2386" s="24"/>
      <c r="BP2386" s="24"/>
      <c r="BQ2386" s="124"/>
    </row>
    <row r="2387" spans="1:69" ht="16.8" customHeight="1" x14ac:dyDescent="0.35">
      <c r="A2387" s="15"/>
      <c r="B2387" s="15" t="s">
        <v>42</v>
      </c>
      <c r="C2387" s="15" t="s">
        <v>176</v>
      </c>
      <c r="D2387" s="16">
        <v>87.32</v>
      </c>
      <c r="E2387" s="16"/>
      <c r="F2387" s="16"/>
      <c r="G2387" s="16"/>
      <c r="H2387" s="103">
        <f>D2387+H2326</f>
        <v>87.32</v>
      </c>
      <c r="I2387" s="78">
        <f>D2384+D2385-E2385+D2387</f>
        <v>2590.88</v>
      </c>
      <c r="J2387" s="14"/>
      <c r="K2387" s="15" t="s">
        <v>45</v>
      </c>
      <c r="L2387" s="16"/>
      <c r="M2387" s="16">
        <f>2.6*(L2381+L2382-M2382)/100</f>
        <v>90.964640000000017</v>
      </c>
      <c r="N2387" s="16">
        <f>D2398</f>
        <v>0</v>
      </c>
      <c r="O2387" s="16">
        <f t="shared" si="803"/>
        <v>7910.3408999999983</v>
      </c>
      <c r="P2387" s="18">
        <f t="shared" si="804"/>
        <v>2919.1409000000003</v>
      </c>
      <c r="Q2387" s="14"/>
      <c r="R2387" s="18"/>
      <c r="S2387" s="16"/>
      <c r="T2387" s="18">
        <f t="shared" si="797"/>
        <v>97638.799999999988</v>
      </c>
      <c r="U2387" s="15"/>
      <c r="W2387" s="14"/>
      <c r="X2387" s="18"/>
      <c r="Y2387" s="16"/>
      <c r="Z2387" s="18">
        <f t="shared" si="798"/>
        <v>1449.5799999999801</v>
      </c>
      <c r="AA2387" s="15"/>
      <c r="AB2387" s="24"/>
      <c r="AC2387" s="17"/>
      <c r="AD2387" s="25"/>
      <c r="AE2387" s="25"/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799"/>
        <v>0</v>
      </c>
      <c r="AP2387" s="15"/>
      <c r="AR2387" s="14"/>
      <c r="AS2387" s="18"/>
      <c r="AT2387" s="16"/>
      <c r="AU2387" s="18">
        <f t="shared" si="800"/>
        <v>0</v>
      </c>
      <c r="AV2387" s="15"/>
      <c r="AX2387" s="14"/>
      <c r="AY2387" s="18"/>
      <c r="AZ2387" s="16"/>
      <c r="BA2387" s="18">
        <f t="shared" si="801"/>
        <v>0</v>
      </c>
      <c r="BB2387" s="15"/>
      <c r="BD2387" s="14"/>
      <c r="BE2387" s="18"/>
      <c r="BF2387" s="16"/>
      <c r="BG2387" s="18">
        <f t="shared" si="802"/>
        <v>0</v>
      </c>
      <c r="BH2387" s="15"/>
      <c r="BJ2387" s="86">
        <v>0</v>
      </c>
      <c r="BK2387" s="90"/>
      <c r="BL2387" s="24">
        <v>0</v>
      </c>
      <c r="BM2387" s="91"/>
      <c r="BN2387" s="24">
        <v>0</v>
      </c>
      <c r="BO2387" s="24"/>
      <c r="BP2387" s="24"/>
      <c r="BQ2387" s="124"/>
    </row>
    <row r="2388" spans="1:69" ht="16.8" customHeight="1" x14ac:dyDescent="0.35">
      <c r="A2388" s="15"/>
      <c r="B2388" s="15"/>
      <c r="C2388" s="15" t="s">
        <v>177</v>
      </c>
      <c r="D2388" s="16">
        <v>907.76</v>
      </c>
      <c r="E2388" s="16"/>
      <c r="F2388" s="16"/>
      <c r="G2388" s="16">
        <v>0</v>
      </c>
      <c r="H2388" s="103" t="s">
        <v>49</v>
      </c>
      <c r="I2388" s="4"/>
      <c r="J2388" s="14"/>
      <c r="K2388" s="15" t="s">
        <v>47</v>
      </c>
      <c r="L2388" s="16"/>
      <c r="M2388" s="16">
        <f>2.6*(L2381+L2382-M2382)/100</f>
        <v>90.964640000000017</v>
      </c>
      <c r="N2388" s="16">
        <f>G2399+H2399</f>
        <v>0</v>
      </c>
      <c r="O2388" s="16">
        <f t="shared" si="803"/>
        <v>7605.5808999999999</v>
      </c>
      <c r="P2388" s="18">
        <f t="shared" si="804"/>
        <v>2919.1409000000003</v>
      </c>
      <c r="Q2388" s="14"/>
      <c r="R2388" s="18"/>
      <c r="S2388" s="16">
        <f>G2388</f>
        <v>0</v>
      </c>
      <c r="T2388" s="18">
        <f t="shared" si="797"/>
        <v>97638.799999999988</v>
      </c>
      <c r="U2388" s="15" t="str">
        <f>C2388</f>
        <v>Provvigioni TUTELA LEGALE</v>
      </c>
      <c r="W2388" s="14"/>
      <c r="X2388" s="18"/>
      <c r="Y2388" s="16">
        <v>0</v>
      </c>
      <c r="Z2388" s="18">
        <f t="shared" si="798"/>
        <v>1449.5799999999801</v>
      </c>
      <c r="AA2388" s="15"/>
      <c r="AB2388" s="24"/>
      <c r="AC2388" s="15" t="str">
        <f>C2388</f>
        <v>Provvigioni TUTELA LEGALE</v>
      </c>
      <c r="AD2388" s="25"/>
      <c r="AE2388" s="62">
        <f>G2388</f>
        <v>0</v>
      </c>
      <c r="AF2388" s="63">
        <f>AE2388+AF2327</f>
        <v>0</v>
      </c>
      <c r="AG2388" s="25"/>
      <c r="AH2388" s="17"/>
      <c r="AI2388" s="16">
        <v>0</v>
      </c>
      <c r="AJ2388" s="25"/>
      <c r="AL2388" s="14"/>
      <c r="AM2388" s="18"/>
      <c r="AN2388" s="16">
        <v>0</v>
      </c>
      <c r="AO2388" s="18">
        <f t="shared" si="799"/>
        <v>0</v>
      </c>
      <c r="AP2388" s="15"/>
      <c r="AR2388" s="14"/>
      <c r="AS2388" s="18"/>
      <c r="AT2388" s="16">
        <v>0</v>
      </c>
      <c r="AU2388" s="18">
        <f t="shared" si="800"/>
        <v>0</v>
      </c>
      <c r="AV2388" s="15"/>
      <c r="AX2388" s="14"/>
      <c r="AY2388" s="18"/>
      <c r="AZ2388" s="16">
        <v>0</v>
      </c>
      <c r="BA2388" s="18">
        <f t="shared" si="801"/>
        <v>0</v>
      </c>
      <c r="BB2388" s="15"/>
      <c r="BD2388" s="14"/>
      <c r="BE2388" s="18"/>
      <c r="BF2388" s="16">
        <v>0</v>
      </c>
      <c r="BG2388" s="18">
        <f t="shared" si="802"/>
        <v>0</v>
      </c>
      <c r="BH2388" s="15"/>
      <c r="BJ2388" s="86">
        <v>0</v>
      </c>
      <c r="BK2388" s="90"/>
      <c r="BL2388" s="24">
        <v>0</v>
      </c>
      <c r="BM2388" s="91"/>
      <c r="BN2388" s="24">
        <v>0</v>
      </c>
      <c r="BO2388" s="24"/>
      <c r="BP2388" s="24"/>
      <c r="BQ2388" s="124"/>
    </row>
    <row r="2389" spans="1:69" ht="16.8" customHeight="1" x14ac:dyDescent="0.35">
      <c r="A2389" s="15"/>
      <c r="B2389" s="15"/>
      <c r="C2389" s="15" t="s">
        <v>178</v>
      </c>
      <c r="D2389" s="16"/>
      <c r="E2389" s="16"/>
      <c r="F2389" s="16"/>
      <c r="G2389" s="16">
        <v>0</v>
      </c>
      <c r="H2389" s="103">
        <f>D2388+H2328</f>
        <v>2955.62</v>
      </c>
      <c r="I2389" s="4"/>
      <c r="J2389" s="14"/>
      <c r="K2389" s="15" t="s">
        <v>50</v>
      </c>
      <c r="L2389" s="16"/>
      <c r="M2389" s="16">
        <f>0.46*(L2381+L2382-M2382)/100</f>
        <v>16.093744000000001</v>
      </c>
      <c r="N2389" s="16">
        <f>G2403</f>
        <v>0</v>
      </c>
      <c r="O2389" s="16">
        <f t="shared" si="803"/>
        <v>1399.5233900000001</v>
      </c>
      <c r="P2389" s="18">
        <f t="shared" si="804"/>
        <v>516.46339000000012</v>
      </c>
      <c r="Q2389" s="14"/>
      <c r="R2389" s="18"/>
      <c r="S2389" s="16">
        <f>G2389</f>
        <v>0</v>
      </c>
      <c r="T2389" s="18">
        <f t="shared" si="797"/>
        <v>97638.799999999988</v>
      </c>
      <c r="U2389" s="15" t="str">
        <f>C2389</f>
        <v xml:space="preserve">PAG. PROVV. SILVIO CATTANEO MESE DI </v>
      </c>
      <c r="W2389" s="14"/>
      <c r="X2389" s="18"/>
      <c r="Y2389" s="16">
        <v>0</v>
      </c>
      <c r="Z2389" s="18">
        <f t="shared" si="798"/>
        <v>1449.5799999999801</v>
      </c>
      <c r="AA2389" s="15"/>
      <c r="AB2389" s="24"/>
      <c r="AC2389" s="15" t="str">
        <f>C2389</f>
        <v xml:space="preserve">PAG. PROVV. SILVIO CATTANEO MESE DI </v>
      </c>
      <c r="AD2389" s="25"/>
      <c r="AE2389" s="62">
        <f>G2389</f>
        <v>0</v>
      </c>
      <c r="AF2389" s="63">
        <f>AE2389+AF2328</f>
        <v>611.16</v>
      </c>
      <c r="AG2389" s="25"/>
      <c r="AH2389" s="16"/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799"/>
        <v>0</v>
      </c>
      <c r="AP2389" s="15"/>
      <c r="AR2389" s="14"/>
      <c r="AS2389" s="18">
        <v>0</v>
      </c>
      <c r="AT2389" s="16">
        <v>0</v>
      </c>
      <c r="AU2389" s="18">
        <f t="shared" si="800"/>
        <v>0</v>
      </c>
      <c r="AV2389" s="15"/>
      <c r="AX2389" s="14"/>
      <c r="AY2389" s="18">
        <v>0</v>
      </c>
      <c r="AZ2389" s="16">
        <v>0</v>
      </c>
      <c r="BA2389" s="18">
        <f t="shared" si="801"/>
        <v>0</v>
      </c>
      <c r="BB2389" s="15"/>
      <c r="BD2389" s="14"/>
      <c r="BE2389" s="18">
        <v>0</v>
      </c>
      <c r="BF2389" s="16">
        <v>0</v>
      </c>
      <c r="BG2389" s="18">
        <f t="shared" si="802"/>
        <v>0</v>
      </c>
      <c r="BH2389" s="15"/>
      <c r="BJ2389" s="86">
        <v>0</v>
      </c>
      <c r="BK2389" s="90"/>
      <c r="BL2389" s="24">
        <v>0</v>
      </c>
      <c r="BM2389" s="91"/>
      <c r="BN2389" s="24">
        <v>0</v>
      </c>
      <c r="BO2389" s="24"/>
      <c r="BP2389" s="24"/>
      <c r="BQ2389" s="124"/>
    </row>
    <row r="2390" spans="1:69" ht="16.8" customHeight="1" x14ac:dyDescent="0.35">
      <c r="A2390" s="15"/>
      <c r="B2390" s="15"/>
      <c r="C2390" s="15" t="s">
        <v>179</v>
      </c>
      <c r="D2390" s="16"/>
      <c r="E2390" s="16"/>
      <c r="F2390" s="16"/>
      <c r="G2390" s="16">
        <v>0</v>
      </c>
      <c r="H2390" s="103"/>
      <c r="I2390" s="4"/>
      <c r="J2390" s="14"/>
      <c r="K2390" s="15" t="s">
        <v>52</v>
      </c>
      <c r="L2390" s="16"/>
      <c r="M2390" s="16">
        <f>0.28*(L2381+L2382-M2382)/100</f>
        <v>9.7961920000000013</v>
      </c>
      <c r="N2390" s="16">
        <f>D2413</f>
        <v>0</v>
      </c>
      <c r="O2390" s="16">
        <f t="shared" si="803"/>
        <v>851.87902000000008</v>
      </c>
      <c r="P2390" s="18">
        <f t="shared" si="804"/>
        <v>314.36902000000003</v>
      </c>
      <c r="Q2390" s="14"/>
      <c r="R2390" s="18"/>
      <c r="S2390" s="16">
        <f>G2390</f>
        <v>0</v>
      </c>
      <c r="T2390" s="18">
        <f t="shared" si="797"/>
        <v>97638.799999999988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798"/>
        <v>1449.5799999999801</v>
      </c>
      <c r="AA2390" s="15"/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5832.01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799"/>
        <v>0</v>
      </c>
      <c r="AP2390" s="15"/>
      <c r="AR2390" s="14"/>
      <c r="AS2390" s="18"/>
      <c r="AT2390" s="16">
        <v>0</v>
      </c>
      <c r="AU2390" s="18">
        <f t="shared" si="800"/>
        <v>0</v>
      </c>
      <c r="AV2390" s="15"/>
      <c r="AX2390" s="14"/>
      <c r="AY2390" s="18"/>
      <c r="AZ2390" s="16">
        <v>0</v>
      </c>
      <c r="BA2390" s="18">
        <f t="shared" si="801"/>
        <v>0</v>
      </c>
      <c r="BB2390" s="15"/>
      <c r="BD2390" s="14"/>
      <c r="BE2390" s="18"/>
      <c r="BF2390" s="16">
        <v>0</v>
      </c>
      <c r="BG2390" s="18">
        <f t="shared" si="802"/>
        <v>0</v>
      </c>
      <c r="BH2390" s="15"/>
      <c r="BJ2390" s="86">
        <v>0</v>
      </c>
      <c r="BK2390" s="90"/>
      <c r="BL2390" s="24">
        <v>0</v>
      </c>
      <c r="BM2390" s="24"/>
      <c r="BN2390" s="24"/>
      <c r="BO2390" s="24"/>
      <c r="BP2390" s="24"/>
      <c r="BQ2390" s="124"/>
    </row>
    <row r="2391" spans="1:69" ht="16.8" customHeight="1" x14ac:dyDescent="0.35">
      <c r="A2391" s="15"/>
      <c r="B2391" s="15"/>
      <c r="C2391" s="15" t="s">
        <v>180</v>
      </c>
      <c r="D2391" s="16"/>
      <c r="E2391" s="16"/>
      <c r="F2391" s="16"/>
      <c r="G2391" s="16">
        <v>0</v>
      </c>
      <c r="H2391" s="103"/>
      <c r="I2391" s="4"/>
      <c r="J2391" s="14"/>
      <c r="K2391" s="15" t="str">
        <f>C2401</f>
        <v>Materiale pulizia</v>
      </c>
      <c r="L2391" s="16"/>
      <c r="M2391" s="16">
        <f>0.28*(L2381+L2382-M2382)/100</f>
        <v>9.7961920000000013</v>
      </c>
      <c r="N2391" s="16">
        <f>G2401</f>
        <v>0</v>
      </c>
      <c r="O2391" s="16">
        <f t="shared" si="803"/>
        <v>851.87902000000008</v>
      </c>
      <c r="P2391" s="18">
        <f t="shared" si="804"/>
        <v>314.36902000000003</v>
      </c>
      <c r="Q2391" s="14"/>
      <c r="R2391" s="18"/>
      <c r="S2391" s="16">
        <f>G2391</f>
        <v>0</v>
      </c>
      <c r="T2391" s="18">
        <f t="shared" si="797"/>
        <v>97638.799999999988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798"/>
        <v>1449.5799999999801</v>
      </c>
      <c r="AA2391" s="15"/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799"/>
        <v>0</v>
      </c>
      <c r="AP2391" s="15"/>
      <c r="AR2391" s="14"/>
      <c r="AS2391" s="18"/>
      <c r="AT2391" s="16">
        <v>0</v>
      </c>
      <c r="AU2391" s="18">
        <f t="shared" si="800"/>
        <v>0</v>
      </c>
      <c r="AV2391" s="15"/>
      <c r="AX2391" s="14"/>
      <c r="AY2391" s="18"/>
      <c r="AZ2391" s="16">
        <v>0</v>
      </c>
      <c r="BA2391" s="18">
        <f t="shared" si="801"/>
        <v>0</v>
      </c>
      <c r="BB2391" s="15"/>
      <c r="BD2391" s="14"/>
      <c r="BE2391" s="18"/>
      <c r="BF2391" s="16">
        <v>0</v>
      </c>
      <c r="BG2391" s="18">
        <f t="shared" si="802"/>
        <v>0</v>
      </c>
      <c r="BH2391" s="15"/>
      <c r="BJ2391" s="86">
        <v>0</v>
      </c>
      <c r="BK2391" s="90"/>
      <c r="BL2391" s="24"/>
      <c r="BM2391" s="24"/>
      <c r="BN2391" s="24"/>
      <c r="BO2391" s="24"/>
      <c r="BP2391" s="24"/>
      <c r="BQ2391" s="124"/>
    </row>
    <row r="2392" spans="1:69" ht="16.8" customHeight="1" x14ac:dyDescent="0.35">
      <c r="A2392" s="15"/>
      <c r="B2392" s="15"/>
      <c r="C2392" s="15" t="s">
        <v>181</v>
      </c>
      <c r="D2392" s="16"/>
      <c r="E2392" s="16"/>
      <c r="F2392" s="16"/>
      <c r="G2392" s="16">
        <v>0</v>
      </c>
      <c r="H2392" s="16"/>
      <c r="I2392" s="4"/>
      <c r="J2392" s="14"/>
      <c r="K2392" s="15" t="str">
        <f>C2404</f>
        <v>Pubblicità</v>
      </c>
      <c r="L2392" s="16"/>
      <c r="M2392" s="16">
        <f>0.28*(L2381+L2382-M2382)/100</f>
        <v>9.7961920000000013</v>
      </c>
      <c r="N2392" s="16">
        <f>G2404</f>
        <v>0</v>
      </c>
      <c r="O2392" s="16">
        <f t="shared" si="803"/>
        <v>851.87902000000008</v>
      </c>
      <c r="P2392" s="18">
        <f t="shared" si="804"/>
        <v>314.36902000000003</v>
      </c>
      <c r="Q2392" s="14"/>
      <c r="R2392" s="18"/>
      <c r="S2392" s="16">
        <f>G2392</f>
        <v>0</v>
      </c>
      <c r="T2392" s="18">
        <f t="shared" si="797"/>
        <v>97638.799999999988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798"/>
        <v>1449.5799999999801</v>
      </c>
      <c r="AA2392" s="15"/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9876.83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799"/>
        <v>0</v>
      </c>
      <c r="AP2392" s="15"/>
      <c r="AR2392" s="14"/>
      <c r="AS2392" s="18"/>
      <c r="AT2392" s="16">
        <v>0</v>
      </c>
      <c r="AU2392" s="18">
        <f t="shared" si="800"/>
        <v>0</v>
      </c>
      <c r="AV2392" s="15"/>
      <c r="AX2392" s="14"/>
      <c r="AY2392" s="18"/>
      <c r="AZ2392" s="16">
        <v>0</v>
      </c>
      <c r="BA2392" s="18">
        <f t="shared" si="801"/>
        <v>0</v>
      </c>
      <c r="BB2392" s="15"/>
      <c r="BD2392" s="14"/>
      <c r="BE2392" s="18"/>
      <c r="BF2392" s="16">
        <v>0</v>
      </c>
      <c r="BG2392" s="18">
        <f t="shared" si="802"/>
        <v>0</v>
      </c>
      <c r="BH2392" s="15"/>
      <c r="BJ2392" s="86">
        <v>0</v>
      </c>
      <c r="BK2392" s="90"/>
      <c r="BL2392" s="24"/>
      <c r="BM2392" s="24"/>
      <c r="BN2392" s="24"/>
      <c r="BO2392" s="24"/>
      <c r="BP2392" s="24"/>
      <c r="BQ2392" s="124"/>
    </row>
    <row r="2393" spans="1:69" ht="16.8" customHeight="1" x14ac:dyDescent="0.35">
      <c r="A2393" s="15"/>
      <c r="B2393" s="15"/>
      <c r="C2393" s="15" t="s">
        <v>55</v>
      </c>
      <c r="D2393" s="16">
        <f>SUM(G2385:G2392)+E2388+E2389+E2390+E2391+E2392</f>
        <v>0</v>
      </c>
      <c r="E2393" s="16"/>
      <c r="F2393" s="16"/>
      <c r="G2393" s="16"/>
      <c r="H2393" s="16"/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16.093744000000001</v>
      </c>
      <c r="N2393" s="16">
        <f>G2414</f>
        <v>0</v>
      </c>
      <c r="O2393" s="16">
        <f t="shared" si="803"/>
        <v>1399.5233900000001</v>
      </c>
      <c r="P2393" s="18">
        <f t="shared" si="804"/>
        <v>516.46339000000012</v>
      </c>
      <c r="Q2393" s="14"/>
      <c r="R2393" s="18"/>
      <c r="S2393" s="16">
        <v>0</v>
      </c>
      <c r="T2393" s="18">
        <f t="shared" si="797"/>
        <v>97638.799999999988</v>
      </c>
      <c r="U2393" s="15"/>
      <c r="W2393" s="14"/>
      <c r="X2393" s="18"/>
      <c r="Y2393" s="16">
        <v>0</v>
      </c>
      <c r="Z2393" s="18">
        <f t="shared" si="798"/>
        <v>1449.5799999999801</v>
      </c>
      <c r="AA2393" s="15"/>
      <c r="AB2393" s="24"/>
      <c r="AC2393" s="15"/>
      <c r="AD2393" s="25"/>
      <c r="AE2393" s="62"/>
      <c r="AF2393" s="63"/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799"/>
        <v>0</v>
      </c>
      <c r="AP2393" s="15"/>
      <c r="AR2393" s="14"/>
      <c r="AS2393" s="18"/>
      <c r="AT2393" s="16">
        <v>0</v>
      </c>
      <c r="AU2393" s="18">
        <f t="shared" si="800"/>
        <v>0</v>
      </c>
      <c r="AV2393" s="15"/>
      <c r="AX2393" s="14"/>
      <c r="AY2393" s="18"/>
      <c r="AZ2393" s="16">
        <v>0</v>
      </c>
      <c r="BA2393" s="18">
        <f t="shared" si="801"/>
        <v>0</v>
      </c>
      <c r="BB2393" s="15"/>
      <c r="BD2393" s="14"/>
      <c r="BE2393" s="18"/>
      <c r="BF2393" s="16">
        <v>0</v>
      </c>
      <c r="BG2393" s="18">
        <f t="shared" si="802"/>
        <v>0</v>
      </c>
      <c r="BH2393" s="15"/>
      <c r="BJ2393" s="86">
        <v>0</v>
      </c>
      <c r="BK2393" s="90"/>
      <c r="BL2393" s="24"/>
      <c r="BM2393" s="24"/>
      <c r="BN2393" s="24"/>
      <c r="BO2393" s="24"/>
      <c r="BP2393" s="24"/>
      <c r="BQ2393" s="124"/>
    </row>
    <row r="2394" spans="1:69" ht="16.8" customHeight="1" x14ac:dyDescent="0.35">
      <c r="A2394" s="15"/>
      <c r="B2394" s="15"/>
      <c r="C2394" s="15" t="s">
        <v>56</v>
      </c>
      <c r="D2394" s="16"/>
      <c r="E2394" s="16"/>
      <c r="F2394" s="16"/>
      <c r="G2394" s="16"/>
      <c r="H2394" s="16">
        <f>SUM(H2381:H2393)</f>
        <v>7447.03</v>
      </c>
      <c r="I2394" s="4"/>
      <c r="J2394" s="14"/>
      <c r="K2394" s="15" t="s">
        <v>182</v>
      </c>
      <c r="L2394" s="16"/>
      <c r="M2394" s="16">
        <f>14.4*(L2381+L2382-M2382)/100</f>
        <v>503.80416000000002</v>
      </c>
      <c r="N2394" s="16">
        <f>G2415</f>
        <v>0</v>
      </c>
      <c r="O2394" s="16">
        <f t="shared" si="803"/>
        <v>15331.6996</v>
      </c>
      <c r="P2394" s="18">
        <f t="shared" si="804"/>
        <v>16167.549599999998</v>
      </c>
      <c r="Q2394" s="14"/>
      <c r="R2394" s="18"/>
      <c r="S2394" s="16">
        <v>0</v>
      </c>
      <c r="T2394" s="18">
        <f t="shared" si="797"/>
        <v>97638.799999999988</v>
      </c>
      <c r="U2394" s="15"/>
      <c r="W2394" s="14"/>
      <c r="X2394" s="18"/>
      <c r="Y2394" s="16">
        <v>0</v>
      </c>
      <c r="Z2394" s="18">
        <f t="shared" si="798"/>
        <v>1449.5799999999801</v>
      </c>
      <c r="AA2394" s="15" t="str">
        <f>C2394</f>
        <v>Sinistro</v>
      </c>
      <c r="AB2394" s="24"/>
      <c r="AC2394" s="15"/>
      <c r="AD2394" s="25"/>
      <c r="AE2394" s="62"/>
      <c r="AF2394" s="63"/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799"/>
        <v>0</v>
      </c>
      <c r="AP2394" s="15"/>
      <c r="AR2394" s="14"/>
      <c r="AS2394" s="18"/>
      <c r="AT2394" s="16">
        <v>0</v>
      </c>
      <c r="AU2394" s="18">
        <f t="shared" si="800"/>
        <v>0</v>
      </c>
      <c r="AV2394" s="15"/>
      <c r="AX2394" s="14"/>
      <c r="AY2394" s="18"/>
      <c r="AZ2394" s="16">
        <v>0</v>
      </c>
      <c r="BA2394" s="18">
        <f t="shared" si="801"/>
        <v>0</v>
      </c>
      <c r="BB2394" s="15"/>
      <c r="BD2394" s="14"/>
      <c r="BE2394" s="18"/>
      <c r="BF2394" s="16">
        <v>0</v>
      </c>
      <c r="BG2394" s="18">
        <f t="shared" si="802"/>
        <v>0</v>
      </c>
      <c r="BH2394" s="15"/>
      <c r="BJ2394" s="86">
        <v>0</v>
      </c>
      <c r="BK2394" s="90"/>
      <c r="BL2394" s="24"/>
      <c r="BM2394" s="24"/>
      <c r="BN2394" s="24"/>
      <c r="BO2394" s="24"/>
      <c r="BP2394" s="24"/>
      <c r="BQ2394" s="124"/>
    </row>
    <row r="2395" spans="1:69" ht="16.8" customHeight="1" x14ac:dyDescent="0.35">
      <c r="A2395" s="15"/>
      <c r="B2395" s="15"/>
      <c r="C2395" s="15" t="s">
        <v>57</v>
      </c>
      <c r="D2395" s="16">
        <f>E2394+G2394</f>
        <v>0</v>
      </c>
      <c r="E2395" s="16"/>
      <c r="F2395" s="16"/>
      <c r="G2395" s="16"/>
      <c r="H2395" s="16"/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48.980960000000003</v>
      </c>
      <c r="N2395" s="16">
        <f>G2416</f>
        <v>0</v>
      </c>
      <c r="O2395" s="16">
        <f t="shared" si="803"/>
        <v>3687.2351000000003</v>
      </c>
      <c r="P2395" s="18">
        <f t="shared" si="804"/>
        <v>1571.8450999999998</v>
      </c>
      <c r="Q2395" s="14"/>
      <c r="R2395" s="18"/>
      <c r="S2395" s="16">
        <v>0</v>
      </c>
      <c r="T2395" s="18">
        <f t="shared" si="797"/>
        <v>97638.799999999988</v>
      </c>
      <c r="U2395" s="15"/>
      <c r="W2395" s="14"/>
      <c r="X2395" s="18"/>
      <c r="Y2395" s="16">
        <v>0</v>
      </c>
      <c r="Z2395" s="18">
        <f t="shared" si="798"/>
        <v>1449.5799999999801</v>
      </c>
      <c r="AA2395" s="15"/>
      <c r="AB2395" s="24"/>
      <c r="AC2395" s="64" t="s">
        <v>134</v>
      </c>
      <c r="AD2395" s="65"/>
      <c r="AE2395" s="65">
        <f>H2399</f>
        <v>0</v>
      </c>
      <c r="AF2395" s="63">
        <f t="shared" ref="AF2395:AF2425" si="805">AE2395+AF2334</f>
        <v>0</v>
      </c>
      <c r="AG2395" s="25"/>
      <c r="AH2395" s="24"/>
      <c r="AI2395" s="26"/>
      <c r="AJ2395" s="25">
        <v>0</v>
      </c>
      <c r="AL2395" s="14"/>
      <c r="AM2395" s="18"/>
      <c r="AN2395" s="16">
        <v>0</v>
      </c>
      <c r="AO2395" s="18">
        <f t="shared" si="799"/>
        <v>0</v>
      </c>
      <c r="AP2395" s="15"/>
      <c r="AR2395" s="14"/>
      <c r="AS2395" s="18"/>
      <c r="AT2395" s="16">
        <v>0</v>
      </c>
      <c r="AU2395" s="18">
        <f t="shared" si="800"/>
        <v>0</v>
      </c>
      <c r="AV2395" s="15"/>
      <c r="AX2395" s="14"/>
      <c r="AY2395" s="18"/>
      <c r="AZ2395" s="16">
        <v>0</v>
      </c>
      <c r="BA2395" s="18">
        <f t="shared" si="801"/>
        <v>0</v>
      </c>
      <c r="BB2395" s="15"/>
      <c r="BD2395" s="14"/>
      <c r="BE2395" s="18"/>
      <c r="BF2395" s="16">
        <v>0</v>
      </c>
      <c r="BG2395" s="18">
        <f t="shared" si="802"/>
        <v>0</v>
      </c>
      <c r="BH2395" s="15"/>
      <c r="BJ2395" s="86"/>
      <c r="BK2395" s="86"/>
      <c r="BL2395" s="24"/>
      <c r="BM2395" s="24"/>
      <c r="BN2395" s="24"/>
      <c r="BO2395" s="24"/>
      <c r="BP2395" s="24"/>
      <c r="BQ2395" s="124"/>
    </row>
    <row r="2396" spans="1:69" ht="16.8" customHeight="1" x14ac:dyDescent="0.35">
      <c r="A2396" s="15"/>
      <c r="B2396" s="15"/>
      <c r="C2396" s="15" t="s">
        <v>58</v>
      </c>
      <c r="D2396" s="16"/>
      <c r="E2396" s="16"/>
      <c r="F2396" s="16"/>
      <c r="G2396" s="16">
        <v>0</v>
      </c>
      <c r="H2396" s="16"/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803"/>
        <v>0</v>
      </c>
      <c r="P2396" s="18">
        <f t="shared" si="804"/>
        <v>0</v>
      </c>
      <c r="Q2396" s="14"/>
      <c r="R2396" s="18"/>
      <c r="S2396" s="16">
        <f t="shared" ref="S2396:S2403" si="806">G2396</f>
        <v>0</v>
      </c>
      <c r="T2396" s="18">
        <f t="shared" si="797"/>
        <v>97638.799999999988</v>
      </c>
      <c r="U2396" s="15" t="str">
        <f t="shared" ref="U2396:U2406" si="807">C2396</f>
        <v xml:space="preserve">Francobolli    </v>
      </c>
      <c r="W2396" s="14"/>
      <c r="X2396" s="18"/>
      <c r="Y2396" s="16"/>
      <c r="Z2396" s="18">
        <f t="shared" si="798"/>
        <v>1449.5799999999801</v>
      </c>
      <c r="AA2396" s="15"/>
      <c r="AB2396" s="24"/>
      <c r="AC2396" s="15" t="str">
        <f t="shared" ref="AC2396:AC2409" si="808">C2396</f>
        <v xml:space="preserve">Francobolli    </v>
      </c>
      <c r="AD2396" s="25"/>
      <c r="AE2396" s="62">
        <f>G2396</f>
        <v>0</v>
      </c>
      <c r="AF2396" s="63">
        <f t="shared" si="805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799"/>
        <v>0</v>
      </c>
      <c r="AP2396" s="15"/>
      <c r="AR2396" s="14"/>
      <c r="AS2396" s="18"/>
      <c r="AT2396" s="16"/>
      <c r="AU2396" s="18">
        <f t="shared" si="800"/>
        <v>0</v>
      </c>
      <c r="AV2396" s="15"/>
      <c r="AX2396" s="14"/>
      <c r="AY2396" s="18"/>
      <c r="AZ2396" s="16"/>
      <c r="BA2396" s="18">
        <f t="shared" si="801"/>
        <v>0</v>
      </c>
      <c r="BB2396" s="15"/>
      <c r="BD2396" s="14"/>
      <c r="BE2396" s="18"/>
      <c r="BF2396" s="16"/>
      <c r="BG2396" s="18">
        <f t="shared" si="802"/>
        <v>0</v>
      </c>
      <c r="BH2396" s="15"/>
      <c r="BJ2396" s="86"/>
      <c r="BK2396" s="86"/>
      <c r="BL2396" s="24"/>
      <c r="BM2396" s="24"/>
      <c r="BN2396" s="24"/>
      <c r="BO2396" s="24"/>
      <c r="BP2396" s="24"/>
      <c r="BQ2396" s="124"/>
    </row>
    <row r="2397" spans="1:69" ht="16.8" customHeight="1" x14ac:dyDescent="0.35">
      <c r="A2397" s="15"/>
      <c r="B2397" s="15"/>
      <c r="C2397" s="15" t="s">
        <v>135</v>
      </c>
      <c r="D2397" s="16"/>
      <c r="E2397" s="16"/>
      <c r="F2397" s="16"/>
      <c r="G2397" s="16">
        <v>0</v>
      </c>
      <c r="H2397" s="16"/>
      <c r="I2397" s="4"/>
      <c r="J2397" s="14"/>
      <c r="K2397" s="15" t="str">
        <f>C2419</f>
        <v>COMMERCIALISTA</v>
      </c>
      <c r="L2397" s="16"/>
      <c r="M2397" s="16">
        <f>1.86*(L2381+L2382-M2382)/100</f>
        <v>65.074704000000011</v>
      </c>
      <c r="N2397" s="16">
        <f>G2419</f>
        <v>0</v>
      </c>
      <c r="O2397" s="16">
        <f t="shared" si="803"/>
        <v>2129.5684900000006</v>
      </c>
      <c r="P2397" s="18">
        <f t="shared" si="804"/>
        <v>2088.3084900000008</v>
      </c>
      <c r="Q2397" s="14"/>
      <c r="R2397" s="18"/>
      <c r="S2397" s="16">
        <f t="shared" si="806"/>
        <v>0</v>
      </c>
      <c r="T2397" s="18">
        <f t="shared" si="797"/>
        <v>97638.799999999988</v>
      </c>
      <c r="U2397" s="15" t="str">
        <f t="shared" si="807"/>
        <v xml:space="preserve">PAG. FATT. SOMMESE PETROLI </v>
      </c>
      <c r="W2397" s="14"/>
      <c r="X2397" s="18"/>
      <c r="Y2397" s="16">
        <v>0</v>
      </c>
      <c r="Z2397" s="18">
        <f t="shared" si="798"/>
        <v>1449.5799999999801</v>
      </c>
      <c r="AA2397" s="15"/>
      <c r="AB2397" s="24"/>
      <c r="AC2397" s="15" t="str">
        <f t="shared" si="808"/>
        <v xml:space="preserve">PAG. FATT. SOMMESE PETROLI </v>
      </c>
      <c r="AD2397" s="25"/>
      <c r="AE2397" s="62">
        <f>G2397</f>
        <v>0</v>
      </c>
      <c r="AF2397" s="63">
        <f t="shared" si="805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799"/>
        <v>0</v>
      </c>
      <c r="AP2397" s="15"/>
      <c r="AR2397" s="14"/>
      <c r="AS2397" s="18"/>
      <c r="AT2397" s="16">
        <v>0</v>
      </c>
      <c r="AU2397" s="18">
        <f t="shared" si="800"/>
        <v>0</v>
      </c>
      <c r="AV2397" s="15"/>
      <c r="AX2397" s="14"/>
      <c r="AY2397" s="18"/>
      <c r="AZ2397" s="16">
        <v>0</v>
      </c>
      <c r="BA2397" s="18">
        <f t="shared" si="801"/>
        <v>0</v>
      </c>
      <c r="BB2397" s="15"/>
      <c r="BD2397" s="14"/>
      <c r="BE2397" s="18"/>
      <c r="BF2397" s="16">
        <v>0</v>
      </c>
      <c r="BG2397" s="18">
        <f t="shared" si="802"/>
        <v>0</v>
      </c>
      <c r="BH2397" s="15"/>
      <c r="BJ2397" s="86"/>
      <c r="BK2397" s="86"/>
      <c r="BL2397" s="24"/>
      <c r="BM2397" s="24"/>
      <c r="BN2397" s="24"/>
      <c r="BO2397" s="24"/>
      <c r="BP2397" s="24"/>
      <c r="BQ2397" s="124"/>
    </row>
    <row r="2398" spans="1:69" ht="16.8" customHeight="1" x14ac:dyDescent="0.35">
      <c r="A2398" s="15"/>
      <c r="B2398" s="15"/>
      <c r="C2398" s="15" t="s">
        <v>60</v>
      </c>
      <c r="D2398" s="16">
        <f>SUM(G2397:G2398)</f>
        <v>0</v>
      </c>
      <c r="E2398" s="16">
        <v>0</v>
      </c>
      <c r="F2398" s="16"/>
      <c r="G2398" s="16">
        <v>0</v>
      </c>
      <c r="H2398" s="16"/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24.490480000000002</v>
      </c>
      <c r="N2398" s="16">
        <f>G2420</f>
        <v>0</v>
      </c>
      <c r="O2398" s="16">
        <f t="shared" si="803"/>
        <v>2129.70255</v>
      </c>
      <c r="P2398" s="18">
        <f t="shared" si="804"/>
        <v>785.92254999999989</v>
      </c>
      <c r="Q2398" s="14"/>
      <c r="R2398" s="18"/>
      <c r="S2398" s="16">
        <f t="shared" si="806"/>
        <v>0</v>
      </c>
      <c r="T2398" s="18">
        <f t="shared" si="797"/>
        <v>97638.799999999988</v>
      </c>
      <c r="U2398" s="15" t="str">
        <f t="shared" si="807"/>
        <v>Benzina auto papa'</v>
      </c>
      <c r="W2398" s="14"/>
      <c r="X2398" s="18"/>
      <c r="Y2398" s="16">
        <v>0</v>
      </c>
      <c r="Z2398" s="18">
        <f t="shared" si="798"/>
        <v>1449.5799999999801</v>
      </c>
      <c r="AA2398" s="15"/>
      <c r="AB2398" s="24"/>
      <c r="AC2398" s="15" t="str">
        <f t="shared" si="808"/>
        <v>Benzina auto papa'</v>
      </c>
      <c r="AD2398" s="25"/>
      <c r="AE2398" s="62">
        <f>G2398</f>
        <v>0</v>
      </c>
      <c r="AF2398" s="63">
        <f t="shared" si="805"/>
        <v>0</v>
      </c>
      <c r="AG2398" s="25"/>
      <c r="AH2398" s="24"/>
      <c r="AI2398" s="26">
        <v>0</v>
      </c>
      <c r="AJ2398" s="25"/>
      <c r="AL2398" s="14"/>
      <c r="AM2398" s="18"/>
      <c r="AN2398" s="16">
        <v>0</v>
      </c>
      <c r="AO2398" s="18">
        <f t="shared" si="799"/>
        <v>0</v>
      </c>
      <c r="AP2398" s="15"/>
      <c r="AR2398" s="14"/>
      <c r="AS2398" s="18"/>
      <c r="AT2398" s="16">
        <v>0</v>
      </c>
      <c r="AU2398" s="18">
        <f t="shared" si="800"/>
        <v>0</v>
      </c>
      <c r="AV2398" s="15"/>
      <c r="AX2398" s="14"/>
      <c r="AY2398" s="18"/>
      <c r="AZ2398" s="16">
        <v>0</v>
      </c>
      <c r="BA2398" s="18">
        <f t="shared" si="801"/>
        <v>0</v>
      </c>
      <c r="BB2398" s="15"/>
      <c r="BD2398" s="14"/>
      <c r="BE2398" s="18"/>
      <c r="BF2398" s="16">
        <v>0</v>
      </c>
      <c r="BG2398" s="18">
        <f t="shared" si="802"/>
        <v>0</v>
      </c>
      <c r="BH2398" s="15"/>
      <c r="BJ2398" s="86"/>
      <c r="BK2398" s="86"/>
      <c r="BL2398" s="24"/>
      <c r="BM2398" s="24"/>
      <c r="BN2398" s="24"/>
      <c r="BO2398" s="24"/>
      <c r="BP2398" s="24"/>
      <c r="BQ2398" s="124"/>
    </row>
    <row r="2399" spans="1:69" ht="16.8" customHeight="1" x14ac:dyDescent="0.35">
      <c r="A2399" s="15"/>
      <c r="B2399" s="15"/>
      <c r="C2399" s="28" t="s">
        <v>136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658.44404800000007</v>
      </c>
      <c r="N2399" s="16">
        <f>G2424</f>
        <v>0</v>
      </c>
      <c r="O2399" s="16">
        <f t="shared" si="803"/>
        <v>28092.639130000007</v>
      </c>
      <c r="P2399" s="18">
        <f t="shared" si="804"/>
        <v>21130.08913</v>
      </c>
      <c r="Q2399" s="14"/>
      <c r="R2399" s="18"/>
      <c r="S2399" s="16">
        <f t="shared" si="806"/>
        <v>0</v>
      </c>
      <c r="T2399" s="18">
        <f t="shared" si="797"/>
        <v>97638.799999999988</v>
      </c>
      <c r="U2399" s="15" t="str">
        <f t="shared" si="807"/>
        <v>Spese bancarie</v>
      </c>
      <c r="W2399" s="14"/>
      <c r="X2399" s="18"/>
      <c r="Y2399" s="16">
        <v>0</v>
      </c>
      <c r="Z2399" s="18">
        <f t="shared" si="798"/>
        <v>1449.5799999999801</v>
      </c>
      <c r="AA2399" s="15" t="str">
        <f>C2399</f>
        <v>Spese bancarie</v>
      </c>
      <c r="AB2399" s="24"/>
      <c r="AC2399" s="15" t="str">
        <f t="shared" si="808"/>
        <v>Spese bancarie</v>
      </c>
      <c r="AD2399" s="25"/>
      <c r="AE2399" s="62">
        <v>0</v>
      </c>
      <c r="AF2399" s="63">
        <f t="shared" si="805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799"/>
        <v>0</v>
      </c>
      <c r="AP2399" s="15"/>
      <c r="AR2399" s="14"/>
      <c r="AS2399" s="18"/>
      <c r="AT2399" s="16">
        <v>0</v>
      </c>
      <c r="AU2399" s="18">
        <f t="shared" si="800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801"/>
        <v>0</v>
      </c>
      <c r="BB2399" s="15"/>
      <c r="BD2399" s="14"/>
      <c r="BE2399" s="18"/>
      <c r="BF2399" s="16">
        <v>0</v>
      </c>
      <c r="BG2399" s="18">
        <f t="shared" si="802"/>
        <v>0</v>
      </c>
      <c r="BH2399" s="15"/>
      <c r="BJ2399" s="86"/>
      <c r="BK2399" s="86"/>
      <c r="BL2399" s="24"/>
      <c r="BM2399" s="24"/>
      <c r="BN2399" s="24"/>
      <c r="BO2399" s="24"/>
      <c r="BP2399" s="24"/>
      <c r="BQ2399" s="124"/>
    </row>
    <row r="2400" spans="1:69" ht="16.8" customHeight="1" x14ac:dyDescent="0.35">
      <c r="A2400" s="15"/>
      <c r="B2400" s="15"/>
      <c r="C2400" s="15"/>
      <c r="D2400" s="16"/>
      <c r="E2400" s="16"/>
      <c r="F2400" s="16"/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658.44404800000007</v>
      </c>
      <c r="N2400" s="29">
        <f>G2425</f>
        <v>0</v>
      </c>
      <c r="O2400" s="16">
        <f t="shared" si="803"/>
        <v>41798.609129999983</v>
      </c>
      <c r="P2400" s="18">
        <f t="shared" si="804"/>
        <v>21130.08913</v>
      </c>
      <c r="Q2400" s="14"/>
      <c r="R2400" s="18"/>
      <c r="S2400" s="16">
        <f t="shared" si="806"/>
        <v>0</v>
      </c>
      <c r="T2400" s="18">
        <f t="shared" si="797"/>
        <v>97638.799999999988</v>
      </c>
      <c r="U2400" s="15">
        <f t="shared" si="807"/>
        <v>0</v>
      </c>
      <c r="W2400" s="14"/>
      <c r="X2400" s="18"/>
      <c r="Y2400" s="16">
        <v>0</v>
      </c>
      <c r="Z2400" s="18">
        <f t="shared" si="798"/>
        <v>1449.5799999999801</v>
      </c>
      <c r="AA2400" s="15"/>
      <c r="AB2400" s="24"/>
      <c r="AC2400" s="15">
        <f t="shared" si="808"/>
        <v>0</v>
      </c>
      <c r="AD2400" s="25"/>
      <c r="AE2400" s="62">
        <f t="shared" ref="AE2400:AE2425" si="809">G2400</f>
        <v>0</v>
      </c>
      <c r="AF2400" s="63">
        <f t="shared" si="805"/>
        <v>0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799"/>
        <v>0</v>
      </c>
      <c r="AP2400" s="15"/>
      <c r="AR2400" s="14"/>
      <c r="AS2400" s="18"/>
      <c r="AT2400" s="16">
        <v>0</v>
      </c>
      <c r="AU2400" s="18">
        <f t="shared" si="800"/>
        <v>0</v>
      </c>
      <c r="AV2400" s="15"/>
      <c r="AX2400" s="14"/>
      <c r="AY2400" s="18"/>
      <c r="AZ2400" s="16">
        <v>0</v>
      </c>
      <c r="BA2400" s="18">
        <f t="shared" si="801"/>
        <v>0</v>
      </c>
      <c r="BB2400" s="15"/>
      <c r="BD2400" s="14"/>
      <c r="BE2400" s="18"/>
      <c r="BF2400" s="16">
        <v>0</v>
      </c>
      <c r="BG2400" s="18">
        <f t="shared" si="802"/>
        <v>0</v>
      </c>
      <c r="BH2400" s="15"/>
      <c r="BJ2400" s="86"/>
      <c r="BK2400" s="86"/>
      <c r="BL2400" s="24"/>
      <c r="BM2400" s="24"/>
      <c r="BN2400" s="24"/>
      <c r="BO2400" s="24"/>
      <c r="BP2400" s="24"/>
      <c r="BQ2400" s="124"/>
    </row>
    <row r="2401" spans="1:69" ht="16.8" customHeight="1" x14ac:dyDescent="0.35">
      <c r="A2401" s="15"/>
      <c r="B2401" s="15"/>
      <c r="C2401" s="28" t="s">
        <v>62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17.493200000000002</v>
      </c>
      <c r="N2401" s="16">
        <f>G2396</f>
        <v>0</v>
      </c>
      <c r="O2401" s="16">
        <f t="shared" si="803"/>
        <v>1521.2232500000005</v>
      </c>
      <c r="P2401" s="18">
        <f t="shared" si="804"/>
        <v>561.37324999999998</v>
      </c>
      <c r="Q2401" s="14"/>
      <c r="R2401" s="18"/>
      <c r="S2401" s="16">
        <f t="shared" si="806"/>
        <v>0</v>
      </c>
      <c r="T2401" s="18">
        <f t="shared" si="797"/>
        <v>97638.799999999988</v>
      </c>
      <c r="U2401" s="15" t="str">
        <f t="shared" si="807"/>
        <v>Materiale pulizia</v>
      </c>
      <c r="W2401" s="14"/>
      <c r="X2401" s="18"/>
      <c r="Y2401" s="16">
        <v>0</v>
      </c>
      <c r="Z2401" s="18">
        <f t="shared" si="798"/>
        <v>1449.5799999999801</v>
      </c>
      <c r="AA2401" s="15"/>
      <c r="AB2401" s="24"/>
      <c r="AC2401" s="15" t="str">
        <f t="shared" si="808"/>
        <v>Materiale pulizia</v>
      </c>
      <c r="AD2401" s="25"/>
      <c r="AE2401" s="62">
        <f t="shared" si="809"/>
        <v>0</v>
      </c>
      <c r="AF2401" s="63">
        <f t="shared" si="805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799"/>
        <v>0</v>
      </c>
      <c r="AP2401" s="15"/>
      <c r="AR2401" s="14"/>
      <c r="AS2401" s="18"/>
      <c r="AT2401" s="16">
        <v>0</v>
      </c>
      <c r="AU2401" s="18">
        <f t="shared" si="800"/>
        <v>0</v>
      </c>
      <c r="AV2401" s="15"/>
      <c r="AX2401" s="14"/>
      <c r="AY2401" s="18"/>
      <c r="AZ2401" s="16">
        <v>0</v>
      </c>
      <c r="BA2401" s="18">
        <f t="shared" si="801"/>
        <v>0</v>
      </c>
      <c r="BB2401" s="15"/>
      <c r="BD2401" s="14"/>
      <c r="BE2401" s="18"/>
      <c r="BF2401" s="16">
        <v>0</v>
      </c>
      <c r="BG2401" s="18">
        <f t="shared" si="802"/>
        <v>0</v>
      </c>
      <c r="BH2401" s="15"/>
      <c r="BJ2401" s="86"/>
      <c r="BK2401" s="86"/>
      <c r="BL2401" s="24"/>
      <c r="BM2401" s="24"/>
      <c r="BN2401" s="24"/>
      <c r="BO2401" s="24"/>
      <c r="BP2401" s="24"/>
      <c r="BQ2401" s="124"/>
    </row>
    <row r="2402" spans="1:69" ht="16.8" customHeight="1" x14ac:dyDescent="0.35">
      <c r="A2402" s="15"/>
      <c r="B2402" s="15"/>
      <c r="C2402" s="15" t="s">
        <v>63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17.493200000000002</v>
      </c>
      <c r="N2402" s="16">
        <f>G2402</f>
        <v>0</v>
      </c>
      <c r="O2402" s="16">
        <f t="shared" si="803"/>
        <v>-321.05674999999991</v>
      </c>
      <c r="P2402" s="18">
        <f t="shared" si="804"/>
        <v>561.37324999999998</v>
      </c>
      <c r="Q2402" s="14"/>
      <c r="R2402" s="18"/>
      <c r="S2402" s="16">
        <f t="shared" si="806"/>
        <v>0</v>
      </c>
      <c r="T2402" s="18">
        <f t="shared" si="797"/>
        <v>97638.799999999988</v>
      </c>
      <c r="U2402" s="15" t="str">
        <f t="shared" si="807"/>
        <v xml:space="preserve">Assicurazioni </v>
      </c>
      <c r="W2402" s="14"/>
      <c r="X2402" s="18"/>
      <c r="Y2402" s="16">
        <v>0</v>
      </c>
      <c r="Z2402" s="18">
        <f t="shared" si="798"/>
        <v>1449.5799999999801</v>
      </c>
      <c r="AA2402" s="15"/>
      <c r="AB2402" s="24"/>
      <c r="AC2402" s="15" t="str">
        <f t="shared" si="808"/>
        <v xml:space="preserve">Assicurazioni </v>
      </c>
      <c r="AD2402" s="25"/>
      <c r="AE2402" s="62">
        <f t="shared" si="809"/>
        <v>0</v>
      </c>
      <c r="AF2402" s="63">
        <f t="shared" si="805"/>
        <v>1842.28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799"/>
        <v>0</v>
      </c>
      <c r="AP2402" s="15"/>
      <c r="AR2402" s="14"/>
      <c r="AS2402" s="18"/>
      <c r="AT2402" s="16">
        <v>0</v>
      </c>
      <c r="AU2402" s="18">
        <f t="shared" si="800"/>
        <v>0</v>
      </c>
      <c r="AV2402" s="15"/>
      <c r="AX2402" s="14"/>
      <c r="AY2402" s="18"/>
      <c r="AZ2402" s="16">
        <v>0</v>
      </c>
      <c r="BA2402" s="18">
        <f t="shared" si="801"/>
        <v>0</v>
      </c>
      <c r="BB2402" s="15"/>
      <c r="BD2402" s="14"/>
      <c r="BE2402" s="18"/>
      <c r="BF2402" s="16">
        <v>0</v>
      </c>
      <c r="BG2402" s="18">
        <f t="shared" si="802"/>
        <v>0</v>
      </c>
      <c r="BH2402" s="15"/>
      <c r="BJ2402" s="86"/>
      <c r="BK2402" s="86"/>
      <c r="BL2402" s="24"/>
      <c r="BM2402" s="24"/>
      <c r="BN2402" s="24"/>
      <c r="BO2402" s="24"/>
      <c r="BP2402" s="24"/>
      <c r="BQ2402" s="124"/>
    </row>
    <row r="2403" spans="1:69" ht="16.8" customHeight="1" x14ac:dyDescent="0.35">
      <c r="A2403" s="15"/>
      <c r="B2403" s="15"/>
      <c r="C2403" s="15" t="s">
        <v>50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64</v>
      </c>
      <c r="L2403" s="16"/>
      <c r="M2403" s="16">
        <f>2.32*(L2381+L2382-M2382)/100</f>
        <v>81.168447999999998</v>
      </c>
      <c r="N2403" s="16">
        <f>H2437+H2436+G2435</f>
        <v>0</v>
      </c>
      <c r="O2403" s="16">
        <f t="shared" si="803"/>
        <v>1641.7818799999993</v>
      </c>
      <c r="P2403" s="18">
        <f t="shared" si="804"/>
        <v>2604.7718799999993</v>
      </c>
      <c r="Q2403" s="14"/>
      <c r="R2403" s="18"/>
      <c r="S2403" s="16">
        <f t="shared" si="806"/>
        <v>0</v>
      </c>
      <c r="T2403" s="18">
        <f t="shared" si="797"/>
        <v>97638.799999999988</v>
      </c>
      <c r="U2403" s="15" t="str">
        <f t="shared" si="807"/>
        <v>Telepass</v>
      </c>
      <c r="W2403" s="14"/>
      <c r="X2403" s="18"/>
      <c r="Y2403" s="16">
        <v>0</v>
      </c>
      <c r="Z2403" s="18">
        <f t="shared" si="798"/>
        <v>1449.5799999999801</v>
      </c>
      <c r="AA2403" s="15"/>
      <c r="AB2403" s="24"/>
      <c r="AC2403" s="15" t="str">
        <f t="shared" si="808"/>
        <v>Telepass</v>
      </c>
      <c r="AD2403" s="25"/>
      <c r="AE2403" s="62">
        <f t="shared" si="809"/>
        <v>0</v>
      </c>
      <c r="AF2403" s="63">
        <f t="shared" si="805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799"/>
        <v>0</v>
      </c>
      <c r="AP2403" s="15"/>
      <c r="AR2403" s="14"/>
      <c r="AS2403" s="18"/>
      <c r="AT2403" s="16">
        <v>0</v>
      </c>
      <c r="AU2403" s="18">
        <f t="shared" si="800"/>
        <v>0</v>
      </c>
      <c r="AV2403" s="15"/>
      <c r="AX2403" s="14"/>
      <c r="AY2403" s="18"/>
      <c r="AZ2403" s="16">
        <v>0</v>
      </c>
      <c r="BA2403" s="18">
        <f t="shared" si="801"/>
        <v>0</v>
      </c>
      <c r="BB2403" s="15"/>
      <c r="BD2403" s="14"/>
      <c r="BE2403" s="18"/>
      <c r="BF2403" s="16">
        <v>0</v>
      </c>
      <c r="BG2403" s="18">
        <f t="shared" si="802"/>
        <v>0</v>
      </c>
      <c r="BH2403" s="15"/>
      <c r="BJ2403" s="86"/>
      <c r="BK2403" s="86"/>
      <c r="BL2403" s="24"/>
      <c r="BM2403" s="24"/>
      <c r="BN2403" s="24"/>
      <c r="BO2403" s="24"/>
      <c r="BP2403" s="24"/>
      <c r="BQ2403" s="124"/>
    </row>
    <row r="2404" spans="1:69" ht="16.8" customHeight="1" x14ac:dyDescent="0.35">
      <c r="A2404" s="15"/>
      <c r="B2404" s="15"/>
      <c r="C2404" s="28" t="s">
        <v>65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/>
      <c r="L2404" s="16"/>
      <c r="M2404" s="16"/>
      <c r="N2404" s="16" t="s">
        <v>66</v>
      </c>
      <c r="O2404" s="16">
        <f>T2438+AO2438</f>
        <v>97638.799999999988</v>
      </c>
      <c r="P2404" s="18"/>
      <c r="Q2404" s="14"/>
      <c r="R2404" s="18"/>
      <c r="S2404" s="16">
        <v>0</v>
      </c>
      <c r="T2404" s="18">
        <f t="shared" si="797"/>
        <v>97638.799999999988</v>
      </c>
      <c r="U2404" s="15" t="str">
        <f t="shared" si="807"/>
        <v>Pubblicità</v>
      </c>
      <c r="W2404" s="14"/>
      <c r="X2404" s="18"/>
      <c r="Y2404" s="16">
        <v>0</v>
      </c>
      <c r="Z2404" s="18">
        <f t="shared" si="798"/>
        <v>1449.5799999999801</v>
      </c>
      <c r="AA2404" s="15"/>
      <c r="AB2404" s="24"/>
      <c r="AC2404" s="15" t="str">
        <f t="shared" si="808"/>
        <v>Pubblicità</v>
      </c>
      <c r="AD2404" s="25"/>
      <c r="AE2404" s="62">
        <f t="shared" si="809"/>
        <v>0</v>
      </c>
      <c r="AF2404" s="63">
        <f t="shared" si="805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799"/>
        <v>0</v>
      </c>
      <c r="AP2404" s="15"/>
      <c r="AR2404" s="14"/>
      <c r="AS2404" s="18"/>
      <c r="AT2404" s="16"/>
      <c r="AU2404" s="18">
        <f t="shared" si="800"/>
        <v>0</v>
      </c>
      <c r="AV2404" s="15"/>
      <c r="AX2404" s="14"/>
      <c r="AY2404" s="18"/>
      <c r="AZ2404" s="16"/>
      <c r="BA2404" s="18">
        <f t="shared" si="801"/>
        <v>0</v>
      </c>
      <c r="BB2404" s="15"/>
      <c r="BD2404" s="14"/>
      <c r="BE2404" s="18"/>
      <c r="BF2404" s="16"/>
      <c r="BG2404" s="18">
        <f t="shared" si="802"/>
        <v>0</v>
      </c>
      <c r="BH2404" s="15"/>
      <c r="BJ2404" s="86"/>
      <c r="BK2404" s="86"/>
      <c r="BL2404" s="24"/>
      <c r="BM2404" s="24"/>
      <c r="BN2404" s="24"/>
      <c r="BO2404" s="24"/>
      <c r="BP2404" s="24"/>
      <c r="BQ2404" s="124"/>
    </row>
    <row r="2405" spans="1:69" ht="16.8" customHeight="1" x14ac:dyDescent="0.35">
      <c r="A2405" s="15"/>
      <c r="B2405" s="66"/>
      <c r="C2405" s="15" t="s">
        <v>137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/>
      <c r="L2405" s="16"/>
      <c r="M2405" s="16">
        <v>0</v>
      </c>
      <c r="N2405" s="16" t="s">
        <v>68</v>
      </c>
      <c r="O2405" s="31">
        <f>L2429</f>
        <v>0</v>
      </c>
      <c r="P2405" s="32">
        <f>SUM(P2384:P2403)</f>
        <v>112274.65000000001</v>
      </c>
      <c r="Q2405" s="14"/>
      <c r="R2405" s="18"/>
      <c r="S2405" s="16">
        <f>G2405</f>
        <v>0</v>
      </c>
      <c r="T2405" s="18">
        <f t="shared" si="797"/>
        <v>97638.799999999988</v>
      </c>
      <c r="U2405" s="15" t="str">
        <f t="shared" si="807"/>
        <v xml:space="preserve">PAG. STIP.           MARZIA </v>
      </c>
      <c r="W2405" s="14"/>
      <c r="X2405" s="18"/>
      <c r="Y2405" s="16">
        <v>0</v>
      </c>
      <c r="Z2405" s="18">
        <f t="shared" si="798"/>
        <v>1449.5799999999801</v>
      </c>
      <c r="AA2405" s="15"/>
      <c r="AB2405" s="24"/>
      <c r="AC2405" s="15" t="str">
        <f t="shared" si="808"/>
        <v xml:space="preserve">PAG. STIP.           MARZIA </v>
      </c>
      <c r="AD2405" s="25"/>
      <c r="AE2405" s="62">
        <f t="shared" si="809"/>
        <v>0</v>
      </c>
      <c r="AF2405" s="63">
        <f t="shared" si="805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799"/>
        <v>0</v>
      </c>
      <c r="AP2405" s="15"/>
      <c r="AR2405" s="14"/>
      <c r="AS2405" s="18"/>
      <c r="AT2405" s="16">
        <v>0</v>
      </c>
      <c r="AU2405" s="18">
        <f t="shared" si="800"/>
        <v>0</v>
      </c>
      <c r="AV2405" s="15"/>
      <c r="AX2405" s="14"/>
      <c r="AY2405" s="18"/>
      <c r="AZ2405" s="16">
        <v>0</v>
      </c>
      <c r="BA2405" s="18">
        <f t="shared" si="801"/>
        <v>0</v>
      </c>
      <c r="BB2405" s="15"/>
      <c r="BD2405" s="14"/>
      <c r="BE2405" s="18"/>
      <c r="BF2405" s="16">
        <v>0</v>
      </c>
      <c r="BG2405" s="18">
        <f t="shared" si="802"/>
        <v>0</v>
      </c>
      <c r="BH2405" s="15"/>
      <c r="BJ2405" s="86"/>
      <c r="BK2405" s="86"/>
      <c r="BL2405" s="24"/>
      <c r="BM2405" s="24"/>
      <c r="BN2405" s="24"/>
      <c r="BO2405" s="24"/>
      <c r="BP2405" s="24"/>
      <c r="BQ2405" s="124"/>
    </row>
    <row r="2406" spans="1:69" ht="16.8" customHeight="1" x14ac:dyDescent="0.35">
      <c r="A2406" s="15"/>
      <c r="B2406" s="15"/>
      <c r="C2406" s="15" t="s">
        <v>139</v>
      </c>
      <c r="D2406" s="16"/>
      <c r="E2406" s="16">
        <v>0</v>
      </c>
      <c r="F2406" s="16"/>
      <c r="G2406" s="16">
        <v>0</v>
      </c>
      <c r="H2406" s="16"/>
      <c r="I2406" s="4"/>
      <c r="J2406" s="14"/>
      <c r="K2406" s="17"/>
      <c r="L2406" s="16"/>
      <c r="M2406" s="16">
        <v>0</v>
      </c>
      <c r="N2406" s="16" t="s">
        <v>70</v>
      </c>
      <c r="O2406" s="16">
        <f>SUM(L2417:L2428)+L2431</f>
        <v>6836.14</v>
      </c>
      <c r="P2406" s="33">
        <f>SUM(O2384:O2403)</f>
        <v>105101.52</v>
      </c>
      <c r="Q2406" s="14"/>
      <c r="R2406" s="18"/>
      <c r="S2406" s="16">
        <f>G2406</f>
        <v>0</v>
      </c>
      <c r="T2406" s="18">
        <f t="shared" si="797"/>
        <v>97638.799999999988</v>
      </c>
      <c r="U2406" s="15" t="str">
        <f t="shared" si="807"/>
        <v xml:space="preserve">PAG. STIP.           DEBORAH </v>
      </c>
      <c r="W2406" s="14"/>
      <c r="X2406" s="18"/>
      <c r="Y2406" s="16">
        <v>0</v>
      </c>
      <c r="Z2406" s="18">
        <f t="shared" si="798"/>
        <v>1449.5799999999801</v>
      </c>
      <c r="AA2406" s="15"/>
      <c r="AB2406" s="24"/>
      <c r="AC2406" s="15" t="str">
        <f t="shared" si="808"/>
        <v xml:space="preserve">PAG. STIP.           DEBORAH </v>
      </c>
      <c r="AD2406" s="25"/>
      <c r="AE2406" s="62">
        <f t="shared" si="809"/>
        <v>0</v>
      </c>
      <c r="AF2406" s="63">
        <f t="shared" si="805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799"/>
        <v>0</v>
      </c>
      <c r="AP2406" s="15"/>
      <c r="AR2406" s="14"/>
      <c r="AS2406" s="18"/>
      <c r="AT2406" s="16">
        <v>0</v>
      </c>
      <c r="AU2406" s="18">
        <f t="shared" si="800"/>
        <v>0</v>
      </c>
      <c r="AV2406" s="15"/>
      <c r="AX2406" s="14"/>
      <c r="AY2406" s="18"/>
      <c r="AZ2406" s="16">
        <v>0</v>
      </c>
      <c r="BA2406" s="18">
        <f t="shared" si="801"/>
        <v>0</v>
      </c>
      <c r="BB2406" s="15"/>
      <c r="BD2406" s="14"/>
      <c r="BE2406" s="18"/>
      <c r="BF2406" s="16">
        <v>0</v>
      </c>
      <c r="BG2406" s="18">
        <f t="shared" si="802"/>
        <v>0</v>
      </c>
      <c r="BH2406" s="15"/>
      <c r="BJ2406" s="86"/>
      <c r="BK2406" s="86"/>
      <c r="BL2406" s="24"/>
      <c r="BM2406" s="24"/>
      <c r="BN2406" s="24"/>
      <c r="BO2406" s="24"/>
      <c r="BP2406" s="24"/>
      <c r="BQ2406" s="124"/>
    </row>
    <row r="2407" spans="1:69" ht="16.8" customHeight="1" x14ac:dyDescent="0.35">
      <c r="A2407" s="15"/>
      <c r="B2407" s="15"/>
      <c r="C2407" s="15" t="s">
        <v>141</v>
      </c>
      <c r="D2407" s="16"/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72</v>
      </c>
      <c r="O2407" s="34">
        <f>O2346+O2347-F2422-F2421</f>
        <v>3933.579999999999</v>
      </c>
      <c r="P2407" s="35">
        <f>O2346+O2347+O2408-F2422-F2421-O2405-O2406</f>
        <v>596.07999999999902</v>
      </c>
      <c r="Q2407" s="14"/>
      <c r="R2407" s="18"/>
      <c r="S2407" s="16">
        <f>G2407</f>
        <v>0</v>
      </c>
      <c r="T2407" s="18">
        <f t="shared" si="797"/>
        <v>97638.799999999988</v>
      </c>
      <c r="U2407" s="15"/>
      <c r="W2407" s="14"/>
      <c r="X2407" s="18"/>
      <c r="Y2407" s="16"/>
      <c r="Z2407" s="18">
        <f t="shared" si="798"/>
        <v>1449.5799999999801</v>
      </c>
      <c r="AA2407" s="15"/>
      <c r="AB2407" s="24"/>
      <c r="AC2407" s="15" t="str">
        <f t="shared" si="808"/>
        <v xml:space="preserve">PAG. STIP.           DORIANA BONIFICO </v>
      </c>
      <c r="AD2407" s="25"/>
      <c r="AE2407" s="62">
        <f t="shared" si="809"/>
        <v>0</v>
      </c>
      <c r="AF2407" s="63">
        <f t="shared" si="805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799"/>
        <v>0</v>
      </c>
      <c r="AP2407" s="15"/>
      <c r="AR2407" s="14"/>
      <c r="AS2407" s="18"/>
      <c r="AT2407" s="16"/>
      <c r="AU2407" s="18">
        <f t="shared" si="800"/>
        <v>0</v>
      </c>
      <c r="AV2407" s="15"/>
      <c r="AX2407" s="14"/>
      <c r="AY2407" s="18"/>
      <c r="AZ2407" s="16"/>
      <c r="BA2407" s="18">
        <f t="shared" si="801"/>
        <v>0</v>
      </c>
      <c r="BB2407" s="15"/>
      <c r="BD2407" s="14"/>
      <c r="BE2407" s="18"/>
      <c r="BF2407" s="16"/>
      <c r="BG2407" s="18">
        <f t="shared" si="802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4"/>
    </row>
    <row r="2408" spans="1:69" ht="16.8" customHeight="1" x14ac:dyDescent="0.35">
      <c r="A2408" s="15"/>
      <c r="B2408" s="15"/>
      <c r="C2408" s="15" t="s">
        <v>142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74</v>
      </c>
      <c r="L2408" s="3">
        <f>SUM(L2381:L2407)</f>
        <v>18354.98</v>
      </c>
      <c r="M2408" s="3">
        <f>SUM(M2381:M2407)</f>
        <v>3498.6400000000008</v>
      </c>
      <c r="N2408" s="16" t="s">
        <v>75</v>
      </c>
      <c r="O2408" s="16">
        <f>N2381-L2382</f>
        <v>3498.6400000000003</v>
      </c>
      <c r="P2408" s="18"/>
      <c r="Q2408" s="14"/>
      <c r="R2408" s="18"/>
      <c r="S2408" s="16">
        <f>G2408</f>
        <v>0</v>
      </c>
      <c r="T2408" s="18">
        <f t="shared" si="797"/>
        <v>97638.799999999988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798"/>
        <v>1449.5799999999801</v>
      </c>
      <c r="AA2408" s="15"/>
      <c r="AB2408" s="24"/>
      <c r="AC2408" s="15" t="str">
        <f t="shared" si="808"/>
        <v xml:space="preserve">PAG. STIP.           STEFANIA  BONIFICO </v>
      </c>
      <c r="AD2408" s="25"/>
      <c r="AE2408" s="62">
        <f t="shared" si="809"/>
        <v>0</v>
      </c>
      <c r="AF2408" s="63">
        <f t="shared" si="805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799"/>
        <v>0</v>
      </c>
      <c r="AP2408" s="15"/>
      <c r="AR2408" s="14"/>
      <c r="AS2408" s="18"/>
      <c r="AT2408" s="16">
        <v>0</v>
      </c>
      <c r="AU2408" s="18">
        <f t="shared" si="800"/>
        <v>0</v>
      </c>
      <c r="AV2408" s="15"/>
      <c r="AX2408" s="14"/>
      <c r="AY2408" s="18"/>
      <c r="AZ2408" s="16">
        <v>0</v>
      </c>
      <c r="BA2408" s="18">
        <f t="shared" si="801"/>
        <v>0</v>
      </c>
      <c r="BB2408" s="15"/>
      <c r="BD2408" s="14"/>
      <c r="BE2408" s="18"/>
      <c r="BF2408" s="16">
        <v>0</v>
      </c>
      <c r="BG2408" s="18">
        <f t="shared" si="802"/>
        <v>0</v>
      </c>
      <c r="BH2408" s="15"/>
      <c r="BJ2408" s="86"/>
      <c r="BK2408" s="86"/>
      <c r="BL2408" s="24"/>
      <c r="BM2408" s="24"/>
      <c r="BN2408" s="24"/>
      <c r="BO2408" s="24"/>
      <c r="BP2408" s="24"/>
      <c r="BQ2408" s="124"/>
    </row>
    <row r="2409" spans="1:69" ht="16.8" customHeight="1" x14ac:dyDescent="0.35">
      <c r="A2409" s="15"/>
      <c r="B2409" s="15"/>
      <c r="C2409" s="15" t="s">
        <v>76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32</v>
      </c>
      <c r="L2409" s="3">
        <f>L2349</f>
        <v>1116360.02</v>
      </c>
      <c r="M2409" s="3">
        <f>M2349</f>
        <v>1106214.4000000001</v>
      </c>
      <c r="N2409" s="16" t="s">
        <v>77</v>
      </c>
      <c r="O2409" s="36">
        <f>(O2405+O2406)-(O2344+O2345)</f>
        <v>3241</v>
      </c>
      <c r="P2409" s="37">
        <f>O2408-O2409</f>
        <v>257.64000000000033</v>
      </c>
      <c r="Q2409" s="14"/>
      <c r="R2409" s="18"/>
      <c r="S2409" s="16">
        <f>G2409</f>
        <v>0</v>
      </c>
      <c r="T2409" s="18">
        <f t="shared" si="797"/>
        <v>97638.799999999988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798"/>
        <v>1449.5799999999801</v>
      </c>
      <c r="AA2409" s="15"/>
      <c r="AB2409" s="24"/>
      <c r="AC2409" s="15" t="str">
        <f t="shared" si="808"/>
        <v>Pagamento contributi impiegate</v>
      </c>
      <c r="AD2409" s="25"/>
      <c r="AE2409" s="62">
        <f t="shared" si="809"/>
        <v>0</v>
      </c>
      <c r="AF2409" s="63">
        <f t="shared" si="805"/>
        <v>9265.7099999999991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799"/>
        <v>0</v>
      </c>
      <c r="AP2409" s="15"/>
      <c r="AR2409" s="14"/>
      <c r="AS2409" s="18"/>
      <c r="AT2409" s="16">
        <v>0</v>
      </c>
      <c r="AU2409" s="18">
        <f t="shared" si="800"/>
        <v>0</v>
      </c>
      <c r="AV2409" s="15"/>
      <c r="AX2409" s="14"/>
      <c r="AY2409" s="18"/>
      <c r="AZ2409" s="16">
        <v>0</v>
      </c>
      <c r="BA2409" s="18">
        <f t="shared" si="801"/>
        <v>0</v>
      </c>
      <c r="BB2409" s="15"/>
      <c r="BD2409" s="14"/>
      <c r="BE2409" s="18"/>
      <c r="BF2409" s="16">
        <v>0</v>
      </c>
      <c r="BG2409" s="18">
        <f t="shared" si="802"/>
        <v>0</v>
      </c>
      <c r="BH2409" s="15"/>
      <c r="BJ2409" s="86"/>
      <c r="BK2409" s="86"/>
      <c r="BL2409" s="24"/>
      <c r="BM2409" s="24"/>
      <c r="BN2409" s="24"/>
      <c r="BO2409" s="24"/>
      <c r="BP2409" s="24"/>
      <c r="BQ2409" s="124"/>
    </row>
    <row r="2410" spans="1:69" ht="16.8" customHeight="1" thickBot="1" x14ac:dyDescent="0.4">
      <c r="A2410" s="15"/>
      <c r="B2410" s="15"/>
      <c r="C2410" s="15" t="s">
        <v>78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79</v>
      </c>
      <c r="L2410" s="3">
        <f>L2408+L2409</f>
        <v>1134715</v>
      </c>
      <c r="M2410" s="3">
        <f>M2408+M2409</f>
        <v>1109713.04</v>
      </c>
      <c r="N2410" s="16" t="s">
        <v>80</v>
      </c>
      <c r="O2410" s="38">
        <f>O2407+O2408-O2409</f>
        <v>4191.2199999999993</v>
      </c>
      <c r="P2410" s="39">
        <f>O2410-O2407</f>
        <v>257.64000000000033</v>
      </c>
      <c r="Q2410" s="14"/>
      <c r="R2410" s="18"/>
      <c r="S2410" s="16">
        <v>0</v>
      </c>
      <c r="T2410" s="18">
        <f t="shared" si="797"/>
        <v>97638.799999999988</v>
      </c>
      <c r="U2410" s="15"/>
      <c r="W2410" s="14"/>
      <c r="X2410" s="18"/>
      <c r="Y2410" s="16"/>
      <c r="Z2410" s="18">
        <f t="shared" si="798"/>
        <v>1449.5799999999801</v>
      </c>
      <c r="AA2410" s="15"/>
      <c r="AB2410" s="24"/>
      <c r="AC2410" s="15"/>
      <c r="AD2410" s="25"/>
      <c r="AE2410" s="62">
        <f t="shared" si="809"/>
        <v>0</v>
      </c>
      <c r="AF2410" s="63">
        <f t="shared" si="805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799"/>
        <v>0</v>
      </c>
      <c r="AP2410" s="15"/>
      <c r="AR2410" s="14"/>
      <c r="AS2410" s="18"/>
      <c r="AT2410" s="16"/>
      <c r="AU2410" s="18">
        <f t="shared" si="800"/>
        <v>0</v>
      </c>
      <c r="AV2410" s="15"/>
      <c r="AX2410" s="14"/>
      <c r="AY2410" s="18"/>
      <c r="AZ2410" s="16"/>
      <c r="BA2410" s="18">
        <f t="shared" si="801"/>
        <v>0</v>
      </c>
      <c r="BB2410" s="15"/>
      <c r="BD2410" s="14"/>
      <c r="BE2410" s="18"/>
      <c r="BF2410" s="16"/>
      <c r="BG2410" s="18">
        <f t="shared" si="802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4"/>
    </row>
    <row r="2411" spans="1:69" ht="16.8" customHeight="1" thickTop="1" thickBot="1" x14ac:dyDescent="0.4">
      <c r="A2411" s="15"/>
      <c r="B2411" s="15"/>
      <c r="C2411" s="15" t="s">
        <v>81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25001.959999999963</v>
      </c>
      <c r="M2411" s="40"/>
      <c r="N2411" s="29" t="s">
        <v>82</v>
      </c>
      <c r="O2411" s="41">
        <f>O2404+O2405+O2406+O2412</f>
        <v>105101.52</v>
      </c>
      <c r="P2411" s="18"/>
      <c r="Q2411" s="14"/>
      <c r="R2411" s="18"/>
      <c r="S2411" s="16">
        <f>G2411</f>
        <v>0</v>
      </c>
      <c r="T2411" s="18">
        <f t="shared" si="797"/>
        <v>97638.799999999988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798"/>
        <v>1449.5799999999801</v>
      </c>
      <c r="AA2411" s="15"/>
      <c r="AB2411" s="24"/>
      <c r="AC2411" s="15" t="str">
        <f t="shared" ref="AC2411:AC2421" si="810">C2411</f>
        <v>Pag. Bolletta Telecom  780820</v>
      </c>
      <c r="AD2411" s="25"/>
      <c r="AE2411" s="62">
        <f t="shared" si="809"/>
        <v>0</v>
      </c>
      <c r="AF2411" s="63">
        <f t="shared" si="805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799"/>
        <v>0</v>
      </c>
      <c r="AP2411" s="15"/>
      <c r="AR2411" s="14"/>
      <c r="AS2411" s="18"/>
      <c r="AT2411" s="16">
        <v>0</v>
      </c>
      <c r="AU2411" s="18">
        <f t="shared" si="800"/>
        <v>0</v>
      </c>
      <c r="AV2411" s="15"/>
      <c r="AX2411" s="14"/>
      <c r="AY2411" s="18"/>
      <c r="AZ2411" s="16">
        <v>0</v>
      </c>
      <c r="BA2411" s="18">
        <f t="shared" si="801"/>
        <v>0</v>
      </c>
      <c r="BB2411" s="15"/>
      <c r="BD2411" s="14"/>
      <c r="BE2411" s="18"/>
      <c r="BF2411" s="16">
        <v>0</v>
      </c>
      <c r="BG2411" s="18">
        <f t="shared" si="802"/>
        <v>0</v>
      </c>
      <c r="BH2411" s="15"/>
      <c r="BJ2411" s="86"/>
      <c r="BK2411" s="86"/>
      <c r="BL2411" s="24"/>
      <c r="BM2411" s="24"/>
      <c r="BN2411" s="24"/>
      <c r="BO2411" s="24"/>
      <c r="BP2411" s="24"/>
      <c r="BQ2411" s="124"/>
    </row>
    <row r="2412" spans="1:69" ht="16.8" customHeight="1" thickTop="1" thickBot="1" x14ac:dyDescent="0.4">
      <c r="A2412" s="15"/>
      <c r="B2412" s="15"/>
      <c r="C2412" s="15" t="s">
        <v>83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84</v>
      </c>
      <c r="O2412" s="43">
        <f>P2406-O2405-O2406-O2404</f>
        <v>626.5800000000163</v>
      </c>
      <c r="P2412" s="18"/>
      <c r="Q2412" s="14"/>
      <c r="R2412" s="18"/>
      <c r="S2412" s="16">
        <f>G2412</f>
        <v>0</v>
      </c>
      <c r="T2412" s="18">
        <f t="shared" si="797"/>
        <v>97638.799999999988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798"/>
        <v>1449.5799999999801</v>
      </c>
      <c r="AA2412" s="15"/>
      <c r="AB2412" s="24"/>
      <c r="AC2412" s="15" t="str">
        <f t="shared" si="810"/>
        <v>Pag. Bolletta Telecom 780344</v>
      </c>
      <c r="AD2412" s="25"/>
      <c r="AE2412" s="62">
        <f t="shared" si="809"/>
        <v>0</v>
      </c>
      <c r="AF2412" s="63">
        <f t="shared" si="805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799"/>
        <v>0</v>
      </c>
      <c r="AP2412" s="15"/>
      <c r="AR2412" s="14"/>
      <c r="AS2412" s="18"/>
      <c r="AT2412" s="16">
        <v>0</v>
      </c>
      <c r="AU2412" s="18">
        <f t="shared" si="800"/>
        <v>0</v>
      </c>
      <c r="AV2412" s="15"/>
      <c r="AX2412" s="14"/>
      <c r="AY2412" s="18"/>
      <c r="AZ2412" s="16">
        <v>0</v>
      </c>
      <c r="BA2412" s="18">
        <f t="shared" si="801"/>
        <v>0</v>
      </c>
      <c r="BB2412" s="15"/>
      <c r="BD2412" s="14"/>
      <c r="BE2412" s="18"/>
      <c r="BF2412" s="16">
        <v>0</v>
      </c>
      <c r="BG2412" s="18">
        <f t="shared" si="802"/>
        <v>0</v>
      </c>
      <c r="BH2412" s="15"/>
      <c r="BJ2412" s="86"/>
      <c r="BK2412" s="86"/>
      <c r="BL2412" s="24"/>
      <c r="BM2412" s="24"/>
      <c r="BN2412" s="24"/>
      <c r="BO2412" s="24"/>
      <c r="BP2412" s="24"/>
      <c r="BQ2412" s="124"/>
    </row>
    <row r="2413" spans="1:69" ht="16.8" customHeight="1" thickTop="1" x14ac:dyDescent="0.35">
      <c r="A2413" s="15"/>
      <c r="B2413" s="15"/>
      <c r="C2413" s="15" t="s">
        <v>85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86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797"/>
        <v>97638.799999999988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798"/>
        <v>1449.5799999999801</v>
      </c>
      <c r="AA2413" s="15"/>
      <c r="AB2413" s="24"/>
      <c r="AC2413" s="15" t="str">
        <f t="shared" si="810"/>
        <v>Pag. Bolletta Telecom</v>
      </c>
      <c r="AD2413" s="25"/>
      <c r="AE2413" s="62">
        <f t="shared" si="809"/>
        <v>0</v>
      </c>
      <c r="AF2413" s="63">
        <f t="shared" si="805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799"/>
        <v>0</v>
      </c>
      <c r="AP2413" s="15"/>
      <c r="AR2413" s="14"/>
      <c r="AS2413" s="18"/>
      <c r="AT2413" s="16">
        <v>0</v>
      </c>
      <c r="AU2413" s="18">
        <f t="shared" si="800"/>
        <v>0</v>
      </c>
      <c r="AV2413" s="15"/>
      <c r="AX2413" s="14"/>
      <c r="AY2413" s="18"/>
      <c r="AZ2413" s="16">
        <v>0</v>
      </c>
      <c r="BA2413" s="18">
        <f t="shared" si="801"/>
        <v>0</v>
      </c>
      <c r="BB2413" s="15"/>
      <c r="BD2413" s="14"/>
      <c r="BE2413" s="18"/>
      <c r="BF2413" s="16">
        <v>0</v>
      </c>
      <c r="BG2413" s="18">
        <f t="shared" si="802"/>
        <v>0</v>
      </c>
      <c r="BH2413" s="15"/>
      <c r="BJ2413" s="86"/>
      <c r="BK2413" s="86"/>
      <c r="BL2413" s="24"/>
      <c r="BM2413" s="24"/>
      <c r="BN2413" s="24"/>
      <c r="BO2413" s="24"/>
      <c r="BP2413" s="24"/>
      <c r="BQ2413" s="124"/>
    </row>
    <row r="2414" spans="1:69" ht="16.8" customHeight="1" x14ac:dyDescent="0.35">
      <c r="A2414" s="15"/>
      <c r="B2414" s="15"/>
      <c r="C2414" s="15" t="s">
        <v>87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88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ref="T2414:T2445" si="811">(R2414-S2414)+T2413</f>
        <v>97638.799999999988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ref="Z2414:Z2445" si="812">(X2414-Y2414)+Z2413</f>
        <v>1449.5799999999801</v>
      </c>
      <c r="AA2414" s="15"/>
      <c r="AB2414" s="24"/>
      <c r="AC2414" s="15" t="str">
        <f t="shared" si="810"/>
        <v xml:space="preserve">PAG. BOLLETTA ENEL  </v>
      </c>
      <c r="AD2414" s="25"/>
      <c r="AE2414" s="62">
        <f t="shared" si="809"/>
        <v>0</v>
      </c>
      <c r="AF2414" s="63">
        <f t="shared" si="805"/>
        <v>0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ref="AO2414:AO2445" si="813">(AM2414-AN2414)+AO2413</f>
        <v>0</v>
      </c>
      <c r="AP2414" s="15"/>
      <c r="AR2414" s="14"/>
      <c r="AS2414" s="18"/>
      <c r="AT2414" s="16">
        <v>0</v>
      </c>
      <c r="AU2414" s="18">
        <f t="shared" ref="AU2414:AU2445" si="814">(AS2414-AT2414)+AU2413</f>
        <v>0</v>
      </c>
      <c r="AV2414" s="15"/>
      <c r="AX2414" s="14"/>
      <c r="AY2414" s="18"/>
      <c r="AZ2414" s="16">
        <v>0</v>
      </c>
      <c r="BA2414" s="18">
        <f t="shared" ref="BA2414:BA2445" si="815">(AY2414-AZ2414)+BA2413</f>
        <v>0</v>
      </c>
      <c r="BB2414" s="15"/>
      <c r="BD2414" s="14"/>
      <c r="BE2414" s="18"/>
      <c r="BF2414" s="16">
        <v>0</v>
      </c>
      <c r="BG2414" s="18">
        <f t="shared" ref="BG2414:BG2445" si="816">(BE2414-BF2414)+BG2413</f>
        <v>0</v>
      </c>
      <c r="BH2414" s="15"/>
      <c r="BJ2414" s="86"/>
      <c r="BK2414" s="86"/>
      <c r="BL2414" s="24"/>
      <c r="BM2414" s="24"/>
      <c r="BN2414" s="24"/>
      <c r="BO2414" s="24"/>
      <c r="BP2414" s="24"/>
      <c r="BQ2414" s="124"/>
    </row>
    <row r="2415" spans="1:69" ht="16.8" customHeight="1" x14ac:dyDescent="0.35">
      <c r="A2415" s="15"/>
      <c r="B2415" s="15"/>
      <c r="C2415" s="15" t="s">
        <v>89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90</v>
      </c>
      <c r="L2415" s="3">
        <f>T2438+Z2438+AO2438+AU2438</f>
        <v>106690.36999999997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811"/>
        <v>97638.799999999988</v>
      </c>
      <c r="U2415" s="15"/>
      <c r="W2415" s="14"/>
      <c r="X2415" s="18"/>
      <c r="Y2415" s="16">
        <v>0</v>
      </c>
      <c r="Z2415" s="18">
        <f t="shared" si="812"/>
        <v>1449.5799999999801</v>
      </c>
      <c r="AA2415" s="15"/>
      <c r="AB2415" s="24"/>
      <c r="AC2415" s="15" t="str">
        <f t="shared" si="810"/>
        <v>Locazione immobili</v>
      </c>
      <c r="AD2415" s="25"/>
      <c r="AE2415" s="62">
        <f t="shared" si="809"/>
        <v>0</v>
      </c>
      <c r="AF2415" s="63">
        <f t="shared" si="805"/>
        <v>9547.4</v>
      </c>
      <c r="AG2415" s="25"/>
      <c r="AH2415" s="24"/>
      <c r="AI2415" s="26">
        <v>0</v>
      </c>
      <c r="AJ2415" s="25"/>
      <c r="AL2415" s="14"/>
      <c r="AM2415" s="18"/>
      <c r="AN2415" s="16">
        <v>0</v>
      </c>
      <c r="AO2415" s="18">
        <f t="shared" si="813"/>
        <v>0</v>
      </c>
      <c r="AP2415" s="15"/>
      <c r="AR2415" s="14"/>
      <c r="AS2415" s="18"/>
      <c r="AT2415" s="16">
        <v>0</v>
      </c>
      <c r="AU2415" s="18">
        <f t="shared" si="814"/>
        <v>0</v>
      </c>
      <c r="AV2415" s="15"/>
      <c r="AX2415" s="14"/>
      <c r="AY2415" s="18"/>
      <c r="AZ2415" s="16">
        <v>0</v>
      </c>
      <c r="BA2415" s="18">
        <f t="shared" si="815"/>
        <v>0</v>
      </c>
      <c r="BB2415" s="15"/>
      <c r="BD2415" s="14"/>
      <c r="BE2415" s="18"/>
      <c r="BF2415" s="16">
        <v>0</v>
      </c>
      <c r="BG2415" s="18">
        <f t="shared" si="816"/>
        <v>0</v>
      </c>
      <c r="BH2415" s="15"/>
      <c r="BJ2415" s="86"/>
      <c r="BK2415" s="86"/>
      <c r="BL2415" s="24"/>
      <c r="BM2415" s="24"/>
      <c r="BN2415" s="24"/>
      <c r="BO2415" s="24"/>
      <c r="BP2415" s="24"/>
      <c r="BQ2415" s="124"/>
    </row>
    <row r="2416" spans="1:69" ht="16.8" customHeight="1" x14ac:dyDescent="0.35">
      <c r="A2416" s="15"/>
      <c r="B2416" s="15"/>
      <c r="C2416" s="15" t="s">
        <v>91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92</v>
      </c>
      <c r="L2416" s="3"/>
      <c r="M2416" s="46" t="s">
        <v>93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811"/>
        <v>97638.799999999988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812"/>
        <v>1449.5799999999801</v>
      </c>
      <c r="AA2416" s="15"/>
      <c r="AB2416" s="24"/>
      <c r="AC2416" s="15" t="str">
        <f t="shared" si="810"/>
        <v>Spese condominiali</v>
      </c>
      <c r="AD2416" s="25"/>
      <c r="AE2416" s="62">
        <f t="shared" si="809"/>
        <v>0</v>
      </c>
      <c r="AF2416" s="63">
        <f t="shared" si="805"/>
        <v>0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813"/>
        <v>0</v>
      </c>
      <c r="AP2416" s="15"/>
      <c r="AR2416" s="14"/>
      <c r="AS2416" s="18"/>
      <c r="AT2416" s="16">
        <v>0</v>
      </c>
      <c r="AU2416" s="18">
        <f t="shared" si="814"/>
        <v>0</v>
      </c>
      <c r="AV2416" s="15"/>
      <c r="AX2416" s="14"/>
      <c r="AY2416" s="18"/>
      <c r="AZ2416" s="16">
        <v>0</v>
      </c>
      <c r="BA2416" s="18">
        <f t="shared" si="815"/>
        <v>0</v>
      </c>
      <c r="BB2416" s="15"/>
      <c r="BD2416" s="14"/>
      <c r="BE2416" s="18"/>
      <c r="BF2416" s="16">
        <v>0</v>
      </c>
      <c r="BG2416" s="18">
        <f t="shared" si="816"/>
        <v>0</v>
      </c>
      <c r="BH2416" s="15"/>
      <c r="BJ2416" s="86"/>
      <c r="BK2416" s="86"/>
      <c r="BL2416" s="24"/>
      <c r="BM2416" s="24"/>
      <c r="BN2416" s="24"/>
      <c r="BO2416" s="24"/>
      <c r="BP2416" s="24"/>
      <c r="BQ2416" s="124"/>
    </row>
    <row r="2417" spans="1:69" ht="16.8" customHeight="1" x14ac:dyDescent="0.35">
      <c r="A2417" s="15"/>
      <c r="B2417" s="15"/>
      <c r="C2417" s="15" t="s">
        <v>94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tr">
        <f>K2356</f>
        <v>SOMMA SOSPESO 10/11</v>
      </c>
      <c r="L2417" s="107">
        <f>L2356</f>
        <v>114.5</v>
      </c>
      <c r="M2417" s="16" t="s">
        <v>26</v>
      </c>
      <c r="N2417" s="16" t="s">
        <v>27</v>
      </c>
      <c r="O2417" s="16"/>
      <c r="P2417" s="18"/>
      <c r="Q2417" s="14"/>
      <c r="R2417" s="18"/>
      <c r="S2417" s="16">
        <v>0</v>
      </c>
      <c r="T2417" s="18">
        <f t="shared" si="811"/>
        <v>97638.799999999988</v>
      </c>
      <c r="U2417" s="15"/>
      <c r="W2417" s="14"/>
      <c r="X2417" s="18"/>
      <c r="Y2417" s="16"/>
      <c r="Z2417" s="18">
        <f t="shared" si="812"/>
        <v>1449.5799999999801</v>
      </c>
      <c r="AA2417" s="15"/>
      <c r="AB2417" s="24"/>
      <c r="AC2417" s="15" t="str">
        <f t="shared" si="810"/>
        <v>TOT. SPESE AFFITTO  TEL. LUCE</v>
      </c>
      <c r="AD2417" s="25"/>
      <c r="AE2417" s="62">
        <f t="shared" si="809"/>
        <v>0</v>
      </c>
      <c r="AF2417" s="63">
        <f t="shared" si="805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813"/>
        <v>0</v>
      </c>
      <c r="AP2417" s="15"/>
      <c r="AR2417" s="14"/>
      <c r="AS2417" s="18"/>
      <c r="AT2417" s="16"/>
      <c r="AU2417" s="18">
        <f t="shared" si="814"/>
        <v>0</v>
      </c>
      <c r="AV2417" s="15"/>
      <c r="AX2417" s="14"/>
      <c r="AY2417" s="18"/>
      <c r="AZ2417" s="16"/>
      <c r="BA2417" s="18">
        <f t="shared" si="815"/>
        <v>0</v>
      </c>
      <c r="BB2417" s="15"/>
      <c r="BD2417" s="14"/>
      <c r="BE2417" s="18"/>
      <c r="BF2417" s="16"/>
      <c r="BG2417" s="18">
        <f t="shared" si="816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4"/>
    </row>
    <row r="2418" spans="1:69" ht="16.8" customHeight="1" x14ac:dyDescent="0.35">
      <c r="A2418" s="15"/>
      <c r="B2418" s="15"/>
      <c r="C2418" s="15" t="s">
        <v>95</v>
      </c>
      <c r="D2418" s="16"/>
      <c r="E2418" s="16"/>
      <c r="F2418" s="16"/>
      <c r="G2418" s="16">
        <v>0</v>
      </c>
      <c r="H2418" s="16"/>
      <c r="I2418" s="4"/>
      <c r="J2418" s="14"/>
      <c r="K2418" s="50" t="s">
        <v>506</v>
      </c>
      <c r="L2418" s="107">
        <v>1366.5</v>
      </c>
      <c r="M2418" s="16" t="s">
        <v>495</v>
      </c>
      <c r="N2418" s="16">
        <v>864</v>
      </c>
      <c r="O2418" s="16"/>
      <c r="P2418" s="18"/>
      <c r="Q2418" s="14"/>
      <c r="R2418" s="18"/>
      <c r="S2418" s="16">
        <f>G2418</f>
        <v>0</v>
      </c>
      <c r="T2418" s="18">
        <f t="shared" si="811"/>
        <v>97638.799999999988</v>
      </c>
      <c r="U2418" s="15"/>
      <c r="W2418" s="14"/>
      <c r="X2418" s="18">
        <v>0</v>
      </c>
      <c r="Y2418" s="16">
        <v>0</v>
      </c>
      <c r="Z2418" s="18">
        <f t="shared" si="812"/>
        <v>1449.5799999999801</v>
      </c>
      <c r="AA2418" s="15"/>
      <c r="AB2418" s="24"/>
      <c r="AC2418" s="15" t="str">
        <f t="shared" si="810"/>
        <v xml:space="preserve">RIVALSA </v>
      </c>
      <c r="AD2418" s="25"/>
      <c r="AE2418" s="62">
        <f t="shared" si="809"/>
        <v>0</v>
      </c>
      <c r="AF2418" s="63">
        <f t="shared" si="805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813"/>
        <v>0</v>
      </c>
      <c r="AP2418" s="15"/>
      <c r="AR2418" s="14"/>
      <c r="AS2418" s="18"/>
      <c r="AT2418" s="16"/>
      <c r="AU2418" s="18">
        <f t="shared" si="814"/>
        <v>0</v>
      </c>
      <c r="AV2418" s="15"/>
      <c r="AX2418" s="14"/>
      <c r="AY2418" s="18"/>
      <c r="AZ2418" s="16"/>
      <c r="BA2418" s="18">
        <f t="shared" si="815"/>
        <v>0</v>
      </c>
      <c r="BB2418" s="15"/>
      <c r="BD2418" s="14"/>
      <c r="BE2418" s="18"/>
      <c r="BF2418" s="16"/>
      <c r="BG2418" s="18">
        <f t="shared" si="816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4"/>
    </row>
    <row r="2419" spans="1:69" ht="16.8" customHeight="1" x14ac:dyDescent="0.35">
      <c r="A2419" s="15"/>
      <c r="B2419" s="15"/>
      <c r="C2419" s="15" t="s">
        <v>96</v>
      </c>
      <c r="D2419" s="16"/>
      <c r="E2419" s="16"/>
      <c r="F2419" s="16"/>
      <c r="G2419" s="16">
        <v>0</v>
      </c>
      <c r="H2419" s="16"/>
      <c r="I2419" s="4"/>
      <c r="J2419" s="14"/>
      <c r="K2419" s="50" t="str">
        <f>K2358</f>
        <v>SOSPESI GALLARATE</v>
      </c>
      <c r="L2419" s="107">
        <f>L2358</f>
        <v>0</v>
      </c>
      <c r="M2419" s="16" t="str">
        <f>M2358</f>
        <v>NUOVI SOSPESI GALLARATE</v>
      </c>
      <c r="N2419" s="16">
        <f>N2358</f>
        <v>0</v>
      </c>
      <c r="O2419" s="16"/>
      <c r="P2419" s="18"/>
      <c r="Q2419" s="14"/>
      <c r="R2419" s="18"/>
      <c r="S2419" s="16">
        <f>G2419</f>
        <v>0</v>
      </c>
      <c r="T2419" s="18">
        <f t="shared" si="811"/>
        <v>97638.799999999988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812"/>
        <v>1449.5799999999801</v>
      </c>
      <c r="AA2419" s="15"/>
      <c r="AB2419" s="24"/>
      <c r="AC2419" s="15" t="str">
        <f t="shared" si="810"/>
        <v>COMMERCIALISTA</v>
      </c>
      <c r="AD2419" s="25"/>
      <c r="AE2419" s="62">
        <f t="shared" si="809"/>
        <v>0</v>
      </c>
      <c r="AF2419" s="63">
        <f t="shared" si="805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813"/>
        <v>0</v>
      </c>
      <c r="AP2419" s="15"/>
      <c r="AR2419" s="14"/>
      <c r="AS2419" s="18"/>
      <c r="AT2419" s="16">
        <v>0</v>
      </c>
      <c r="AU2419" s="18">
        <f t="shared" si="814"/>
        <v>0</v>
      </c>
      <c r="AV2419" s="15"/>
      <c r="AX2419" s="14"/>
      <c r="AY2419" s="18"/>
      <c r="AZ2419" s="16">
        <v>0</v>
      </c>
      <c r="BA2419" s="18">
        <f t="shared" si="815"/>
        <v>0</v>
      </c>
      <c r="BB2419" s="15"/>
      <c r="BD2419" s="14"/>
      <c r="BE2419" s="18"/>
      <c r="BF2419" s="16">
        <v>0</v>
      </c>
      <c r="BG2419" s="18">
        <f t="shared" si="816"/>
        <v>0</v>
      </c>
      <c r="BH2419" s="15"/>
      <c r="BJ2419" s="86"/>
      <c r="BK2419" s="86"/>
      <c r="BL2419" s="24"/>
      <c r="BM2419" s="24"/>
      <c r="BN2419" s="24"/>
      <c r="BO2419" s="24"/>
      <c r="BP2419" s="24"/>
      <c r="BQ2419" s="124"/>
    </row>
    <row r="2420" spans="1:69" ht="16.8" customHeight="1" x14ac:dyDescent="0.35">
      <c r="A2420" s="15"/>
      <c r="B2420" s="15"/>
      <c r="C2420" s="64" t="s">
        <v>147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50" t="str">
        <f>K2359</f>
        <v>SOSPESI LEGNANO</v>
      </c>
      <c r="L2420" s="107">
        <f>L2359</f>
        <v>0</v>
      </c>
      <c r="M2420" s="16" t="s">
        <v>507</v>
      </c>
      <c r="N2420" s="16">
        <v>-5</v>
      </c>
      <c r="O2420" s="16"/>
      <c r="P2420" s="18"/>
      <c r="Q2420" s="14"/>
      <c r="R2420" s="18"/>
      <c r="S2420" s="16">
        <f>G2420</f>
        <v>0</v>
      </c>
      <c r="T2420" s="18">
        <f t="shared" si="811"/>
        <v>97638.799999999988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812"/>
        <v>1449.5799999999801</v>
      </c>
      <c r="AA2420" s="15"/>
      <c r="AB2420" s="24"/>
      <c r="AC2420" s="15" t="str">
        <f t="shared" si="810"/>
        <v>CASSA PREVIDENZA  AGENTI  + QUOTA GAA</v>
      </c>
      <c r="AD2420" s="25"/>
      <c r="AE2420" s="62">
        <f t="shared" si="809"/>
        <v>0</v>
      </c>
      <c r="AF2420" s="63">
        <f t="shared" si="805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813"/>
        <v>0</v>
      </c>
      <c r="AP2420" s="15"/>
      <c r="AR2420" s="14"/>
      <c r="AS2420" s="18"/>
      <c r="AT2420" s="16">
        <v>0</v>
      </c>
      <c r="AU2420" s="18">
        <f t="shared" si="814"/>
        <v>0</v>
      </c>
      <c r="AV2420" s="15"/>
      <c r="AX2420" s="14"/>
      <c r="AY2420" s="18"/>
      <c r="AZ2420" s="16">
        <v>0</v>
      </c>
      <c r="BA2420" s="18">
        <f t="shared" si="815"/>
        <v>0</v>
      </c>
      <c r="BB2420" s="15"/>
      <c r="BD2420" s="14"/>
      <c r="BE2420" s="18"/>
      <c r="BF2420" s="16">
        <v>0</v>
      </c>
      <c r="BG2420" s="18">
        <f t="shared" si="816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4"/>
    </row>
    <row r="2421" spans="1:69" ht="16.8" customHeight="1" x14ac:dyDescent="0.35">
      <c r="A2421" s="15"/>
      <c r="B2421" s="15"/>
      <c r="C2421" s="15" t="s">
        <v>98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50" t="str">
        <f>K2360</f>
        <v>SOSPESI SOMMA</v>
      </c>
      <c r="L2421" s="107">
        <f>L2360</f>
        <v>0</v>
      </c>
      <c r="M2421" s="16" t="s">
        <v>496</v>
      </c>
      <c r="N2421" s="16">
        <v>6.13</v>
      </c>
      <c r="O2421" s="16"/>
      <c r="P2421" s="18"/>
      <c r="Q2421" s="14"/>
      <c r="R2421" s="18">
        <f>F2421</f>
        <v>0</v>
      </c>
      <c r="S2421" s="16">
        <v>0</v>
      </c>
      <c r="T2421" s="18">
        <f t="shared" si="811"/>
        <v>97638.799999999988</v>
      </c>
      <c r="U2421" s="15"/>
      <c r="W2421" s="14" t="s">
        <v>186</v>
      </c>
      <c r="X2421" s="18">
        <v>0</v>
      </c>
      <c r="Y2421" s="16"/>
      <c r="Z2421" s="18">
        <f t="shared" si="812"/>
        <v>1449.5799999999801</v>
      </c>
      <c r="AA2421" s="15"/>
      <c r="AB2421" s="24"/>
      <c r="AC2421" s="15" t="str">
        <f t="shared" si="810"/>
        <v>GIROCONTO PROVV. GENERALI</v>
      </c>
      <c r="AD2421" s="25"/>
      <c r="AE2421" s="62">
        <f t="shared" si="809"/>
        <v>0</v>
      </c>
      <c r="AF2421" s="63">
        <f t="shared" si="805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813"/>
        <v>0</v>
      </c>
      <c r="AP2421" s="15"/>
      <c r="AR2421" s="14"/>
      <c r="AS2421" s="18"/>
      <c r="AT2421" s="16"/>
      <c r="AU2421" s="18">
        <f t="shared" si="814"/>
        <v>0</v>
      </c>
      <c r="AV2421" s="15"/>
      <c r="AX2421" s="14"/>
      <c r="AY2421" s="18"/>
      <c r="AZ2421" s="16"/>
      <c r="BA2421" s="18">
        <f t="shared" si="815"/>
        <v>0</v>
      </c>
      <c r="BB2421" s="15"/>
      <c r="BD2421" s="14"/>
      <c r="BE2421" s="18">
        <f>H2421</f>
        <v>0</v>
      </c>
      <c r="BF2421" s="16"/>
      <c r="BG2421" s="18">
        <f t="shared" si="816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4"/>
    </row>
    <row r="2422" spans="1:69" ht="16.8" customHeight="1" x14ac:dyDescent="0.35">
      <c r="A2422" s="15"/>
      <c r="B2422" s="15"/>
      <c r="C2422" s="47" t="s">
        <v>149</v>
      </c>
      <c r="D2422" s="16"/>
      <c r="E2422" s="16"/>
      <c r="F2422" s="1">
        <v>0</v>
      </c>
      <c r="G2422" s="16">
        <v>0</v>
      </c>
      <c r="H2422" s="16"/>
      <c r="I2422" s="4"/>
      <c r="J2422" s="14"/>
      <c r="K2422" s="50" t="s">
        <v>508</v>
      </c>
      <c r="L2422" s="107">
        <v>1248</v>
      </c>
      <c r="M2422" s="16" t="s">
        <v>497</v>
      </c>
      <c r="N2422" s="16">
        <v>324</v>
      </c>
      <c r="O2422" s="16"/>
      <c r="P2422" s="18"/>
      <c r="Q2422" s="14"/>
      <c r="R2422" s="49">
        <f>F2422</f>
        <v>0</v>
      </c>
      <c r="S2422" s="16">
        <v>0</v>
      </c>
      <c r="T2422" s="18">
        <f t="shared" si="811"/>
        <v>97638.799999999988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812"/>
        <v>1449.5799999999801</v>
      </c>
      <c r="AA2422" s="15"/>
      <c r="AB2422" s="24"/>
      <c r="AC2422" s="64" t="s">
        <v>150</v>
      </c>
      <c r="AD2422" s="65"/>
      <c r="AE2422" s="65">
        <f t="shared" si="809"/>
        <v>0</v>
      </c>
      <c r="AF2422" s="63">
        <f t="shared" si="805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813"/>
        <v>0</v>
      </c>
      <c r="AP2422" s="15"/>
      <c r="AR2422" s="14"/>
      <c r="AS2422" s="18"/>
      <c r="AT2422" s="16">
        <v>0</v>
      </c>
      <c r="AU2422" s="18">
        <f t="shared" si="814"/>
        <v>0</v>
      </c>
      <c r="AV2422" s="15"/>
      <c r="AX2422" s="14"/>
      <c r="AY2422" s="18"/>
      <c r="AZ2422" s="16">
        <v>0</v>
      </c>
      <c r="BA2422" s="18">
        <f t="shared" si="815"/>
        <v>0</v>
      </c>
      <c r="BB2422" s="15"/>
      <c r="BD2422" s="14"/>
      <c r="BE2422" s="18"/>
      <c r="BF2422" s="16">
        <v>0</v>
      </c>
      <c r="BG2422" s="18">
        <f t="shared" si="816"/>
        <v>0</v>
      </c>
      <c r="BH2422" s="15"/>
      <c r="BJ2422" s="86"/>
      <c r="BK2422" s="86"/>
      <c r="BL2422" s="24"/>
      <c r="BM2422" s="24"/>
      <c r="BN2422" s="24"/>
      <c r="BO2422" s="24"/>
      <c r="BP2422" s="24"/>
      <c r="BQ2422" s="124"/>
    </row>
    <row r="2423" spans="1:69" ht="16.8" customHeight="1" x14ac:dyDescent="0.35">
      <c r="A2423" s="15"/>
      <c r="B2423" s="15"/>
      <c r="C2423" s="15" t="s">
        <v>100</v>
      </c>
      <c r="D2423" s="16"/>
      <c r="E2423" s="16"/>
      <c r="F2423" s="16"/>
      <c r="G2423" s="16">
        <v>0</v>
      </c>
      <c r="H2423" s="16"/>
      <c r="I2423" s="4"/>
      <c r="J2423" s="14"/>
      <c r="K2423" s="50" t="s">
        <v>509</v>
      </c>
      <c r="L2423" s="107">
        <v>631.5</v>
      </c>
      <c r="M2423" s="16" t="str">
        <f t="shared" ref="M2423:N2425" si="817">M2362</f>
        <v>NUOVI SOSPESI TUTELA</v>
      </c>
      <c r="N2423" s="16">
        <f t="shared" si="817"/>
        <v>0</v>
      </c>
      <c r="O2423" s="16"/>
      <c r="P2423" s="18"/>
      <c r="Q2423" s="14"/>
      <c r="R2423" s="18"/>
      <c r="S2423" s="16">
        <f>G2423</f>
        <v>0</v>
      </c>
      <c r="T2423" s="18">
        <f t="shared" si="811"/>
        <v>97638.799999999988</v>
      </c>
      <c r="U2423" s="15" t="s">
        <v>102</v>
      </c>
      <c r="W2423" s="14"/>
      <c r="X2423" s="18"/>
      <c r="Y2423" s="16">
        <v>0</v>
      </c>
      <c r="Z2423" s="18">
        <f t="shared" si="812"/>
        <v>1449.5799999999801</v>
      </c>
      <c r="AA2423" s="15"/>
      <c r="AB2423" s="24"/>
      <c r="AC2423" s="15" t="str">
        <f>C2423</f>
        <v>TASSE</v>
      </c>
      <c r="AD2423" s="25"/>
      <c r="AE2423" s="62">
        <f t="shared" si="809"/>
        <v>0</v>
      </c>
      <c r="AF2423" s="63">
        <f t="shared" si="805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813"/>
        <v>0</v>
      </c>
      <c r="AP2423" s="15"/>
      <c r="AR2423" s="14"/>
      <c r="AS2423" s="18">
        <v>0</v>
      </c>
      <c r="AT2423" s="16">
        <v>0</v>
      </c>
      <c r="AU2423" s="18">
        <f t="shared" si="814"/>
        <v>0</v>
      </c>
      <c r="AV2423" s="15"/>
      <c r="AX2423" s="14"/>
      <c r="AY2423" s="18">
        <v>0</v>
      </c>
      <c r="AZ2423" s="16">
        <v>0</v>
      </c>
      <c r="BA2423" s="18">
        <f t="shared" si="815"/>
        <v>0</v>
      </c>
      <c r="BB2423" s="15"/>
      <c r="BD2423" s="14"/>
      <c r="BE2423" s="18">
        <v>0</v>
      </c>
      <c r="BF2423" s="16">
        <v>0</v>
      </c>
      <c r="BG2423" s="18">
        <f t="shared" si="816"/>
        <v>0</v>
      </c>
      <c r="BH2423" s="15"/>
      <c r="BJ2423" s="86"/>
      <c r="BK2423" s="86"/>
      <c r="BL2423" s="24"/>
      <c r="BM2423" s="24"/>
      <c r="BN2423" s="24"/>
      <c r="BO2423" s="24"/>
      <c r="BP2423" s="24"/>
      <c r="BQ2423" s="124"/>
    </row>
    <row r="2424" spans="1:69" ht="16.8" customHeight="1" x14ac:dyDescent="0.35">
      <c r="A2424" s="15"/>
      <c r="B2424" s="15"/>
      <c r="C2424" s="15" t="s">
        <v>103</v>
      </c>
      <c r="D2424" s="16"/>
      <c r="E2424" s="16"/>
      <c r="F2424" s="16">
        <v>0</v>
      </c>
      <c r="G2424" s="16">
        <v>0</v>
      </c>
      <c r="H2424" s="16"/>
      <c r="I2424" s="4"/>
      <c r="J2424" s="14"/>
      <c r="K2424" s="50" t="str">
        <f>K2363</f>
        <v>TOTALE SOSPESI</v>
      </c>
      <c r="L2424" s="107">
        <f>L2363</f>
        <v>0</v>
      </c>
      <c r="M2424" s="16" t="str">
        <f t="shared" si="817"/>
        <v>TOTALE SOSPESI</v>
      </c>
      <c r="N2424" s="16">
        <f t="shared" si="817"/>
        <v>14</v>
      </c>
      <c r="O2424" s="16"/>
      <c r="P2424" s="18"/>
      <c r="Q2424" s="14"/>
      <c r="R2424" s="18"/>
      <c r="S2424" s="16">
        <f>G2424</f>
        <v>0</v>
      </c>
      <c r="T2424" s="18">
        <f t="shared" si="811"/>
        <v>97638.799999999988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812"/>
        <v>1449.5799999999801</v>
      </c>
      <c r="AA2424" s="15"/>
      <c r="AB2424" s="24"/>
      <c r="AC2424" s="15" t="str">
        <f>C2424</f>
        <v>PREL.  ACC. PER AMM-  GIGI</v>
      </c>
      <c r="AD2424" s="25"/>
      <c r="AE2424" s="62">
        <f t="shared" si="809"/>
        <v>0</v>
      </c>
      <c r="AF2424" s="63">
        <f t="shared" si="805"/>
        <v>8650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813"/>
        <v>0</v>
      </c>
      <c r="AP2424" s="15"/>
      <c r="AR2424" s="14"/>
      <c r="AS2424" s="18">
        <v>0</v>
      </c>
      <c r="AT2424" s="16">
        <v>0</v>
      </c>
      <c r="AU2424" s="18">
        <f t="shared" si="814"/>
        <v>0</v>
      </c>
      <c r="AV2424" s="15"/>
      <c r="AX2424" s="14"/>
      <c r="AY2424" s="18">
        <v>0</v>
      </c>
      <c r="AZ2424" s="16">
        <v>0</v>
      </c>
      <c r="BA2424" s="18">
        <f t="shared" si="815"/>
        <v>0</v>
      </c>
      <c r="BB2424" s="15"/>
      <c r="BD2424" s="14"/>
      <c r="BE2424" s="18">
        <v>0</v>
      </c>
      <c r="BF2424" s="16">
        <v>0</v>
      </c>
      <c r="BG2424" s="18">
        <f t="shared" si="816"/>
        <v>0</v>
      </c>
      <c r="BH2424" s="15"/>
      <c r="BJ2424" s="86"/>
      <c r="BK2424" s="86"/>
      <c r="BL2424" s="24"/>
      <c r="BM2424" s="24"/>
      <c r="BN2424" s="24"/>
      <c r="BO2424" s="24"/>
      <c r="BP2424" s="24"/>
      <c r="BQ2424" s="124"/>
    </row>
    <row r="2425" spans="1:69" ht="16.8" customHeight="1" x14ac:dyDescent="0.35">
      <c r="A2425" s="15"/>
      <c r="B2425" s="15"/>
      <c r="C2425" s="15" t="s">
        <v>105</v>
      </c>
      <c r="D2425" s="16"/>
      <c r="E2425" s="16"/>
      <c r="F2425" s="16">
        <v>0</v>
      </c>
      <c r="G2425" s="16">
        <v>0</v>
      </c>
      <c r="H2425" s="16"/>
      <c r="I2425" s="4"/>
      <c r="J2425" s="14"/>
      <c r="K2425" s="50" t="s">
        <v>510</v>
      </c>
      <c r="L2425" s="107">
        <f>L2364</f>
        <v>0</v>
      </c>
      <c r="M2425" s="16">
        <f t="shared" si="817"/>
        <v>0</v>
      </c>
      <c r="N2425" s="16">
        <f t="shared" si="817"/>
        <v>0</v>
      </c>
      <c r="O2425" s="16"/>
      <c r="P2425" s="18"/>
      <c r="Q2425" s="14"/>
      <c r="R2425" s="18">
        <v>0</v>
      </c>
      <c r="S2425" s="16">
        <f>G2425</f>
        <v>0</v>
      </c>
      <c r="T2425" s="18">
        <f t="shared" si="811"/>
        <v>97638.799999999988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812"/>
        <v>1449.5799999999801</v>
      </c>
      <c r="AA2425" s="15"/>
      <c r="AB2425" s="24"/>
      <c r="AC2425" s="15" t="str">
        <f>C2425</f>
        <v>PREL.  ACC. PER AMM-. RENZO</v>
      </c>
      <c r="AD2425" s="25"/>
      <c r="AE2425" s="62">
        <f t="shared" si="809"/>
        <v>0</v>
      </c>
      <c r="AF2425" s="63">
        <f t="shared" si="805"/>
        <v>3210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813"/>
        <v>0</v>
      </c>
      <c r="AP2425" s="15"/>
      <c r="AR2425" s="14"/>
      <c r="AS2425" s="18">
        <v>0</v>
      </c>
      <c r="AT2425" s="16"/>
      <c r="AU2425" s="18">
        <f t="shared" si="814"/>
        <v>0</v>
      </c>
      <c r="AV2425" s="15"/>
      <c r="AX2425" s="14"/>
      <c r="AY2425" s="18">
        <v>0</v>
      </c>
      <c r="AZ2425" s="16"/>
      <c r="BA2425" s="18">
        <f t="shared" si="815"/>
        <v>0</v>
      </c>
      <c r="BB2425" s="15"/>
      <c r="BD2425" s="14"/>
      <c r="BE2425" s="18">
        <v>0</v>
      </c>
      <c r="BF2425" s="16"/>
      <c r="BG2425" s="18">
        <f t="shared" si="816"/>
        <v>0</v>
      </c>
      <c r="BH2425" s="15"/>
      <c r="BJ2425" s="86"/>
      <c r="BK2425" s="86"/>
      <c r="BL2425" s="24"/>
      <c r="BM2425" s="24"/>
      <c r="BN2425" s="24"/>
      <c r="BO2425" s="24"/>
      <c r="BP2425" s="24"/>
      <c r="BQ2425" s="124"/>
    </row>
    <row r="2426" spans="1:69" ht="16.8" customHeight="1" x14ac:dyDescent="0.35">
      <c r="A2426" s="15"/>
      <c r="B2426" s="15"/>
      <c r="C2426" s="15" t="s">
        <v>107</v>
      </c>
      <c r="D2426" s="16"/>
      <c r="E2426" s="16"/>
      <c r="F2426" s="16">
        <v>0</v>
      </c>
      <c r="G2426" s="16"/>
      <c r="H2426" s="16"/>
      <c r="I2426" s="4"/>
      <c r="J2426" s="14"/>
      <c r="K2426" s="50">
        <f>K2365</f>
        <v>0</v>
      </c>
      <c r="L2426" s="107">
        <f>L2365</f>
        <v>0</v>
      </c>
      <c r="M2426" s="16" t="s">
        <v>499</v>
      </c>
      <c r="N2426" s="16">
        <v>300.5</v>
      </c>
      <c r="O2426" s="16"/>
      <c r="P2426" s="18"/>
      <c r="Q2426" s="14"/>
      <c r="R2426" s="18">
        <v>0</v>
      </c>
      <c r="S2426" s="16">
        <v>0</v>
      </c>
      <c r="T2426" s="18">
        <f t="shared" si="811"/>
        <v>97638.799999999988</v>
      </c>
      <c r="U2426" s="15"/>
      <c r="W2426" s="14"/>
      <c r="X2426" s="18">
        <f>F2426</f>
        <v>0</v>
      </c>
      <c r="Y2426" s="16">
        <v>0</v>
      </c>
      <c r="Z2426" s="18">
        <f t="shared" si="812"/>
        <v>1449.5799999999801</v>
      </c>
      <c r="AA2426" s="15" t="str">
        <f>C2426</f>
        <v>VERSAMENTO</v>
      </c>
      <c r="AB2426" s="24"/>
      <c r="AC2426" s="15"/>
      <c r="AD2426" s="25"/>
      <c r="AE2426" s="62"/>
      <c r="AF2426" s="63"/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813"/>
        <v>0</v>
      </c>
      <c r="AP2426" s="15"/>
      <c r="AR2426" s="14"/>
      <c r="AS2426" s="18">
        <v>0</v>
      </c>
      <c r="AT2426" s="16"/>
      <c r="AU2426" s="18">
        <f t="shared" si="814"/>
        <v>0</v>
      </c>
      <c r="AV2426" s="15"/>
      <c r="AX2426" s="14"/>
      <c r="AY2426" s="18">
        <v>0</v>
      </c>
      <c r="AZ2426" s="16"/>
      <c r="BA2426" s="18">
        <f t="shared" si="815"/>
        <v>0</v>
      </c>
      <c r="BB2426" s="15"/>
      <c r="BD2426" s="14"/>
      <c r="BE2426" s="18">
        <v>0</v>
      </c>
      <c r="BF2426" s="16"/>
      <c r="BG2426" s="18">
        <f t="shared" si="816"/>
        <v>0</v>
      </c>
      <c r="BH2426" s="15"/>
      <c r="BJ2426" s="86"/>
      <c r="BK2426" s="86"/>
      <c r="BL2426" s="24"/>
      <c r="BM2426" s="24"/>
      <c r="BN2426" s="24"/>
      <c r="BO2426" s="24"/>
      <c r="BP2426" s="24"/>
      <c r="BQ2426" s="124"/>
    </row>
    <row r="2427" spans="1:69" ht="16.8" customHeight="1" x14ac:dyDescent="0.35">
      <c r="A2427" s="15"/>
      <c r="B2427" s="15"/>
      <c r="C2427" s="15" t="s">
        <v>107</v>
      </c>
      <c r="D2427" s="16"/>
      <c r="E2427" s="16"/>
      <c r="F2427" s="16">
        <v>0</v>
      </c>
      <c r="G2427" s="16"/>
      <c r="H2427" s="16">
        <v>0</v>
      </c>
      <c r="I2427" s="4"/>
      <c r="J2427" s="14"/>
      <c r="K2427" s="50">
        <f>K2366</f>
        <v>0</v>
      </c>
      <c r="L2427" s="107">
        <f>L2366</f>
        <v>0</v>
      </c>
      <c r="M2427" s="16" t="s">
        <v>501</v>
      </c>
      <c r="N2427" s="16">
        <v>333</v>
      </c>
      <c r="O2427" s="16"/>
      <c r="P2427" s="18"/>
      <c r="Q2427" s="14"/>
      <c r="R2427" s="18">
        <v>0</v>
      </c>
      <c r="S2427" s="16">
        <v>0</v>
      </c>
      <c r="T2427" s="18">
        <f t="shared" si="811"/>
        <v>97638.799999999988</v>
      </c>
      <c r="U2427" s="15"/>
      <c r="W2427" s="14"/>
      <c r="X2427" s="18">
        <f>F2427</f>
        <v>0</v>
      </c>
      <c r="Y2427" s="16"/>
      <c r="Z2427" s="18">
        <f t="shared" si="812"/>
        <v>1449.5799999999801</v>
      </c>
      <c r="AA2427" s="15"/>
      <c r="AB2427" s="24"/>
      <c r="AC2427" s="15"/>
      <c r="AD2427" s="25"/>
      <c r="AE2427" s="62"/>
      <c r="AF2427" s="63"/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813"/>
        <v>0</v>
      </c>
      <c r="AP2427" s="15"/>
      <c r="AR2427" s="14"/>
      <c r="AS2427" s="18">
        <v>0</v>
      </c>
      <c r="AT2427" s="16"/>
      <c r="AU2427" s="18">
        <f t="shared" si="814"/>
        <v>0</v>
      </c>
      <c r="AV2427" s="15"/>
      <c r="AX2427" s="14"/>
      <c r="AY2427" s="18">
        <v>0</v>
      </c>
      <c r="AZ2427" s="16"/>
      <c r="BA2427" s="18">
        <f t="shared" si="815"/>
        <v>0</v>
      </c>
      <c r="BB2427" s="15"/>
      <c r="BD2427" s="14"/>
      <c r="BE2427" s="18">
        <v>0</v>
      </c>
      <c r="BF2427" s="16"/>
      <c r="BG2427" s="18">
        <f t="shared" si="816"/>
        <v>0</v>
      </c>
      <c r="BH2427" s="15"/>
      <c r="BJ2427" s="86"/>
      <c r="BK2427" s="86"/>
      <c r="BL2427" s="24"/>
      <c r="BM2427" s="24"/>
      <c r="BN2427" s="24"/>
      <c r="BO2427" s="24"/>
      <c r="BP2427" s="24"/>
      <c r="BQ2427" s="124"/>
    </row>
    <row r="2428" spans="1:69" ht="16.8" customHeight="1" x14ac:dyDescent="0.35">
      <c r="A2428" s="15"/>
      <c r="B2428" s="15"/>
      <c r="C2428" s="15" t="s">
        <v>107</v>
      </c>
      <c r="D2428" s="16"/>
      <c r="E2428" s="16"/>
      <c r="F2428" s="16">
        <v>0</v>
      </c>
      <c r="G2428" s="16"/>
      <c r="H2428" s="16"/>
      <c r="I2428" s="4"/>
      <c r="J2428" s="14"/>
      <c r="K2428" s="50" t="s">
        <v>503</v>
      </c>
      <c r="L2428" s="107">
        <v>412</v>
      </c>
      <c r="M2428" s="16" t="s">
        <v>504</v>
      </c>
      <c r="N2428" s="16">
        <v>1117</v>
      </c>
      <c r="O2428" s="16"/>
      <c r="P2428" s="18"/>
      <c r="Q2428" s="14"/>
      <c r="R2428" s="18">
        <v>0</v>
      </c>
      <c r="S2428" s="16">
        <v>0</v>
      </c>
      <c r="T2428" s="18">
        <f t="shared" si="811"/>
        <v>97638.799999999988</v>
      </c>
      <c r="U2428" s="15"/>
      <c r="W2428" s="14"/>
      <c r="X2428" s="18">
        <f>F2428</f>
        <v>0</v>
      </c>
      <c r="Y2428" s="16"/>
      <c r="Z2428" s="18">
        <f t="shared" si="812"/>
        <v>1449.5799999999801</v>
      </c>
      <c r="AA2428" s="15"/>
      <c r="AB2428" s="24"/>
      <c r="AC2428" s="15"/>
      <c r="AD2428" s="25"/>
      <c r="AE2428" s="62"/>
      <c r="AF2428" s="63"/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813"/>
        <v>0</v>
      </c>
      <c r="AP2428" s="15"/>
      <c r="AR2428" s="14"/>
      <c r="AS2428" s="18">
        <v>0</v>
      </c>
      <c r="AT2428" s="16"/>
      <c r="AU2428" s="18">
        <f t="shared" si="814"/>
        <v>0</v>
      </c>
      <c r="AV2428" s="15"/>
      <c r="AX2428" s="14"/>
      <c r="AY2428" s="18">
        <v>0</v>
      </c>
      <c r="AZ2428" s="16"/>
      <c r="BA2428" s="18">
        <f t="shared" si="815"/>
        <v>0</v>
      </c>
      <c r="BB2428" s="15"/>
      <c r="BD2428" s="14"/>
      <c r="BE2428" s="18">
        <v>0</v>
      </c>
      <c r="BF2428" s="16"/>
      <c r="BG2428" s="18">
        <f t="shared" si="816"/>
        <v>0</v>
      </c>
      <c r="BH2428" s="15"/>
      <c r="BJ2428" s="86"/>
      <c r="BK2428" s="86"/>
      <c r="BL2428" s="24"/>
      <c r="BM2428" s="24"/>
      <c r="BN2428" s="24"/>
      <c r="BO2428" s="24"/>
      <c r="BP2428" s="24"/>
      <c r="BQ2428" s="124"/>
    </row>
    <row r="2429" spans="1:69" ht="16.8" customHeight="1" x14ac:dyDescent="0.35">
      <c r="A2429" s="15"/>
      <c r="B2429" s="15"/>
      <c r="C2429" s="15" t="s">
        <v>107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68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/>
      <c r="Q2429" s="14"/>
      <c r="R2429" s="18">
        <v>0</v>
      </c>
      <c r="S2429" s="16">
        <v>0</v>
      </c>
      <c r="T2429" s="18">
        <f t="shared" si="811"/>
        <v>97638.799999999988</v>
      </c>
      <c r="U2429" s="15"/>
      <c r="W2429" s="14"/>
      <c r="X2429" s="18">
        <f>F2429</f>
        <v>0</v>
      </c>
      <c r="Y2429" s="16">
        <v>0</v>
      </c>
      <c r="Z2429" s="18">
        <f t="shared" si="812"/>
        <v>1449.5799999999801</v>
      </c>
      <c r="AA2429" s="15" t="str">
        <f>C2429</f>
        <v>VERSAMENTO</v>
      </c>
      <c r="AB2429" s="24"/>
      <c r="AC2429" s="15"/>
      <c r="AD2429" s="25"/>
      <c r="AE2429" s="62"/>
      <c r="AF2429" s="63"/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813"/>
        <v>0</v>
      </c>
      <c r="AP2429" s="15"/>
      <c r="AR2429" s="14"/>
      <c r="AS2429" s="18">
        <v>0</v>
      </c>
      <c r="AT2429" s="16"/>
      <c r="AU2429" s="18">
        <f t="shared" si="814"/>
        <v>0</v>
      </c>
      <c r="AV2429" s="15"/>
      <c r="AX2429" s="14"/>
      <c r="AY2429" s="18">
        <v>0</v>
      </c>
      <c r="AZ2429" s="16"/>
      <c r="BA2429" s="18">
        <f t="shared" si="815"/>
        <v>0</v>
      </c>
      <c r="BB2429" s="15"/>
      <c r="BD2429" s="14"/>
      <c r="BE2429" s="18">
        <v>0</v>
      </c>
      <c r="BF2429" s="16"/>
      <c r="BG2429" s="18">
        <f t="shared" si="816"/>
        <v>0</v>
      </c>
      <c r="BH2429" s="15"/>
      <c r="BJ2429" s="86"/>
      <c r="BK2429" s="86"/>
      <c r="BL2429" s="24"/>
      <c r="BM2429" s="24"/>
      <c r="BN2429" s="24"/>
      <c r="BO2429" s="24"/>
      <c r="BP2429" s="24"/>
      <c r="BQ2429" s="124"/>
    </row>
    <row r="2430" spans="1:69" ht="16.8" customHeight="1" x14ac:dyDescent="0.35">
      <c r="A2430" s="15"/>
      <c r="B2430" s="15"/>
      <c r="C2430" s="68" t="s">
        <v>107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111</v>
      </c>
      <c r="L2430" s="16">
        <f>SUM(L2417:L2429)</f>
        <v>3772.5</v>
      </c>
      <c r="M2430" s="16" t="s">
        <v>505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811"/>
        <v>97638.799999999988</v>
      </c>
      <c r="U2430" s="15"/>
      <c r="W2430" s="14"/>
      <c r="X2430" s="18">
        <v>0</v>
      </c>
      <c r="Y2430" s="16"/>
      <c r="Z2430" s="18">
        <f t="shared" si="812"/>
        <v>1449.5799999999801</v>
      </c>
      <c r="AA2430" s="15" t="str">
        <f>C2430</f>
        <v>VERSAMENTO</v>
      </c>
      <c r="AB2430" s="24"/>
      <c r="AC2430" s="15"/>
      <c r="AD2430" s="25"/>
      <c r="AE2430" s="62"/>
      <c r="AF2430" s="63"/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813"/>
        <v>0</v>
      </c>
      <c r="AP2430" s="15"/>
      <c r="AR2430" s="14"/>
      <c r="AS2430" s="18">
        <v>0</v>
      </c>
      <c r="AT2430" s="16"/>
      <c r="AU2430" s="18">
        <f t="shared" si="814"/>
        <v>0</v>
      </c>
      <c r="AV2430" s="15" t="str">
        <f>C2430</f>
        <v>VERSAMENTO</v>
      </c>
      <c r="AX2430" s="14"/>
      <c r="AY2430" s="18">
        <v>0</v>
      </c>
      <c r="AZ2430" s="16"/>
      <c r="BA2430" s="18">
        <f t="shared" si="815"/>
        <v>0</v>
      </c>
      <c r="BB2430" s="15"/>
      <c r="BD2430" s="14"/>
      <c r="BE2430" s="18">
        <v>0</v>
      </c>
      <c r="BF2430" s="16"/>
      <c r="BG2430" s="18">
        <f t="shared" si="816"/>
        <v>0</v>
      </c>
      <c r="BH2430" s="15"/>
      <c r="BJ2430" s="86"/>
      <c r="BK2430" s="86"/>
      <c r="BL2430" s="24"/>
      <c r="BM2430" s="24"/>
      <c r="BN2430" s="24"/>
      <c r="BO2430" s="24"/>
      <c r="BP2430" s="24"/>
      <c r="BQ2430" s="124"/>
    </row>
    <row r="2431" spans="1:69" ht="16.8" customHeight="1" x14ac:dyDescent="0.35">
      <c r="A2431" s="15"/>
      <c r="B2431" s="15"/>
      <c r="C2431" s="15" t="s">
        <v>169</v>
      </c>
      <c r="D2431" s="16"/>
      <c r="E2431" s="16"/>
      <c r="F2431" s="16">
        <v>7601.99</v>
      </c>
      <c r="G2431" s="85">
        <f>F2421</f>
        <v>0</v>
      </c>
      <c r="H2431" s="16"/>
      <c r="I2431" s="4"/>
      <c r="J2431" s="14"/>
      <c r="K2431" s="17" t="s">
        <v>93</v>
      </c>
      <c r="L2431" s="16">
        <f>SUM(N2418:N2431)</f>
        <v>3063.6400000000003</v>
      </c>
      <c r="M2431" s="44"/>
      <c r="N2431" s="16"/>
      <c r="O2431" s="16"/>
      <c r="P2431" s="18"/>
      <c r="Q2431" s="14"/>
      <c r="R2431" s="18">
        <v>0</v>
      </c>
      <c r="S2431" s="16"/>
      <c r="T2431" s="18">
        <f t="shared" si="811"/>
        <v>97638.799999999988</v>
      </c>
      <c r="U2431" s="15"/>
      <c r="W2431" s="14"/>
      <c r="X2431" s="18">
        <f>F2431</f>
        <v>7601.99</v>
      </c>
      <c r="Y2431" s="16">
        <f>G2431</f>
        <v>0</v>
      </c>
      <c r="Z2431" s="18">
        <f t="shared" si="812"/>
        <v>9051.5699999999797</v>
      </c>
      <c r="AA2431" s="15" t="str">
        <f>C2431</f>
        <v>BONIFICI</v>
      </c>
      <c r="AB2431" s="24"/>
      <c r="AC2431" s="15"/>
      <c r="AD2431" s="25"/>
      <c r="AE2431" s="62"/>
      <c r="AF2431" s="63"/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813"/>
        <v>0</v>
      </c>
      <c r="AP2431" s="15"/>
      <c r="AR2431" s="14"/>
      <c r="AS2431" s="18">
        <v>0</v>
      </c>
      <c r="AT2431" s="16"/>
      <c r="AU2431" s="18">
        <f t="shared" si="814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815"/>
        <v>0</v>
      </c>
      <c r="BB2431" s="15"/>
      <c r="BD2431" s="14"/>
      <c r="BE2431" s="18">
        <v>0</v>
      </c>
      <c r="BF2431" s="16"/>
      <c r="BG2431" s="18">
        <f t="shared" si="816"/>
        <v>0</v>
      </c>
      <c r="BH2431" s="15"/>
      <c r="BJ2431" s="86"/>
      <c r="BK2431" s="86"/>
      <c r="BL2431" s="24"/>
      <c r="BM2431" s="24"/>
      <c r="BN2431" s="24"/>
      <c r="BO2431" s="24"/>
      <c r="BP2431" s="24"/>
      <c r="BQ2431" s="124"/>
    </row>
    <row r="2432" spans="1:69" ht="16.8" customHeight="1" x14ac:dyDescent="0.35">
      <c r="A2432" s="15"/>
      <c r="B2432" s="15"/>
      <c r="C2432" s="47" t="s">
        <v>112</v>
      </c>
      <c r="D2432" s="16"/>
      <c r="E2432" s="16"/>
      <c r="F2432" s="16">
        <v>0</v>
      </c>
      <c r="G2432" s="1">
        <f>F2422</f>
        <v>0</v>
      </c>
      <c r="H2432" s="16">
        <f>G2432-D2323-D2324-D2326</f>
        <v>-1900.53</v>
      </c>
      <c r="I2432" s="4"/>
      <c r="J2432" s="14"/>
      <c r="K2432" s="53">
        <f>A2381</f>
        <v>45344</v>
      </c>
      <c r="L2432" s="3">
        <f>D2381+D2382-E2386+D2383-E2383+D2386-E2381+B2384</f>
        <v>18354.98</v>
      </c>
      <c r="M2432" s="3"/>
      <c r="N2432" s="3"/>
      <c r="O2432" s="16"/>
      <c r="P2432" s="18"/>
      <c r="Q2432" s="14"/>
      <c r="R2432" s="18"/>
      <c r="S2432" s="16"/>
      <c r="T2432" s="18">
        <f t="shared" si="811"/>
        <v>97638.799999999988</v>
      </c>
      <c r="U2432" s="15"/>
      <c r="W2432" s="14"/>
      <c r="X2432" s="18"/>
      <c r="Y2432" s="1">
        <f>G2432</f>
        <v>0</v>
      </c>
      <c r="Z2432" s="18">
        <f t="shared" si="812"/>
        <v>9051.5699999999797</v>
      </c>
      <c r="AA2432" s="15" t="str">
        <f>C2432</f>
        <v>PREL .PROVVIGIONI MATURATE</v>
      </c>
      <c r="AB2432" s="24"/>
      <c r="AC2432" s="15" t="s">
        <v>157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813"/>
        <v>0</v>
      </c>
      <c r="AP2432" s="15"/>
      <c r="AR2432" s="14"/>
      <c r="AS2432" s="18"/>
      <c r="AT2432" s="25">
        <v>0</v>
      </c>
      <c r="AU2432" s="18">
        <f t="shared" si="814"/>
        <v>0</v>
      </c>
      <c r="AV2432" s="15"/>
      <c r="AX2432" s="14"/>
      <c r="AY2432" s="18"/>
      <c r="AZ2432" s="25">
        <v>0</v>
      </c>
      <c r="BA2432" s="18">
        <f t="shared" si="815"/>
        <v>0</v>
      </c>
      <c r="BB2432" s="15"/>
      <c r="BD2432" s="14"/>
      <c r="BE2432" s="18"/>
      <c r="BF2432" s="25">
        <v>0</v>
      </c>
      <c r="BG2432" s="18">
        <f t="shared" si="816"/>
        <v>0</v>
      </c>
      <c r="BH2432" s="15"/>
      <c r="BJ2432" s="86"/>
      <c r="BK2432" s="86"/>
      <c r="BL2432" s="24"/>
      <c r="BM2432" s="24"/>
      <c r="BN2432" s="24"/>
      <c r="BO2432" s="24"/>
      <c r="BP2432" s="24"/>
      <c r="BQ2432" s="124"/>
    </row>
    <row r="2433" spans="1:69" ht="16.8" customHeight="1" x14ac:dyDescent="0.35">
      <c r="A2433" s="15"/>
      <c r="B2433" s="15"/>
      <c r="C2433" s="15" t="s">
        <v>113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/>
      <c r="N2433" s="16"/>
      <c r="O2433" s="16"/>
      <c r="P2433" s="18"/>
      <c r="Q2433" s="14"/>
      <c r="R2433" s="18"/>
      <c r="S2433" s="16">
        <f>G2433</f>
        <v>0</v>
      </c>
      <c r="T2433" s="18">
        <f t="shared" si="811"/>
        <v>97638.799999999988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812"/>
        <v>9051.5699999999797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813"/>
        <v>0</v>
      </c>
      <c r="AP2433" s="15"/>
      <c r="AR2433" s="14"/>
      <c r="AS2433" s="18"/>
      <c r="AT2433" s="16"/>
      <c r="AU2433" s="18">
        <f t="shared" si="814"/>
        <v>0</v>
      </c>
      <c r="AV2433" s="15"/>
      <c r="AX2433" s="14"/>
      <c r="AY2433" s="18"/>
      <c r="AZ2433" s="16"/>
      <c r="BA2433" s="18">
        <f t="shared" si="815"/>
        <v>0</v>
      </c>
      <c r="BB2433" s="15"/>
      <c r="BD2433" s="14"/>
      <c r="BE2433" s="18"/>
      <c r="BF2433" s="16"/>
      <c r="BG2433" s="18">
        <f t="shared" si="816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4"/>
    </row>
    <row r="2434" spans="1:69" ht="16.8" customHeight="1" x14ac:dyDescent="0.35">
      <c r="A2434" s="15"/>
      <c r="B2434" s="15"/>
      <c r="C2434" s="15" t="s">
        <v>114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811"/>
        <v>97638.799999999988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812"/>
        <v>9051.5699999999797</v>
      </c>
      <c r="AA2434" s="15"/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813"/>
        <v>0</v>
      </c>
      <c r="AP2434" s="15"/>
      <c r="AR2434" s="14"/>
      <c r="AS2434" s="18"/>
      <c r="AT2434" s="16">
        <v>0</v>
      </c>
      <c r="AU2434" s="18">
        <f t="shared" si="814"/>
        <v>0</v>
      </c>
      <c r="AV2434" s="15"/>
      <c r="AX2434" s="14"/>
      <c r="AY2434" s="18"/>
      <c r="AZ2434" s="16">
        <v>0</v>
      </c>
      <c r="BA2434" s="18">
        <f t="shared" si="815"/>
        <v>0</v>
      </c>
      <c r="BB2434" s="15"/>
      <c r="BD2434" s="14"/>
      <c r="BE2434" s="18"/>
      <c r="BF2434" s="16">
        <v>0</v>
      </c>
      <c r="BG2434" s="18">
        <f t="shared" si="816"/>
        <v>0</v>
      </c>
      <c r="BH2434" s="15"/>
      <c r="BJ2434" s="86"/>
      <c r="BK2434" s="86"/>
      <c r="BL2434" s="24"/>
      <c r="BM2434" s="24"/>
      <c r="BN2434" s="24"/>
      <c r="BO2434" s="24"/>
      <c r="BP2434" s="24"/>
      <c r="BQ2434" s="124"/>
    </row>
    <row r="2435" spans="1:69" ht="16.8" customHeight="1" x14ac:dyDescent="0.35">
      <c r="A2435" s="15"/>
      <c r="B2435" s="15"/>
      <c r="C2435" s="15"/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115</v>
      </c>
      <c r="L2435" s="3">
        <f>SUM(L2415:L2429)+N2414+L2431+L2432</f>
        <v>131881.48999999996</v>
      </c>
      <c r="M2435" s="3">
        <f>SUM(O2384:O2403)+N2413</f>
        <v>107656.42</v>
      </c>
      <c r="N2435" s="16"/>
      <c r="O2435" s="16"/>
      <c r="P2435" s="18"/>
      <c r="Q2435" s="14"/>
      <c r="R2435" s="18"/>
      <c r="S2435" s="16">
        <v>0</v>
      </c>
      <c r="T2435" s="18">
        <f t="shared" si="811"/>
        <v>97638.799999999988</v>
      </c>
      <c r="U2435" s="15"/>
      <c r="W2435" s="14"/>
      <c r="X2435" s="18">
        <v>0</v>
      </c>
      <c r="Y2435" s="16">
        <v>0</v>
      </c>
      <c r="Z2435" s="18">
        <f t="shared" si="812"/>
        <v>9051.5699999999797</v>
      </c>
      <c r="AA2435" s="15"/>
      <c r="AB2435" s="24"/>
      <c r="AC2435" s="15">
        <f>C2435</f>
        <v>0</v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111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813"/>
        <v>0</v>
      </c>
      <c r="AP2435" s="15"/>
      <c r="AR2435" s="14"/>
      <c r="AS2435" s="18"/>
      <c r="AT2435" s="16">
        <v>0</v>
      </c>
      <c r="AU2435" s="18">
        <f t="shared" si="814"/>
        <v>0</v>
      </c>
      <c r="AV2435" s="16"/>
      <c r="AX2435" s="14"/>
      <c r="AY2435" s="18"/>
      <c r="AZ2435" s="16">
        <v>0</v>
      </c>
      <c r="BA2435" s="18">
        <f t="shared" si="815"/>
        <v>0</v>
      </c>
      <c r="BB2435" s="15"/>
      <c r="BD2435" s="14"/>
      <c r="BE2435" s="18"/>
      <c r="BF2435" s="16">
        <v>0</v>
      </c>
      <c r="BG2435" s="18">
        <f t="shared" si="816"/>
        <v>0</v>
      </c>
      <c r="BH2435" s="15"/>
      <c r="BJ2435" s="86"/>
      <c r="BK2435" s="86"/>
      <c r="BL2435" s="24"/>
      <c r="BM2435" s="24"/>
      <c r="BN2435" s="24"/>
      <c r="BO2435" s="24"/>
      <c r="BP2435" s="24"/>
      <c r="BQ2435" s="124"/>
    </row>
    <row r="2436" spans="1:69" ht="16.8" customHeight="1" x14ac:dyDescent="0.35">
      <c r="A2436" s="15"/>
      <c r="B2436" s="15"/>
      <c r="C2436" s="64" t="s">
        <v>138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855.53000000000338</v>
      </c>
      <c r="J2436" s="14"/>
      <c r="K2436" s="6" t="s">
        <v>116</v>
      </c>
      <c r="L2436" s="3">
        <f>L2435-M2435</f>
        <v>24225.069999999963</v>
      </c>
      <c r="M2436" s="16"/>
      <c r="N2436" s="16"/>
      <c r="O2436" s="16"/>
      <c r="P2436" s="18"/>
      <c r="Q2436" s="14"/>
      <c r="R2436" s="18"/>
      <c r="S2436" s="16">
        <v>0</v>
      </c>
      <c r="T2436" s="18">
        <f t="shared" si="811"/>
        <v>97638.799999999988</v>
      </c>
      <c r="U2436" s="15"/>
      <c r="W2436" s="14"/>
      <c r="X2436" s="18"/>
      <c r="Y2436" s="16">
        <v>0</v>
      </c>
      <c r="Z2436" s="18">
        <f t="shared" si="812"/>
        <v>9051.5699999999797</v>
      </c>
      <c r="AA2436" s="15"/>
      <c r="AB2436" s="24"/>
      <c r="AC2436" s="71" t="s">
        <v>190</v>
      </c>
      <c r="AD2436" s="65"/>
      <c r="AE2436" s="65">
        <v>0</v>
      </c>
      <c r="AF2436" s="63">
        <f>SUM(AF2388:AF2435)</f>
        <v>71744.930000000008</v>
      </c>
      <c r="AG2436" s="25"/>
      <c r="AH2436" s="24" t="s">
        <v>117</v>
      </c>
      <c r="AI2436" s="26"/>
      <c r="AJ2436" s="25">
        <f>SUM(AJ2382:AJ2435)</f>
        <v>0</v>
      </c>
      <c r="AL2436" s="14"/>
      <c r="AM2436" s="18"/>
      <c r="AN2436" s="16"/>
      <c r="AO2436" s="18">
        <f t="shared" si="813"/>
        <v>0</v>
      </c>
      <c r="AP2436" s="15"/>
      <c r="AR2436" s="14"/>
      <c r="AS2436" s="18"/>
      <c r="AT2436" s="16">
        <v>0</v>
      </c>
      <c r="AU2436" s="18">
        <f t="shared" si="814"/>
        <v>0</v>
      </c>
      <c r="AV2436" s="15"/>
      <c r="AX2436" s="14"/>
      <c r="AY2436" s="18"/>
      <c r="AZ2436" s="16"/>
      <c r="BA2436" s="18">
        <f t="shared" si="815"/>
        <v>0</v>
      </c>
      <c r="BB2436" s="15"/>
      <c r="BD2436" s="14"/>
      <c r="BE2436" s="18"/>
      <c r="BF2436" s="16"/>
      <c r="BG2436" s="18">
        <f t="shared" si="816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4"/>
    </row>
    <row r="2437" spans="1:69" ht="16.8" customHeight="1" x14ac:dyDescent="0.35">
      <c r="A2437" s="15"/>
      <c r="B2437" s="15"/>
      <c r="C2437" s="64" t="s">
        <v>140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35</v>
      </c>
      <c r="L2437" s="55">
        <f>D2438+E2438+A2438+B2438+B2385</f>
        <v>26075.260000000002</v>
      </c>
      <c r="M2437" s="16"/>
      <c r="N2437" s="16"/>
      <c r="O2437" s="56"/>
      <c r="P2437" s="18"/>
      <c r="Q2437" s="14"/>
      <c r="R2437" s="18"/>
      <c r="S2437" s="16">
        <v>0</v>
      </c>
      <c r="T2437" s="18">
        <f t="shared" si="811"/>
        <v>97638.799999999988</v>
      </c>
      <c r="U2437" s="15"/>
      <c r="W2437" s="14"/>
      <c r="X2437" s="18"/>
      <c r="Y2437" s="16">
        <v>0</v>
      </c>
      <c r="Z2437" s="18">
        <f t="shared" si="812"/>
        <v>9051.5699999999797</v>
      </c>
      <c r="AA2437" s="15"/>
      <c r="AB2437" s="24"/>
      <c r="AC2437" s="71" t="s">
        <v>161</v>
      </c>
      <c r="AD2437" s="65"/>
      <c r="AE2437" s="65">
        <f>G2437</f>
        <v>0</v>
      </c>
      <c r="AF2437" s="63">
        <f>AF2376+AD2381+AD2382</f>
        <v>112274.64999999998</v>
      </c>
      <c r="AG2437" s="25"/>
      <c r="AH2437" s="24"/>
      <c r="AI2437" s="26"/>
      <c r="AJ2437" s="25"/>
      <c r="AL2437" s="14"/>
      <c r="AM2437" s="18"/>
      <c r="AN2437" s="16"/>
      <c r="AO2437" s="18">
        <f t="shared" si="813"/>
        <v>0</v>
      </c>
      <c r="AP2437" s="15"/>
      <c r="AR2437" s="14"/>
      <c r="AS2437" s="18"/>
      <c r="AT2437" s="16"/>
      <c r="AU2437" s="18">
        <f t="shared" si="814"/>
        <v>0</v>
      </c>
      <c r="AV2437" s="15"/>
      <c r="AX2437" s="14"/>
      <c r="AY2437" s="18"/>
      <c r="AZ2437" s="16"/>
      <c r="BA2437" s="18">
        <f t="shared" si="815"/>
        <v>0</v>
      </c>
      <c r="BB2437" s="15"/>
      <c r="BD2437" s="14"/>
      <c r="BE2437" s="18"/>
      <c r="BF2437" s="16"/>
      <c r="BG2437" s="18">
        <f t="shared" si="816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4"/>
    </row>
    <row r="2438" spans="1:69" ht="16.8" customHeight="1" x14ac:dyDescent="0.35">
      <c r="A2438" s="92">
        <f>D2383-D2385+A2377-E2383-G2437</f>
        <v>20808.879999999997</v>
      </c>
      <c r="B2438" s="44">
        <f>D2386-D2388+B2377</f>
        <v>8853.8800000000028</v>
      </c>
      <c r="C2438" s="57" t="s">
        <v>119</v>
      </c>
      <c r="D2438" s="44">
        <f>D2381-D2384-E2381+D2377</f>
        <v>-5846.6299999999992</v>
      </c>
      <c r="E2438" s="44">
        <f>D2382-D2387+E2377</f>
        <v>192.68</v>
      </c>
      <c r="F2438" s="72">
        <f>D2384+D2385+D2387+F2377-E2385</f>
        <v>34630.93</v>
      </c>
      <c r="G2438" s="81">
        <f>D2384+D2385-E2385+D2387+G2377</f>
        <v>34630.93</v>
      </c>
      <c r="H2438" s="44">
        <f>G2432+G2431+H2377</f>
        <v>31184.519999999997</v>
      </c>
      <c r="I2438" s="79">
        <f>G2438-H2438</f>
        <v>3446.4100000000035</v>
      </c>
      <c r="J2438" s="58"/>
      <c r="K2438" s="6" t="s">
        <v>120</v>
      </c>
      <c r="L2438" s="3">
        <f>L2436-L2437</f>
        <v>-1850.1900000000387</v>
      </c>
      <c r="M2438" s="27" t="s">
        <v>162</v>
      </c>
      <c r="N2438" s="27">
        <f>O2438-L2437</f>
        <v>-7232.8800000000228</v>
      </c>
      <c r="O2438" s="44">
        <f>Z2438+AU2438+N2414+SUM(L2417:L2428)+SUM(N2418:N2428)+L2432-D2384-D2387-D2383+E2385</f>
        <v>18842.379999999979</v>
      </c>
      <c r="P2438" s="18"/>
      <c r="Q2438" s="58"/>
      <c r="R2438" s="59"/>
      <c r="S2438" s="44"/>
      <c r="T2438" s="59">
        <f t="shared" si="811"/>
        <v>97638.799999999988</v>
      </c>
      <c r="U2438" s="57"/>
      <c r="W2438" s="58"/>
      <c r="X2438" s="59"/>
      <c r="Y2438" s="44"/>
      <c r="Z2438" s="59">
        <f t="shared" si="812"/>
        <v>9051.5699999999797</v>
      </c>
      <c r="AA2438" s="57"/>
      <c r="AB2438" s="60"/>
      <c r="AC2438" s="60" t="s">
        <v>121</v>
      </c>
      <c r="AD2438" s="23">
        <f>SUM(AD2381:AD2437)-SUM(AE2381:AE2435)+AD2377</f>
        <v>40529.72</v>
      </c>
      <c r="AE2438" s="23">
        <f>AF2424+AF2425</f>
        <v>11860</v>
      </c>
      <c r="AF2438" s="23">
        <f>AD2438+AE2438</f>
        <v>52389.72</v>
      </c>
      <c r="AG2438" s="23" t="s">
        <v>163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813"/>
        <v>0</v>
      </c>
      <c r="AP2438" s="57"/>
      <c r="AR2438" s="58"/>
      <c r="AS2438" s="59"/>
      <c r="AT2438" s="44"/>
      <c r="AU2438" s="59">
        <f t="shared" si="814"/>
        <v>0</v>
      </c>
      <c r="AV2438" s="57"/>
      <c r="AX2438" s="58"/>
      <c r="AY2438" s="59"/>
      <c r="AZ2438" s="44"/>
      <c r="BA2438" s="59">
        <f t="shared" si="815"/>
        <v>0</v>
      </c>
      <c r="BB2438" s="57"/>
      <c r="BD2438" s="58"/>
      <c r="BE2438" s="59"/>
      <c r="BF2438" s="44"/>
      <c r="BG2438" s="59">
        <f t="shared" si="816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191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 t="s">
        <v>0</v>
      </c>
      <c r="B2441" s="2"/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24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122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164</v>
      </c>
      <c r="BK2441" s="21" t="s">
        <v>0</v>
      </c>
      <c r="BL2441" s="8" t="s">
        <v>34</v>
      </c>
      <c r="BM2441" s="8" t="s">
        <v>0</v>
      </c>
      <c r="BN2441" s="8" t="s">
        <v>40</v>
      </c>
      <c r="BO2441" s="8" t="s">
        <v>165</v>
      </c>
      <c r="BP2441" s="8" t="s">
        <v>0</v>
      </c>
      <c r="BQ2441" s="9" t="s">
        <v>166</v>
      </c>
    </row>
    <row r="2442" spans="1:69" ht="16.8" customHeight="1" x14ac:dyDescent="0.35">
      <c r="A2442" s="14">
        <v>45345</v>
      </c>
      <c r="B2442" s="15" t="s">
        <v>167</v>
      </c>
      <c r="C2442" s="15" t="s">
        <v>168</v>
      </c>
      <c r="D2442" s="16">
        <v>600</v>
      </c>
      <c r="E2442" s="16">
        <v>600</v>
      </c>
      <c r="F2442" s="16"/>
      <c r="G2442" s="16"/>
      <c r="H2442" s="103"/>
      <c r="I2442" s="4"/>
      <c r="J2442" s="14">
        <f>A2442</f>
        <v>45345</v>
      </c>
      <c r="K2442" s="17" t="s">
        <v>24</v>
      </c>
      <c r="L2442" s="16">
        <f>D2445+D2448+D2446+D2449</f>
        <v>2173.84</v>
      </c>
      <c r="M2442" s="16"/>
      <c r="N2442" s="82">
        <f>L2442+L2443-M2443</f>
        <v>2173.84</v>
      </c>
      <c r="O2442" s="80">
        <f>D2445+D2448+D2446-E2446-E2445+O2381</f>
        <v>108686.56000000001</v>
      </c>
      <c r="P2442" s="18"/>
      <c r="Q2442" s="14">
        <f>J2442</f>
        <v>45345</v>
      </c>
      <c r="R2442" s="18"/>
      <c r="S2442" s="16"/>
      <c r="T2442" s="18">
        <f>T2438</f>
        <v>97638.799999999988</v>
      </c>
      <c r="U2442" s="15"/>
      <c r="W2442" s="14">
        <f>A2442</f>
        <v>45345</v>
      </c>
      <c r="X2442" s="18"/>
      <c r="Y2442" s="16"/>
      <c r="Z2442" s="18">
        <f>Z2438</f>
        <v>9051.5699999999797</v>
      </c>
      <c r="AA2442" s="15"/>
      <c r="AB2442" s="19">
        <f>A2442</f>
        <v>45345</v>
      </c>
      <c r="AC2442" s="12" t="s">
        <v>25</v>
      </c>
      <c r="AD2442" s="11">
        <f>N2442</f>
        <v>2173.84</v>
      </c>
      <c r="AE2442" s="11"/>
      <c r="AF2442" s="20"/>
      <c r="AG2442" s="20"/>
      <c r="AH2442" s="21" t="s">
        <v>26</v>
      </c>
      <c r="AI2442" s="22" t="s">
        <v>27</v>
      </c>
      <c r="AJ2442" s="23" t="s">
        <v>28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169</v>
      </c>
      <c r="BM2442" s="88">
        <f>BK2442</f>
        <v>45345</v>
      </c>
      <c r="BN2442" s="24" t="s">
        <v>169</v>
      </c>
      <c r="BO2442" s="24"/>
      <c r="BP2442" s="88">
        <f>BK2442</f>
        <v>45345</v>
      </c>
      <c r="BQ2442" s="124"/>
    </row>
    <row r="2443" spans="1:69" ht="16.8" customHeight="1" x14ac:dyDescent="0.35">
      <c r="A2443" s="15"/>
      <c r="B2443" s="15"/>
      <c r="C2443" s="15" t="s">
        <v>170</v>
      </c>
      <c r="D2443" s="16">
        <v>0</v>
      </c>
      <c r="E2443" s="16"/>
      <c r="F2443" s="16"/>
      <c r="G2443" s="16"/>
      <c r="H2443" s="103" t="s">
        <v>34</v>
      </c>
      <c r="I2443" s="4"/>
      <c r="J2443" s="14"/>
      <c r="K2443" s="17" t="s">
        <v>30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74" si="818">(R2443-S2443)+T2442</f>
        <v>97638.799999999988</v>
      </c>
      <c r="U2443" s="15"/>
      <c r="W2443" s="14"/>
      <c r="X2443" s="18"/>
      <c r="Y2443" s="16"/>
      <c r="Z2443" s="18">
        <f t="shared" ref="Z2443:Z2474" si="819">(X2443-Y2443)+Z2442</f>
        <v>9051.5699999999797</v>
      </c>
      <c r="AA2443" s="15"/>
      <c r="AB2443" s="24"/>
      <c r="AC2443" s="24" t="s">
        <v>31</v>
      </c>
      <c r="AD2443" s="25"/>
      <c r="AE2443" s="25"/>
      <c r="AF2443" s="25"/>
      <c r="AG2443" s="25"/>
      <c r="AH2443" s="12" t="s">
        <v>32</v>
      </c>
      <c r="AI2443" s="26">
        <f>AI2438</f>
        <v>0</v>
      </c>
      <c r="AJ2443" s="25"/>
      <c r="AL2443" s="14"/>
      <c r="AM2443" s="18"/>
      <c r="AN2443" s="16"/>
      <c r="AO2443" s="18">
        <f t="shared" ref="AO2443:AO2474" si="820">(AM2443-AN2443)+AO2442</f>
        <v>0</v>
      </c>
      <c r="AP2443" s="15"/>
      <c r="AR2443" s="14"/>
      <c r="AS2443" s="18"/>
      <c r="AT2443" s="16"/>
      <c r="AU2443" s="18">
        <f t="shared" ref="AU2443:AU2474" si="821">(AS2443-AT2443)+AU2442</f>
        <v>0</v>
      </c>
      <c r="AV2443" s="15"/>
      <c r="AX2443" s="14"/>
      <c r="AY2443" s="18"/>
      <c r="AZ2443" s="16"/>
      <c r="BA2443" s="18">
        <f t="shared" ref="BA2443:BA2474" si="822">(AY2443-AZ2443)+BA2442</f>
        <v>0</v>
      </c>
      <c r="BB2443" s="15"/>
      <c r="BD2443" s="14"/>
      <c r="BE2443" s="18"/>
      <c r="BF2443" s="16"/>
      <c r="BG2443" s="18">
        <f t="shared" ref="BG2443:BG2474" si="823">(BE2443-BF2443)+BG2442</f>
        <v>0</v>
      </c>
      <c r="BH2443" s="15"/>
      <c r="BJ2443" s="86">
        <v>0</v>
      </c>
      <c r="BK2443" s="90"/>
      <c r="BL2443" s="24">
        <v>0</v>
      </c>
      <c r="BM2443" s="91"/>
      <c r="BN2443" s="24">
        <v>0</v>
      </c>
      <c r="BO2443" s="24">
        <v>0</v>
      </c>
      <c r="BP2443" s="91"/>
      <c r="BQ2443" s="124"/>
    </row>
    <row r="2444" spans="1:69" ht="16.8" customHeight="1" x14ac:dyDescent="0.35">
      <c r="A2444" s="15"/>
      <c r="B2444" s="15"/>
      <c r="C2444" s="15" t="s">
        <v>171</v>
      </c>
      <c r="D2444" s="16">
        <v>12964</v>
      </c>
      <c r="E2444" s="16">
        <v>592</v>
      </c>
      <c r="F2444" s="16"/>
      <c r="G2444" s="16"/>
      <c r="H2444" s="103">
        <f>D2445+H2383</f>
        <v>5.5</v>
      </c>
      <c r="I2444" s="4"/>
      <c r="J2444" s="14"/>
      <c r="K2444" s="17" t="s">
        <v>35</v>
      </c>
      <c r="L2444" s="16">
        <f>D2442+D2443+D2444+D2447-D2445-D2446-D2448-D2449-E2444-E2442+B2445</f>
        <v>10348.16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818"/>
        <v>97638.799999999988</v>
      </c>
      <c r="U2444" s="15"/>
      <c r="W2444" s="14"/>
      <c r="X2444" s="18"/>
      <c r="Y2444" s="16"/>
      <c r="Z2444" s="18">
        <f t="shared" si="819"/>
        <v>9051.5699999999797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820"/>
        <v>0</v>
      </c>
      <c r="AP2444" s="15"/>
      <c r="AR2444" s="14"/>
      <c r="AS2444" s="18"/>
      <c r="AT2444" s="16"/>
      <c r="AU2444" s="18">
        <f t="shared" si="821"/>
        <v>0</v>
      </c>
      <c r="AV2444" s="15"/>
      <c r="AX2444" s="14"/>
      <c r="AY2444" s="18"/>
      <c r="AZ2444" s="16"/>
      <c r="BA2444" s="18">
        <f t="shared" si="822"/>
        <v>0</v>
      </c>
      <c r="BB2444" s="15"/>
      <c r="BD2444" s="14"/>
      <c r="BE2444" s="18"/>
      <c r="BF2444" s="16"/>
      <c r="BG2444" s="18">
        <f t="shared" si="823"/>
        <v>0</v>
      </c>
      <c r="BH2444" s="15"/>
      <c r="BJ2444" s="86">
        <v>0</v>
      </c>
      <c r="BK2444" s="90"/>
      <c r="BL2444" s="24">
        <v>0</v>
      </c>
      <c r="BM2444" s="91"/>
      <c r="BN2444" s="24">
        <v>0</v>
      </c>
      <c r="BO2444" s="24">
        <v>0</v>
      </c>
      <c r="BP2444" s="91"/>
      <c r="BQ2444" s="124"/>
    </row>
    <row r="2445" spans="1:69" ht="16.8" customHeight="1" x14ac:dyDescent="0.35">
      <c r="A2445" s="15"/>
      <c r="B2445" s="15">
        <v>0</v>
      </c>
      <c r="C2445" s="15" t="s">
        <v>172</v>
      </c>
      <c r="D2445" s="16">
        <v>5.5</v>
      </c>
      <c r="E2445" s="16"/>
      <c r="F2445" s="16"/>
      <c r="G2445" s="16"/>
      <c r="H2445" s="103" t="s">
        <v>40</v>
      </c>
      <c r="I2445" s="4"/>
      <c r="J2445" s="14"/>
      <c r="K2445" s="17" t="str">
        <f>C2484</f>
        <v>TASSE</v>
      </c>
      <c r="L2445" s="16"/>
      <c r="M2445" s="16">
        <f>10*(L2442+L2443-M2443)/100</f>
        <v>217.38400000000001</v>
      </c>
      <c r="N2445" s="16">
        <f>G2484</f>
        <v>0</v>
      </c>
      <c r="O2445" s="16">
        <f t="shared" ref="O2445:O2464" si="824">O2384+M2445-N2445</f>
        <v>30313.749000000011</v>
      </c>
      <c r="P2445" s="18">
        <f t="shared" ref="P2445:P2464" si="825">P2384+M2445</f>
        <v>11444.849</v>
      </c>
      <c r="Q2445" s="14"/>
      <c r="R2445" s="18"/>
      <c r="S2445" s="16"/>
      <c r="T2445" s="18">
        <f t="shared" si="818"/>
        <v>97638.799999999988</v>
      </c>
      <c r="U2445" s="15"/>
      <c r="W2445" s="14"/>
      <c r="X2445" s="18"/>
      <c r="Y2445" s="16"/>
      <c r="Z2445" s="18">
        <f t="shared" si="819"/>
        <v>9051.5699999999797</v>
      </c>
      <c r="AA2445" s="15"/>
      <c r="AB2445" s="24"/>
      <c r="AC2445" s="24"/>
      <c r="AD2445" s="25"/>
      <c r="AE2445" s="25"/>
      <c r="AF2445" s="25"/>
      <c r="AG2445" s="25"/>
      <c r="AH2445" s="17"/>
      <c r="AI2445" s="16">
        <v>0</v>
      </c>
      <c r="AJ2445" s="25"/>
      <c r="AL2445" s="14"/>
      <c r="AM2445" s="18"/>
      <c r="AN2445" s="16"/>
      <c r="AO2445" s="18">
        <f t="shared" si="820"/>
        <v>0</v>
      </c>
      <c r="AP2445" s="15"/>
      <c r="AR2445" s="14"/>
      <c r="AS2445" s="18"/>
      <c r="AT2445" s="16"/>
      <c r="AU2445" s="18">
        <f t="shared" si="821"/>
        <v>0</v>
      </c>
      <c r="AV2445" s="15"/>
      <c r="AX2445" s="14"/>
      <c r="AY2445" s="18"/>
      <c r="AZ2445" s="16"/>
      <c r="BA2445" s="18">
        <f t="shared" si="822"/>
        <v>0</v>
      </c>
      <c r="BB2445" s="15"/>
      <c r="BD2445" s="14"/>
      <c r="BE2445" s="18"/>
      <c r="BF2445" s="16"/>
      <c r="BG2445" s="18">
        <f t="shared" si="823"/>
        <v>0</v>
      </c>
      <c r="BH2445" s="15"/>
      <c r="BJ2445" s="86">
        <v>0</v>
      </c>
      <c r="BK2445" s="90"/>
      <c r="BL2445" s="24">
        <v>0</v>
      </c>
      <c r="BM2445" s="91"/>
      <c r="BN2445" s="24">
        <v>0</v>
      </c>
      <c r="BO2445" s="24">
        <v>0</v>
      </c>
      <c r="BP2445" s="91"/>
      <c r="BQ2445" s="124"/>
    </row>
    <row r="2446" spans="1:69" ht="16.8" customHeight="1" x14ac:dyDescent="0.35">
      <c r="A2446" s="15"/>
      <c r="B2446" s="16">
        <f>B2445+B2385</f>
        <v>2066.4499999999998</v>
      </c>
      <c r="C2446" s="15" t="s">
        <v>173</v>
      </c>
      <c r="D2446" s="16">
        <v>2130.02</v>
      </c>
      <c r="E2446" s="16">
        <v>0</v>
      </c>
      <c r="F2446" s="16"/>
      <c r="G2446" s="16"/>
      <c r="H2446" s="103">
        <f>D2446+H2385</f>
        <v>6534.1100000000006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181.95040799999998</v>
      </c>
      <c r="N2446" s="16">
        <f>D2454</f>
        <v>0</v>
      </c>
      <c r="O2446" s="16">
        <f t="shared" si="824"/>
        <v>-33326.36138699999</v>
      </c>
      <c r="P2446" s="18">
        <f t="shared" si="825"/>
        <v>9579.3386130000017</v>
      </c>
      <c r="Q2446" s="14"/>
      <c r="R2446" s="18"/>
      <c r="S2446" s="16"/>
      <c r="T2446" s="18">
        <f t="shared" si="818"/>
        <v>97638.799999999988</v>
      </c>
      <c r="U2446" s="15"/>
      <c r="W2446" s="14"/>
      <c r="X2446" s="18"/>
      <c r="Y2446" s="16"/>
      <c r="Z2446" s="18">
        <f t="shared" si="819"/>
        <v>9051.5699999999797</v>
      </c>
      <c r="AA2446" s="15"/>
      <c r="AB2446" s="24"/>
      <c r="AC2446" s="17"/>
      <c r="AD2446" s="25"/>
      <c r="AE2446" s="25"/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820"/>
        <v>0</v>
      </c>
      <c r="AP2446" s="15"/>
      <c r="AR2446" s="14"/>
      <c r="AS2446" s="18"/>
      <c r="AT2446" s="16"/>
      <c r="AU2446" s="18">
        <f t="shared" si="821"/>
        <v>0</v>
      </c>
      <c r="AV2446" s="15"/>
      <c r="AX2446" s="14"/>
      <c r="AY2446" s="18"/>
      <c r="AZ2446" s="16"/>
      <c r="BA2446" s="18">
        <f t="shared" si="822"/>
        <v>0</v>
      </c>
      <c r="BB2446" s="15"/>
      <c r="BD2446" s="14"/>
      <c r="BE2446" s="18"/>
      <c r="BF2446" s="16"/>
      <c r="BG2446" s="18">
        <f t="shared" si="823"/>
        <v>0</v>
      </c>
      <c r="BH2446" s="15"/>
      <c r="BJ2446" s="86">
        <v>0</v>
      </c>
      <c r="BK2446" s="90"/>
      <c r="BL2446" s="24">
        <v>0</v>
      </c>
      <c r="BM2446" s="91"/>
      <c r="BN2446" s="24">
        <v>0</v>
      </c>
      <c r="BO2446" s="24"/>
      <c r="BP2446" s="24"/>
      <c r="BQ2446" s="124"/>
    </row>
    <row r="2447" spans="1:69" ht="16.8" customHeight="1" x14ac:dyDescent="0.35">
      <c r="A2447" s="15"/>
      <c r="B2447" s="15"/>
      <c r="C2447" s="15" t="s">
        <v>174</v>
      </c>
      <c r="D2447" s="16">
        <v>150</v>
      </c>
      <c r="E2447" s="16">
        <v>0</v>
      </c>
      <c r="F2447" s="16"/>
      <c r="G2447" s="16"/>
      <c r="H2447" s="103" t="s">
        <v>44</v>
      </c>
      <c r="I2447" s="77" t="s">
        <v>175</v>
      </c>
      <c r="J2447" s="14"/>
      <c r="K2447" s="15" t="str">
        <f>C2471</f>
        <v>TOT. PAG. IMPIEGATE</v>
      </c>
      <c r="L2447" s="16"/>
      <c r="M2447" s="16">
        <f>15.35*(L2442+L2443-M2443)/100</f>
        <v>333.68444000000005</v>
      </c>
      <c r="N2447" s="16">
        <f>D2471</f>
        <v>0</v>
      </c>
      <c r="O2447" s="16">
        <f t="shared" si="824"/>
        <v>-8034.8567850000027</v>
      </c>
      <c r="P2447" s="18">
        <f t="shared" si="825"/>
        <v>17567.843214999997</v>
      </c>
      <c r="Q2447" s="14"/>
      <c r="R2447" s="18"/>
      <c r="S2447" s="16"/>
      <c r="T2447" s="18">
        <f t="shared" si="818"/>
        <v>97638.799999999988</v>
      </c>
      <c r="U2447" s="15"/>
      <c r="W2447" s="14"/>
      <c r="X2447" s="18"/>
      <c r="Y2447" s="16"/>
      <c r="Z2447" s="18">
        <f t="shared" si="819"/>
        <v>9051.5699999999797</v>
      </c>
      <c r="AA2447" s="15"/>
      <c r="AB2447" s="24"/>
      <c r="AC2447" s="17"/>
      <c r="AD2447" s="25"/>
      <c r="AE2447" s="25"/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820"/>
        <v>0</v>
      </c>
      <c r="AP2447" s="15"/>
      <c r="AR2447" s="14"/>
      <c r="AS2447" s="18"/>
      <c r="AT2447" s="16"/>
      <c r="AU2447" s="18">
        <f t="shared" si="821"/>
        <v>0</v>
      </c>
      <c r="AV2447" s="15"/>
      <c r="AX2447" s="14"/>
      <c r="AY2447" s="18"/>
      <c r="AZ2447" s="16"/>
      <c r="BA2447" s="18">
        <f t="shared" si="822"/>
        <v>0</v>
      </c>
      <c r="BB2447" s="15"/>
      <c r="BD2447" s="14"/>
      <c r="BE2447" s="18"/>
      <c r="BF2447" s="16"/>
      <c r="BG2447" s="18">
        <f t="shared" si="823"/>
        <v>0</v>
      </c>
      <c r="BH2447" s="15"/>
      <c r="BJ2447" s="86">
        <v>0</v>
      </c>
      <c r="BK2447" s="90"/>
      <c r="BL2447" s="24">
        <v>0</v>
      </c>
      <c r="BM2447" s="91"/>
      <c r="BN2447" s="24">
        <v>0</v>
      </c>
      <c r="BO2447" s="24"/>
      <c r="BP2447" s="24"/>
      <c r="BQ2447" s="124"/>
    </row>
    <row r="2448" spans="1:69" ht="16.8" customHeight="1" x14ac:dyDescent="0.35">
      <c r="A2448" s="15"/>
      <c r="B2448" s="15" t="s">
        <v>42</v>
      </c>
      <c r="C2448" s="15" t="s">
        <v>176</v>
      </c>
      <c r="D2448" s="16">
        <v>0</v>
      </c>
      <c r="E2448" s="16"/>
      <c r="F2448" s="16"/>
      <c r="G2448" s="16"/>
      <c r="H2448" s="103">
        <f>D2448+H2387</f>
        <v>87.32</v>
      </c>
      <c r="I2448" s="78">
        <f>D2445+D2446-E2446+D2448</f>
        <v>2135.52</v>
      </c>
      <c r="J2448" s="14"/>
      <c r="K2448" s="15" t="s">
        <v>45</v>
      </c>
      <c r="L2448" s="16"/>
      <c r="M2448" s="16">
        <f>2.6*(L2442+L2443-M2443)/100</f>
        <v>56.519840000000002</v>
      </c>
      <c r="N2448" s="16">
        <f>D2459</f>
        <v>0</v>
      </c>
      <c r="O2448" s="16">
        <f t="shared" si="824"/>
        <v>7966.8607399999983</v>
      </c>
      <c r="P2448" s="18">
        <f t="shared" si="825"/>
        <v>2975.6607400000003</v>
      </c>
      <c r="Q2448" s="14"/>
      <c r="R2448" s="18"/>
      <c r="S2448" s="16"/>
      <c r="T2448" s="18">
        <f t="shared" si="818"/>
        <v>97638.799999999988</v>
      </c>
      <c r="U2448" s="15"/>
      <c r="W2448" s="14"/>
      <c r="X2448" s="18"/>
      <c r="Y2448" s="16"/>
      <c r="Z2448" s="18">
        <f t="shared" si="819"/>
        <v>9051.5699999999797</v>
      </c>
      <c r="AA2448" s="15"/>
      <c r="AB2448" s="24"/>
      <c r="AC2448" s="17"/>
      <c r="AD2448" s="25"/>
      <c r="AE2448" s="25"/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820"/>
        <v>0</v>
      </c>
      <c r="AP2448" s="15"/>
      <c r="AR2448" s="14"/>
      <c r="AS2448" s="18"/>
      <c r="AT2448" s="16"/>
      <c r="AU2448" s="18">
        <f t="shared" si="821"/>
        <v>0</v>
      </c>
      <c r="AV2448" s="15"/>
      <c r="AX2448" s="14"/>
      <c r="AY2448" s="18"/>
      <c r="AZ2448" s="16"/>
      <c r="BA2448" s="18">
        <f t="shared" si="822"/>
        <v>0</v>
      </c>
      <c r="BB2448" s="15"/>
      <c r="BD2448" s="14"/>
      <c r="BE2448" s="18"/>
      <c r="BF2448" s="16"/>
      <c r="BG2448" s="18">
        <f t="shared" si="823"/>
        <v>0</v>
      </c>
      <c r="BH2448" s="15"/>
      <c r="BJ2448" s="86">
        <v>0</v>
      </c>
      <c r="BK2448" s="90"/>
      <c r="BL2448" s="24">
        <v>0</v>
      </c>
      <c r="BM2448" s="91"/>
      <c r="BN2448" s="24">
        <v>0</v>
      </c>
      <c r="BO2448" s="24"/>
      <c r="BP2448" s="24"/>
      <c r="BQ2448" s="124"/>
    </row>
    <row r="2449" spans="1:69" ht="16.8" customHeight="1" x14ac:dyDescent="0.35">
      <c r="A2449" s="15"/>
      <c r="B2449" s="15"/>
      <c r="C2449" s="15" t="s">
        <v>177</v>
      </c>
      <c r="D2449" s="16">
        <v>38.32</v>
      </c>
      <c r="E2449" s="16"/>
      <c r="F2449" s="16"/>
      <c r="G2449" s="16">
        <v>0</v>
      </c>
      <c r="H2449" s="103" t="s">
        <v>49</v>
      </c>
      <c r="I2449" s="4"/>
      <c r="J2449" s="14"/>
      <c r="K2449" s="15" t="s">
        <v>47</v>
      </c>
      <c r="L2449" s="16"/>
      <c r="M2449" s="16">
        <f>2.6*(L2442+L2443-M2443)/100</f>
        <v>56.519840000000002</v>
      </c>
      <c r="N2449" s="16">
        <f>G2460+H2460</f>
        <v>0</v>
      </c>
      <c r="O2449" s="16">
        <f t="shared" si="824"/>
        <v>7662.1007399999999</v>
      </c>
      <c r="P2449" s="18">
        <f t="shared" si="825"/>
        <v>2975.6607400000003</v>
      </c>
      <c r="Q2449" s="14"/>
      <c r="R2449" s="18"/>
      <c r="S2449" s="16">
        <f>G2449</f>
        <v>0</v>
      </c>
      <c r="T2449" s="18">
        <f t="shared" si="818"/>
        <v>97638.799999999988</v>
      </c>
      <c r="U2449" s="15" t="str">
        <f>C2449</f>
        <v>Provvigioni TUTELA LEGALE</v>
      </c>
      <c r="W2449" s="14"/>
      <c r="X2449" s="18"/>
      <c r="Y2449" s="16">
        <v>0</v>
      </c>
      <c r="Z2449" s="18">
        <f t="shared" si="819"/>
        <v>9051.5699999999797</v>
      </c>
      <c r="AA2449" s="15"/>
      <c r="AB2449" s="24"/>
      <c r="AC2449" s="15" t="str">
        <f>C2449</f>
        <v>Provvigioni TUTELA LEGALE</v>
      </c>
      <c r="AD2449" s="25"/>
      <c r="AE2449" s="62">
        <f>G2449</f>
        <v>0</v>
      </c>
      <c r="AF2449" s="63">
        <f>AE2449+AF2388</f>
        <v>0</v>
      </c>
      <c r="AG2449" s="25"/>
      <c r="AH2449" s="17"/>
      <c r="AI2449" s="16">
        <v>0</v>
      </c>
      <c r="AJ2449" s="25"/>
      <c r="AL2449" s="14"/>
      <c r="AM2449" s="18"/>
      <c r="AN2449" s="16">
        <v>0</v>
      </c>
      <c r="AO2449" s="18">
        <f t="shared" si="820"/>
        <v>0</v>
      </c>
      <c r="AP2449" s="15"/>
      <c r="AR2449" s="14"/>
      <c r="AS2449" s="18"/>
      <c r="AT2449" s="16">
        <v>0</v>
      </c>
      <c r="AU2449" s="18">
        <f t="shared" si="821"/>
        <v>0</v>
      </c>
      <c r="AV2449" s="15"/>
      <c r="AX2449" s="14"/>
      <c r="AY2449" s="18"/>
      <c r="AZ2449" s="16">
        <v>0</v>
      </c>
      <c r="BA2449" s="18">
        <f t="shared" si="822"/>
        <v>0</v>
      </c>
      <c r="BB2449" s="15"/>
      <c r="BD2449" s="14"/>
      <c r="BE2449" s="18"/>
      <c r="BF2449" s="16">
        <v>0</v>
      </c>
      <c r="BG2449" s="18">
        <f t="shared" si="823"/>
        <v>0</v>
      </c>
      <c r="BH2449" s="15"/>
      <c r="BJ2449" s="86">
        <v>0</v>
      </c>
      <c r="BK2449" s="90"/>
      <c r="BL2449" s="24">
        <v>0</v>
      </c>
      <c r="BM2449" s="91"/>
      <c r="BN2449" s="24">
        <v>0</v>
      </c>
      <c r="BO2449" s="24"/>
      <c r="BP2449" s="24"/>
      <c r="BQ2449" s="124"/>
    </row>
    <row r="2450" spans="1:69" ht="16.8" customHeight="1" x14ac:dyDescent="0.35">
      <c r="A2450" s="15"/>
      <c r="B2450" s="15"/>
      <c r="C2450" s="15" t="s">
        <v>178</v>
      </c>
      <c r="D2450" s="16"/>
      <c r="E2450" s="16"/>
      <c r="F2450" s="16"/>
      <c r="G2450" s="16">
        <v>0</v>
      </c>
      <c r="H2450" s="103">
        <f>D2449+H2389</f>
        <v>2993.94</v>
      </c>
      <c r="I2450" s="4"/>
      <c r="J2450" s="14"/>
      <c r="K2450" s="15" t="s">
        <v>50</v>
      </c>
      <c r="L2450" s="16"/>
      <c r="M2450" s="16">
        <f>0.46*(L2442+L2443-M2443)/100</f>
        <v>9.999664000000001</v>
      </c>
      <c r="N2450" s="16">
        <f>G2464</f>
        <v>0</v>
      </c>
      <c r="O2450" s="16">
        <f t="shared" si="824"/>
        <v>1409.523054</v>
      </c>
      <c r="P2450" s="18">
        <f t="shared" si="825"/>
        <v>526.46305400000017</v>
      </c>
      <c r="Q2450" s="14"/>
      <c r="R2450" s="18"/>
      <c r="S2450" s="16">
        <f>G2450</f>
        <v>0</v>
      </c>
      <c r="T2450" s="18">
        <f t="shared" si="818"/>
        <v>97638.799999999988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819"/>
        <v>9051.5699999999797</v>
      </c>
      <c r="AA2450" s="15"/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611.16</v>
      </c>
      <c r="AG2450" s="25"/>
      <c r="AH2450" s="16"/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820"/>
        <v>0</v>
      </c>
      <c r="AP2450" s="15"/>
      <c r="AR2450" s="14"/>
      <c r="AS2450" s="18">
        <v>0</v>
      </c>
      <c r="AT2450" s="16">
        <v>0</v>
      </c>
      <c r="AU2450" s="18">
        <f t="shared" si="821"/>
        <v>0</v>
      </c>
      <c r="AV2450" s="15"/>
      <c r="AX2450" s="14"/>
      <c r="AY2450" s="18">
        <v>0</v>
      </c>
      <c r="AZ2450" s="16">
        <v>0</v>
      </c>
      <c r="BA2450" s="18">
        <f t="shared" si="822"/>
        <v>0</v>
      </c>
      <c r="BB2450" s="15"/>
      <c r="BD2450" s="14"/>
      <c r="BE2450" s="18">
        <v>0</v>
      </c>
      <c r="BF2450" s="16">
        <v>0</v>
      </c>
      <c r="BG2450" s="18">
        <f t="shared" si="823"/>
        <v>0</v>
      </c>
      <c r="BH2450" s="15"/>
      <c r="BJ2450" s="86">
        <v>0</v>
      </c>
      <c r="BK2450" s="90"/>
      <c r="BL2450" s="24">
        <v>0</v>
      </c>
      <c r="BM2450" s="91"/>
      <c r="BN2450" s="24">
        <v>0</v>
      </c>
      <c r="BO2450" s="24"/>
      <c r="BP2450" s="24"/>
      <c r="BQ2450" s="124"/>
    </row>
    <row r="2451" spans="1:69" ht="16.8" customHeight="1" x14ac:dyDescent="0.35">
      <c r="A2451" s="15"/>
      <c r="B2451" s="15"/>
      <c r="C2451" s="15" t="s">
        <v>179</v>
      </c>
      <c r="D2451" s="16"/>
      <c r="E2451" s="16"/>
      <c r="F2451" s="16"/>
      <c r="G2451" s="16">
        <v>0</v>
      </c>
      <c r="H2451" s="103"/>
      <c r="I2451" s="4"/>
      <c r="J2451" s="14"/>
      <c r="K2451" s="15" t="s">
        <v>52</v>
      </c>
      <c r="L2451" s="16"/>
      <c r="M2451" s="16">
        <f>0.28*(L2442+L2443-M2443)/100</f>
        <v>6.0867520000000015</v>
      </c>
      <c r="N2451" s="16">
        <f>D2474</f>
        <v>0</v>
      </c>
      <c r="O2451" s="16">
        <f t="shared" si="824"/>
        <v>857.96577200000013</v>
      </c>
      <c r="P2451" s="18">
        <f t="shared" si="825"/>
        <v>320.45577200000002</v>
      </c>
      <c r="Q2451" s="14"/>
      <c r="R2451" s="18"/>
      <c r="S2451" s="16">
        <f>G2451</f>
        <v>0</v>
      </c>
      <c r="T2451" s="18">
        <f t="shared" si="818"/>
        <v>97638.799999999988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819"/>
        <v>9051.5699999999797</v>
      </c>
      <c r="AA2451" s="15"/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5832.01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820"/>
        <v>0</v>
      </c>
      <c r="AP2451" s="15"/>
      <c r="AR2451" s="14"/>
      <c r="AS2451" s="18"/>
      <c r="AT2451" s="16">
        <v>0</v>
      </c>
      <c r="AU2451" s="18">
        <f t="shared" si="821"/>
        <v>0</v>
      </c>
      <c r="AV2451" s="15"/>
      <c r="AX2451" s="14"/>
      <c r="AY2451" s="18"/>
      <c r="AZ2451" s="16">
        <v>0</v>
      </c>
      <c r="BA2451" s="18">
        <f t="shared" si="822"/>
        <v>0</v>
      </c>
      <c r="BB2451" s="15"/>
      <c r="BD2451" s="14"/>
      <c r="BE2451" s="18"/>
      <c r="BF2451" s="16">
        <v>0</v>
      </c>
      <c r="BG2451" s="18">
        <f t="shared" si="823"/>
        <v>0</v>
      </c>
      <c r="BH2451" s="15"/>
      <c r="BJ2451" s="86">
        <v>0</v>
      </c>
      <c r="BK2451" s="90"/>
      <c r="BL2451" s="24">
        <v>0</v>
      </c>
      <c r="BM2451" s="24"/>
      <c r="BN2451" s="24"/>
      <c r="BO2451" s="24"/>
      <c r="BP2451" s="24"/>
      <c r="BQ2451" s="124"/>
    </row>
    <row r="2452" spans="1:69" ht="16.8" customHeight="1" x14ac:dyDescent="0.35">
      <c r="A2452" s="15"/>
      <c r="B2452" s="15"/>
      <c r="C2452" s="15" t="s">
        <v>180</v>
      </c>
      <c r="D2452" s="16"/>
      <c r="E2452" s="16"/>
      <c r="F2452" s="16"/>
      <c r="G2452" s="16">
        <v>0</v>
      </c>
      <c r="H2452" s="103"/>
      <c r="I2452" s="4"/>
      <c r="J2452" s="14"/>
      <c r="K2452" s="15" t="str">
        <f>C2462</f>
        <v>Materiale pulizia</v>
      </c>
      <c r="L2452" s="16"/>
      <c r="M2452" s="16">
        <f>0.28*(L2442+L2443-M2443)/100</f>
        <v>6.0867520000000015</v>
      </c>
      <c r="N2452" s="16">
        <f>G2462</f>
        <v>0</v>
      </c>
      <c r="O2452" s="16">
        <f t="shared" si="824"/>
        <v>857.96577200000013</v>
      </c>
      <c r="P2452" s="18">
        <f t="shared" si="825"/>
        <v>320.45577200000002</v>
      </c>
      <c r="Q2452" s="14"/>
      <c r="R2452" s="18"/>
      <c r="S2452" s="16">
        <f>G2452</f>
        <v>0</v>
      </c>
      <c r="T2452" s="18">
        <f t="shared" si="818"/>
        <v>97638.799999999988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819"/>
        <v>9051.5699999999797</v>
      </c>
      <c r="AA2452" s="15"/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820"/>
        <v>0</v>
      </c>
      <c r="AP2452" s="15"/>
      <c r="AR2452" s="14"/>
      <c r="AS2452" s="18"/>
      <c r="AT2452" s="16">
        <v>0</v>
      </c>
      <c r="AU2452" s="18">
        <f t="shared" si="821"/>
        <v>0</v>
      </c>
      <c r="AV2452" s="15"/>
      <c r="AX2452" s="14"/>
      <c r="AY2452" s="18"/>
      <c r="AZ2452" s="16">
        <v>0</v>
      </c>
      <c r="BA2452" s="18">
        <f t="shared" si="822"/>
        <v>0</v>
      </c>
      <c r="BB2452" s="15"/>
      <c r="BD2452" s="14"/>
      <c r="BE2452" s="18"/>
      <c r="BF2452" s="16">
        <v>0</v>
      </c>
      <c r="BG2452" s="18">
        <f t="shared" si="823"/>
        <v>0</v>
      </c>
      <c r="BH2452" s="15"/>
      <c r="BJ2452" s="86">
        <v>0</v>
      </c>
      <c r="BK2452" s="90"/>
      <c r="BL2452" s="24"/>
      <c r="BM2452" s="24"/>
      <c r="BN2452" s="24"/>
      <c r="BO2452" s="24"/>
      <c r="BP2452" s="24"/>
      <c r="BQ2452" s="124"/>
    </row>
    <row r="2453" spans="1:69" ht="16.8" customHeight="1" x14ac:dyDescent="0.35">
      <c r="A2453" s="15"/>
      <c r="B2453" s="15"/>
      <c r="C2453" s="15" t="s">
        <v>181</v>
      </c>
      <c r="D2453" s="16"/>
      <c r="E2453" s="16"/>
      <c r="F2453" s="16"/>
      <c r="G2453" s="16">
        <v>0</v>
      </c>
      <c r="H2453" s="16"/>
      <c r="I2453" s="4"/>
      <c r="J2453" s="14"/>
      <c r="K2453" s="15" t="str">
        <f>C2465</f>
        <v>Pubblicità</v>
      </c>
      <c r="L2453" s="16"/>
      <c r="M2453" s="16">
        <f>0.28*(L2442+L2443-M2443)/100</f>
        <v>6.0867520000000015</v>
      </c>
      <c r="N2453" s="16">
        <f>G2465</f>
        <v>0</v>
      </c>
      <c r="O2453" s="16">
        <f t="shared" si="824"/>
        <v>857.96577200000013</v>
      </c>
      <c r="P2453" s="18">
        <f t="shared" si="825"/>
        <v>320.45577200000002</v>
      </c>
      <c r="Q2453" s="14"/>
      <c r="R2453" s="18"/>
      <c r="S2453" s="16">
        <f>G2453</f>
        <v>0</v>
      </c>
      <c r="T2453" s="18">
        <f t="shared" si="818"/>
        <v>97638.799999999988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819"/>
        <v>9051.5699999999797</v>
      </c>
      <c r="AA2453" s="15"/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9876.83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820"/>
        <v>0</v>
      </c>
      <c r="AP2453" s="15"/>
      <c r="AR2453" s="14"/>
      <c r="AS2453" s="18"/>
      <c r="AT2453" s="16">
        <v>0</v>
      </c>
      <c r="AU2453" s="18">
        <f t="shared" si="821"/>
        <v>0</v>
      </c>
      <c r="AV2453" s="15"/>
      <c r="AX2453" s="14"/>
      <c r="AY2453" s="18"/>
      <c r="AZ2453" s="16">
        <v>0</v>
      </c>
      <c r="BA2453" s="18">
        <f t="shared" si="822"/>
        <v>0</v>
      </c>
      <c r="BB2453" s="15"/>
      <c r="BD2453" s="14"/>
      <c r="BE2453" s="18"/>
      <c r="BF2453" s="16">
        <v>0</v>
      </c>
      <c r="BG2453" s="18">
        <f t="shared" si="823"/>
        <v>0</v>
      </c>
      <c r="BH2453" s="15"/>
      <c r="BJ2453" s="86">
        <v>0</v>
      </c>
      <c r="BK2453" s="90"/>
      <c r="BL2453" s="24"/>
      <c r="BM2453" s="24"/>
      <c r="BN2453" s="24"/>
      <c r="BO2453" s="24"/>
      <c r="BP2453" s="24"/>
      <c r="BQ2453" s="124"/>
    </row>
    <row r="2454" spans="1:69" ht="16.8" customHeight="1" x14ac:dyDescent="0.35">
      <c r="A2454" s="15"/>
      <c r="B2454" s="15"/>
      <c r="C2454" s="15" t="s">
        <v>55</v>
      </c>
      <c r="D2454" s="16">
        <f>SUM(G2446:G2453)+E2449+E2450+E2451+E2452+E2453</f>
        <v>0</v>
      </c>
      <c r="E2454" s="16"/>
      <c r="F2454" s="16"/>
      <c r="G2454" s="16"/>
      <c r="H2454" s="16"/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9.999664000000001</v>
      </c>
      <c r="N2454" s="16">
        <f>G2475</f>
        <v>0</v>
      </c>
      <c r="O2454" s="16">
        <f t="shared" si="824"/>
        <v>1409.523054</v>
      </c>
      <c r="P2454" s="18">
        <f t="shared" si="825"/>
        <v>526.46305400000017</v>
      </c>
      <c r="Q2454" s="14"/>
      <c r="R2454" s="18"/>
      <c r="S2454" s="16">
        <v>0</v>
      </c>
      <c r="T2454" s="18">
        <f t="shared" si="818"/>
        <v>97638.799999999988</v>
      </c>
      <c r="U2454" s="15"/>
      <c r="W2454" s="14"/>
      <c r="X2454" s="18"/>
      <c r="Y2454" s="16">
        <v>0</v>
      </c>
      <c r="Z2454" s="18">
        <f t="shared" si="819"/>
        <v>9051.5699999999797</v>
      </c>
      <c r="AA2454" s="15"/>
      <c r="AB2454" s="24"/>
      <c r="AC2454" s="15"/>
      <c r="AD2454" s="25"/>
      <c r="AE2454" s="62"/>
      <c r="AF2454" s="63"/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820"/>
        <v>0</v>
      </c>
      <c r="AP2454" s="15"/>
      <c r="AR2454" s="14"/>
      <c r="AS2454" s="18"/>
      <c r="AT2454" s="16">
        <v>0</v>
      </c>
      <c r="AU2454" s="18">
        <f t="shared" si="821"/>
        <v>0</v>
      </c>
      <c r="AV2454" s="15"/>
      <c r="AX2454" s="14"/>
      <c r="AY2454" s="18"/>
      <c r="AZ2454" s="16">
        <v>0</v>
      </c>
      <c r="BA2454" s="18">
        <f t="shared" si="822"/>
        <v>0</v>
      </c>
      <c r="BB2454" s="15"/>
      <c r="BD2454" s="14"/>
      <c r="BE2454" s="18"/>
      <c r="BF2454" s="16">
        <v>0</v>
      </c>
      <c r="BG2454" s="18">
        <f t="shared" si="823"/>
        <v>0</v>
      </c>
      <c r="BH2454" s="15"/>
      <c r="BJ2454" s="86">
        <v>0</v>
      </c>
      <c r="BK2454" s="90"/>
      <c r="BL2454" s="24"/>
      <c r="BM2454" s="24"/>
      <c r="BN2454" s="24"/>
      <c r="BO2454" s="24"/>
      <c r="BP2454" s="24"/>
      <c r="BQ2454" s="124"/>
    </row>
    <row r="2455" spans="1:69" ht="16.8" customHeight="1" x14ac:dyDescent="0.35">
      <c r="A2455" s="15"/>
      <c r="B2455" s="15"/>
      <c r="C2455" s="15" t="s">
        <v>56</v>
      </c>
      <c r="D2455" s="16"/>
      <c r="E2455" s="16"/>
      <c r="F2455" s="16"/>
      <c r="G2455" s="16"/>
      <c r="H2455" s="16">
        <f>SUM(H2442:H2454)</f>
        <v>9620.8700000000008</v>
      </c>
      <c r="I2455" s="4"/>
      <c r="J2455" s="14"/>
      <c r="K2455" s="15" t="s">
        <v>182</v>
      </c>
      <c r="L2455" s="16"/>
      <c r="M2455" s="16">
        <f>14.4*(L2442+L2443-M2443)/100</f>
        <v>313.03296</v>
      </c>
      <c r="N2455" s="16">
        <f>G2476</f>
        <v>0</v>
      </c>
      <c r="O2455" s="16">
        <f t="shared" si="824"/>
        <v>15644.73256</v>
      </c>
      <c r="P2455" s="18">
        <f t="shared" si="825"/>
        <v>16480.582559999999</v>
      </c>
      <c r="Q2455" s="14"/>
      <c r="R2455" s="18"/>
      <c r="S2455" s="16">
        <v>0</v>
      </c>
      <c r="T2455" s="18">
        <f t="shared" si="818"/>
        <v>97638.799999999988</v>
      </c>
      <c r="U2455" s="15"/>
      <c r="W2455" s="14"/>
      <c r="X2455" s="18"/>
      <c r="Y2455" s="16">
        <v>0</v>
      </c>
      <c r="Z2455" s="18">
        <f t="shared" si="819"/>
        <v>9051.5699999999797</v>
      </c>
      <c r="AA2455" s="15" t="str">
        <f>C2455</f>
        <v>Sinistro</v>
      </c>
      <c r="AB2455" s="24"/>
      <c r="AC2455" s="15"/>
      <c r="AD2455" s="25"/>
      <c r="AE2455" s="62"/>
      <c r="AF2455" s="63"/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820"/>
        <v>0</v>
      </c>
      <c r="AP2455" s="15"/>
      <c r="AR2455" s="14"/>
      <c r="AS2455" s="18"/>
      <c r="AT2455" s="16">
        <v>0</v>
      </c>
      <c r="AU2455" s="18">
        <f t="shared" si="821"/>
        <v>0</v>
      </c>
      <c r="AV2455" s="15"/>
      <c r="AX2455" s="14"/>
      <c r="AY2455" s="18"/>
      <c r="AZ2455" s="16">
        <v>0</v>
      </c>
      <c r="BA2455" s="18">
        <f t="shared" si="822"/>
        <v>0</v>
      </c>
      <c r="BB2455" s="15"/>
      <c r="BD2455" s="14"/>
      <c r="BE2455" s="18"/>
      <c r="BF2455" s="16">
        <v>0</v>
      </c>
      <c r="BG2455" s="18">
        <f t="shared" si="823"/>
        <v>0</v>
      </c>
      <c r="BH2455" s="15"/>
      <c r="BJ2455" s="86">
        <v>0</v>
      </c>
      <c r="BK2455" s="90"/>
      <c r="BL2455" s="24"/>
      <c r="BM2455" s="24"/>
      <c r="BN2455" s="24"/>
      <c r="BO2455" s="24"/>
      <c r="BP2455" s="24"/>
      <c r="BQ2455" s="124"/>
    </row>
    <row r="2456" spans="1:69" ht="16.8" customHeight="1" x14ac:dyDescent="0.35">
      <c r="A2456" s="15"/>
      <c r="B2456" s="15"/>
      <c r="C2456" s="15" t="s">
        <v>57</v>
      </c>
      <c r="D2456" s="16">
        <f>E2455+G2455</f>
        <v>0</v>
      </c>
      <c r="E2456" s="16"/>
      <c r="F2456" s="16"/>
      <c r="G2456" s="16"/>
      <c r="H2456" s="16"/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30.433760000000003</v>
      </c>
      <c r="N2456" s="16">
        <f>G2477</f>
        <v>0</v>
      </c>
      <c r="O2456" s="16">
        <f t="shared" si="824"/>
        <v>3717.6688600000002</v>
      </c>
      <c r="P2456" s="18">
        <f t="shared" si="825"/>
        <v>1602.2788599999997</v>
      </c>
      <c r="Q2456" s="14"/>
      <c r="R2456" s="18"/>
      <c r="S2456" s="16">
        <v>0</v>
      </c>
      <c r="T2456" s="18">
        <f t="shared" si="818"/>
        <v>97638.799999999988</v>
      </c>
      <c r="U2456" s="15"/>
      <c r="W2456" s="14"/>
      <c r="X2456" s="18"/>
      <c r="Y2456" s="16">
        <v>0</v>
      </c>
      <c r="Z2456" s="18">
        <f t="shared" si="819"/>
        <v>9051.5699999999797</v>
      </c>
      <c r="AA2456" s="15"/>
      <c r="AB2456" s="24"/>
      <c r="AC2456" s="64" t="s">
        <v>134</v>
      </c>
      <c r="AD2456" s="65"/>
      <c r="AE2456" s="65">
        <f>H2460</f>
        <v>0</v>
      </c>
      <c r="AF2456" s="63">
        <f t="shared" ref="AF2456:AF2486" si="826">AE2456+AF2395</f>
        <v>0</v>
      </c>
      <c r="AG2456" s="25"/>
      <c r="AH2456" s="24"/>
      <c r="AI2456" s="26"/>
      <c r="AJ2456" s="25">
        <v>0</v>
      </c>
      <c r="AL2456" s="14"/>
      <c r="AM2456" s="18"/>
      <c r="AN2456" s="16">
        <v>0</v>
      </c>
      <c r="AO2456" s="18">
        <f t="shared" si="820"/>
        <v>0</v>
      </c>
      <c r="AP2456" s="15"/>
      <c r="AR2456" s="14"/>
      <c r="AS2456" s="18"/>
      <c r="AT2456" s="16">
        <v>0</v>
      </c>
      <c r="AU2456" s="18">
        <f t="shared" si="821"/>
        <v>0</v>
      </c>
      <c r="AV2456" s="15"/>
      <c r="AX2456" s="14"/>
      <c r="AY2456" s="18"/>
      <c r="AZ2456" s="16">
        <v>0</v>
      </c>
      <c r="BA2456" s="18">
        <f t="shared" si="822"/>
        <v>0</v>
      </c>
      <c r="BB2456" s="15"/>
      <c r="BD2456" s="14"/>
      <c r="BE2456" s="18"/>
      <c r="BF2456" s="16">
        <v>0</v>
      </c>
      <c r="BG2456" s="18">
        <f t="shared" si="823"/>
        <v>0</v>
      </c>
      <c r="BH2456" s="15"/>
      <c r="BJ2456" s="86"/>
      <c r="BK2456" s="86"/>
      <c r="BL2456" s="24"/>
      <c r="BM2456" s="24"/>
      <c r="BN2456" s="24"/>
      <c r="BO2456" s="24"/>
      <c r="BP2456" s="24"/>
      <c r="BQ2456" s="124"/>
    </row>
    <row r="2457" spans="1:69" ht="16.8" customHeight="1" x14ac:dyDescent="0.35">
      <c r="A2457" s="15"/>
      <c r="B2457" s="15"/>
      <c r="C2457" s="15" t="s">
        <v>58</v>
      </c>
      <c r="D2457" s="16"/>
      <c r="E2457" s="16"/>
      <c r="F2457" s="16"/>
      <c r="G2457" s="16">
        <v>0</v>
      </c>
      <c r="H2457" s="16"/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824"/>
        <v>0</v>
      </c>
      <c r="P2457" s="18">
        <f t="shared" si="825"/>
        <v>0</v>
      </c>
      <c r="Q2457" s="14"/>
      <c r="R2457" s="18"/>
      <c r="S2457" s="16">
        <f t="shared" ref="S2457:S2464" si="827">G2457</f>
        <v>0</v>
      </c>
      <c r="T2457" s="18">
        <f t="shared" si="818"/>
        <v>97638.799999999988</v>
      </c>
      <c r="U2457" s="15" t="str">
        <f t="shared" ref="U2457:U2467" si="828">C2457</f>
        <v xml:space="preserve">Francobolli    </v>
      </c>
      <c r="W2457" s="14"/>
      <c r="X2457" s="18">
        <v>0</v>
      </c>
      <c r="Y2457" s="16"/>
      <c r="Z2457" s="18">
        <f t="shared" si="819"/>
        <v>9051.5699999999797</v>
      </c>
      <c r="AA2457" s="15"/>
      <c r="AB2457" s="24"/>
      <c r="AC2457" s="15" t="str">
        <f t="shared" ref="AC2457:AC2470" si="829">C2457</f>
        <v xml:space="preserve">Francobolli    </v>
      </c>
      <c r="AD2457" s="25"/>
      <c r="AE2457" s="62">
        <f>G2457</f>
        <v>0</v>
      </c>
      <c r="AF2457" s="63">
        <f t="shared" si="826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820"/>
        <v>0</v>
      </c>
      <c r="AP2457" s="15"/>
      <c r="AR2457" s="14"/>
      <c r="AS2457" s="18"/>
      <c r="AT2457" s="16"/>
      <c r="AU2457" s="18">
        <f t="shared" si="821"/>
        <v>0</v>
      </c>
      <c r="AV2457" s="15"/>
      <c r="AX2457" s="14"/>
      <c r="AY2457" s="18"/>
      <c r="AZ2457" s="16"/>
      <c r="BA2457" s="18">
        <f t="shared" si="822"/>
        <v>0</v>
      </c>
      <c r="BB2457" s="15"/>
      <c r="BD2457" s="14"/>
      <c r="BE2457" s="18"/>
      <c r="BF2457" s="16"/>
      <c r="BG2457" s="18">
        <f t="shared" si="823"/>
        <v>0</v>
      </c>
      <c r="BH2457" s="15"/>
      <c r="BJ2457" s="86"/>
      <c r="BK2457" s="86"/>
      <c r="BL2457" s="24"/>
      <c r="BM2457" s="24"/>
      <c r="BN2457" s="24"/>
      <c r="BO2457" s="24"/>
      <c r="BP2457" s="24"/>
      <c r="BQ2457" s="124"/>
    </row>
    <row r="2458" spans="1:69" ht="16.8" customHeight="1" x14ac:dyDescent="0.35">
      <c r="A2458" s="15"/>
      <c r="B2458" s="15"/>
      <c r="C2458" s="15" t="s">
        <v>135</v>
      </c>
      <c r="D2458" s="16"/>
      <c r="E2458" s="16"/>
      <c r="F2458" s="16"/>
      <c r="G2458" s="16">
        <v>0</v>
      </c>
      <c r="H2458" s="16"/>
      <c r="I2458" s="4"/>
      <c r="J2458" s="14"/>
      <c r="K2458" s="15" t="str">
        <f>C2480</f>
        <v>COMMERCIALISTA</v>
      </c>
      <c r="L2458" s="16"/>
      <c r="M2458" s="16">
        <f>1.86*(L2442+L2443-M2443)/100</f>
        <v>40.433424000000002</v>
      </c>
      <c r="N2458" s="16">
        <f>G2480</f>
        <v>0</v>
      </c>
      <c r="O2458" s="16">
        <f t="shared" si="824"/>
        <v>2170.0019140000004</v>
      </c>
      <c r="P2458" s="18">
        <f t="shared" si="825"/>
        <v>2128.7419140000006</v>
      </c>
      <c r="Q2458" s="14"/>
      <c r="R2458" s="18"/>
      <c r="S2458" s="16">
        <f t="shared" si="827"/>
        <v>0</v>
      </c>
      <c r="T2458" s="18">
        <f t="shared" si="818"/>
        <v>97638.799999999988</v>
      </c>
      <c r="U2458" s="15" t="str">
        <f t="shared" si="828"/>
        <v xml:space="preserve">PAG. FATT. SOMMESE PETROLI </v>
      </c>
      <c r="W2458" s="14"/>
      <c r="X2458" s="18">
        <v>0</v>
      </c>
      <c r="Y2458" s="16">
        <v>0</v>
      </c>
      <c r="Z2458" s="18">
        <f t="shared" si="819"/>
        <v>9051.5699999999797</v>
      </c>
      <c r="AA2458" s="15"/>
      <c r="AB2458" s="24"/>
      <c r="AC2458" s="15" t="str">
        <f t="shared" si="829"/>
        <v xml:space="preserve">PAG. FATT. SOMMESE PETROLI </v>
      </c>
      <c r="AD2458" s="25"/>
      <c r="AE2458" s="62">
        <f>G2458</f>
        <v>0</v>
      </c>
      <c r="AF2458" s="63">
        <f t="shared" si="826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820"/>
        <v>0</v>
      </c>
      <c r="AP2458" s="15"/>
      <c r="AR2458" s="14"/>
      <c r="AS2458" s="18"/>
      <c r="AT2458" s="16">
        <v>0</v>
      </c>
      <c r="AU2458" s="18">
        <f t="shared" si="821"/>
        <v>0</v>
      </c>
      <c r="AV2458" s="15"/>
      <c r="AX2458" s="14"/>
      <c r="AY2458" s="18"/>
      <c r="AZ2458" s="16">
        <v>0</v>
      </c>
      <c r="BA2458" s="18">
        <f t="shared" si="822"/>
        <v>0</v>
      </c>
      <c r="BB2458" s="15"/>
      <c r="BD2458" s="14"/>
      <c r="BE2458" s="18"/>
      <c r="BF2458" s="16">
        <v>0</v>
      </c>
      <c r="BG2458" s="18">
        <f t="shared" si="823"/>
        <v>0</v>
      </c>
      <c r="BH2458" s="15"/>
      <c r="BJ2458" s="86"/>
      <c r="BK2458" s="86"/>
      <c r="BL2458" s="24"/>
      <c r="BM2458" s="24"/>
      <c r="BN2458" s="24"/>
      <c r="BO2458" s="24"/>
      <c r="BP2458" s="24"/>
      <c r="BQ2458" s="124"/>
    </row>
    <row r="2459" spans="1:69" ht="16.8" customHeight="1" x14ac:dyDescent="0.35">
      <c r="A2459" s="15"/>
      <c r="B2459" s="15"/>
      <c r="C2459" s="15" t="s">
        <v>60</v>
      </c>
      <c r="D2459" s="16">
        <f>SUM(G2458:G2459)</f>
        <v>0</v>
      </c>
      <c r="E2459" s="16">
        <v>0</v>
      </c>
      <c r="F2459" s="16"/>
      <c r="G2459" s="16">
        <v>0</v>
      </c>
      <c r="H2459" s="16"/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15.216880000000002</v>
      </c>
      <c r="N2459" s="16">
        <f>G2481</f>
        <v>0</v>
      </c>
      <c r="O2459" s="16">
        <f t="shared" si="824"/>
        <v>2144.9194299999999</v>
      </c>
      <c r="P2459" s="18">
        <f t="shared" si="825"/>
        <v>801.13942999999983</v>
      </c>
      <c r="Q2459" s="14"/>
      <c r="R2459" s="18"/>
      <c r="S2459" s="16">
        <f t="shared" si="827"/>
        <v>0</v>
      </c>
      <c r="T2459" s="18">
        <f t="shared" si="818"/>
        <v>97638.799999999988</v>
      </c>
      <c r="U2459" s="15" t="str">
        <f t="shared" si="828"/>
        <v>Benzina auto papa'</v>
      </c>
      <c r="W2459" s="14"/>
      <c r="X2459" s="18">
        <v>0</v>
      </c>
      <c r="Y2459" s="16">
        <v>0</v>
      </c>
      <c r="Z2459" s="18">
        <f t="shared" si="819"/>
        <v>9051.5699999999797</v>
      </c>
      <c r="AA2459" s="15"/>
      <c r="AB2459" s="24"/>
      <c r="AC2459" s="15" t="str">
        <f t="shared" si="829"/>
        <v>Benzina auto papa'</v>
      </c>
      <c r="AD2459" s="25"/>
      <c r="AE2459" s="62">
        <f>G2459</f>
        <v>0</v>
      </c>
      <c r="AF2459" s="63">
        <f t="shared" si="826"/>
        <v>0</v>
      </c>
      <c r="AG2459" s="25"/>
      <c r="AH2459" s="24"/>
      <c r="AI2459" s="26">
        <v>0</v>
      </c>
      <c r="AJ2459" s="25"/>
      <c r="AL2459" s="14"/>
      <c r="AM2459" s="18"/>
      <c r="AN2459" s="16">
        <v>0</v>
      </c>
      <c r="AO2459" s="18">
        <f t="shared" si="820"/>
        <v>0</v>
      </c>
      <c r="AP2459" s="15"/>
      <c r="AR2459" s="14"/>
      <c r="AS2459" s="18"/>
      <c r="AT2459" s="16">
        <v>0</v>
      </c>
      <c r="AU2459" s="18">
        <f t="shared" si="821"/>
        <v>0</v>
      </c>
      <c r="AV2459" s="15"/>
      <c r="AX2459" s="14"/>
      <c r="AY2459" s="18"/>
      <c r="AZ2459" s="16">
        <v>0</v>
      </c>
      <c r="BA2459" s="18">
        <f t="shared" si="822"/>
        <v>0</v>
      </c>
      <c r="BB2459" s="15"/>
      <c r="BD2459" s="14"/>
      <c r="BE2459" s="18"/>
      <c r="BF2459" s="16">
        <v>0</v>
      </c>
      <c r="BG2459" s="18">
        <f t="shared" si="823"/>
        <v>0</v>
      </c>
      <c r="BH2459" s="15"/>
      <c r="BJ2459" s="86"/>
      <c r="BK2459" s="86"/>
      <c r="BL2459" s="24"/>
      <c r="BM2459" s="24"/>
      <c r="BN2459" s="24"/>
      <c r="BO2459" s="24"/>
      <c r="BP2459" s="24"/>
      <c r="BQ2459" s="124"/>
    </row>
    <row r="2460" spans="1:69" ht="16.8" customHeight="1" x14ac:dyDescent="0.35">
      <c r="A2460" s="15"/>
      <c r="B2460" s="15"/>
      <c r="C2460" s="28" t="s">
        <v>136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409.11668800000007</v>
      </c>
      <c r="N2460" s="16">
        <f>G2485</f>
        <v>0</v>
      </c>
      <c r="O2460" s="16">
        <f t="shared" si="824"/>
        <v>28501.755818000005</v>
      </c>
      <c r="P2460" s="18">
        <f t="shared" si="825"/>
        <v>21539.205818000002</v>
      </c>
      <c r="Q2460" s="14"/>
      <c r="R2460" s="18"/>
      <c r="S2460" s="16">
        <f t="shared" si="827"/>
        <v>0</v>
      </c>
      <c r="T2460" s="18">
        <f t="shared" si="818"/>
        <v>97638.799999999988</v>
      </c>
      <c r="U2460" s="15" t="str">
        <f t="shared" si="828"/>
        <v>Spese bancarie</v>
      </c>
      <c r="W2460" s="14"/>
      <c r="X2460" s="18">
        <v>0</v>
      </c>
      <c r="Y2460" s="16">
        <v>0</v>
      </c>
      <c r="Z2460" s="18">
        <f t="shared" si="819"/>
        <v>9051.5699999999797</v>
      </c>
      <c r="AA2460" s="15" t="str">
        <f>C2460</f>
        <v>Spese bancarie</v>
      </c>
      <c r="AB2460" s="24"/>
      <c r="AC2460" s="15" t="str">
        <f t="shared" si="829"/>
        <v>Spese bancarie</v>
      </c>
      <c r="AD2460" s="25"/>
      <c r="AE2460" s="62">
        <v>0</v>
      </c>
      <c r="AF2460" s="63">
        <f t="shared" si="826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820"/>
        <v>0</v>
      </c>
      <c r="AP2460" s="15"/>
      <c r="AR2460" s="14"/>
      <c r="AS2460" s="18"/>
      <c r="AT2460" s="16">
        <v>0</v>
      </c>
      <c r="AU2460" s="18">
        <f t="shared" si="821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822"/>
        <v>0</v>
      </c>
      <c r="BB2460" s="15"/>
      <c r="BD2460" s="14"/>
      <c r="BE2460" s="18"/>
      <c r="BF2460" s="16">
        <v>0</v>
      </c>
      <c r="BG2460" s="18">
        <f t="shared" si="823"/>
        <v>0</v>
      </c>
      <c r="BH2460" s="15"/>
      <c r="BJ2460" s="86"/>
      <c r="BK2460" s="86"/>
      <c r="BL2460" s="24"/>
      <c r="BM2460" s="24"/>
      <c r="BN2460" s="24"/>
      <c r="BO2460" s="24"/>
      <c r="BP2460" s="24"/>
      <c r="BQ2460" s="124"/>
    </row>
    <row r="2461" spans="1:69" ht="16.8" customHeight="1" x14ac:dyDescent="0.35">
      <c r="A2461" s="15"/>
      <c r="B2461" s="15"/>
      <c r="C2461" s="15"/>
      <c r="D2461" s="16"/>
      <c r="E2461" s="16"/>
      <c r="F2461" s="16"/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409.11668800000007</v>
      </c>
      <c r="N2461" s="29">
        <f>G2486</f>
        <v>0</v>
      </c>
      <c r="O2461" s="16">
        <f t="shared" si="824"/>
        <v>42207.725817999984</v>
      </c>
      <c r="P2461" s="18">
        <f t="shared" si="825"/>
        <v>21539.205818000002</v>
      </c>
      <c r="Q2461" s="14"/>
      <c r="R2461" s="18"/>
      <c r="S2461" s="16">
        <f t="shared" si="827"/>
        <v>0</v>
      </c>
      <c r="T2461" s="18">
        <f t="shared" si="818"/>
        <v>97638.799999999988</v>
      </c>
      <c r="U2461" s="15">
        <f t="shared" si="828"/>
        <v>0</v>
      </c>
      <c r="W2461" s="14"/>
      <c r="X2461" s="18">
        <v>0</v>
      </c>
      <c r="Y2461" s="16">
        <v>0</v>
      </c>
      <c r="Z2461" s="18">
        <f t="shared" si="819"/>
        <v>9051.5699999999797</v>
      </c>
      <c r="AA2461" s="15"/>
      <c r="AB2461" s="24"/>
      <c r="AC2461" s="15">
        <f t="shared" si="829"/>
        <v>0</v>
      </c>
      <c r="AD2461" s="25"/>
      <c r="AE2461" s="62">
        <f t="shared" ref="AE2461:AE2486" si="830">G2461</f>
        <v>0</v>
      </c>
      <c r="AF2461" s="63">
        <f t="shared" si="826"/>
        <v>0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820"/>
        <v>0</v>
      </c>
      <c r="AP2461" s="15"/>
      <c r="AR2461" s="14"/>
      <c r="AS2461" s="18"/>
      <c r="AT2461" s="16">
        <v>0</v>
      </c>
      <c r="AU2461" s="18">
        <f t="shared" si="821"/>
        <v>0</v>
      </c>
      <c r="AV2461" s="15"/>
      <c r="AX2461" s="14"/>
      <c r="AY2461" s="18"/>
      <c r="AZ2461" s="16">
        <v>0</v>
      </c>
      <c r="BA2461" s="18">
        <f t="shared" si="822"/>
        <v>0</v>
      </c>
      <c r="BB2461" s="15"/>
      <c r="BD2461" s="14"/>
      <c r="BE2461" s="18"/>
      <c r="BF2461" s="16">
        <v>0</v>
      </c>
      <c r="BG2461" s="18">
        <f t="shared" si="823"/>
        <v>0</v>
      </c>
      <c r="BH2461" s="15"/>
      <c r="BJ2461" s="86"/>
      <c r="BK2461" s="86"/>
      <c r="BL2461" s="24"/>
      <c r="BM2461" s="24"/>
      <c r="BN2461" s="24"/>
      <c r="BO2461" s="24"/>
      <c r="BP2461" s="24"/>
      <c r="BQ2461" s="124"/>
    </row>
    <row r="2462" spans="1:69" ht="16.8" customHeight="1" x14ac:dyDescent="0.35">
      <c r="A2462" s="15"/>
      <c r="B2462" s="15"/>
      <c r="C2462" s="28" t="s">
        <v>62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10.869200000000001</v>
      </c>
      <c r="N2462" s="16">
        <f>G2457</f>
        <v>0</v>
      </c>
      <c r="O2462" s="16">
        <f t="shared" si="824"/>
        <v>1532.0924500000006</v>
      </c>
      <c r="P2462" s="18">
        <f t="shared" si="825"/>
        <v>572.24244999999996</v>
      </c>
      <c r="Q2462" s="14"/>
      <c r="R2462" s="18"/>
      <c r="S2462" s="16">
        <f t="shared" si="827"/>
        <v>0</v>
      </c>
      <c r="T2462" s="18">
        <f t="shared" si="818"/>
        <v>97638.799999999988</v>
      </c>
      <c r="U2462" s="15" t="str">
        <f t="shared" si="828"/>
        <v>Materiale pulizia</v>
      </c>
      <c r="W2462" s="14"/>
      <c r="X2462" s="18">
        <v>0</v>
      </c>
      <c r="Y2462" s="16">
        <v>0</v>
      </c>
      <c r="Z2462" s="18">
        <f t="shared" si="819"/>
        <v>9051.5699999999797</v>
      </c>
      <c r="AA2462" s="15"/>
      <c r="AB2462" s="24"/>
      <c r="AC2462" s="15" t="str">
        <f t="shared" si="829"/>
        <v>Materiale pulizia</v>
      </c>
      <c r="AD2462" s="25"/>
      <c r="AE2462" s="62">
        <f t="shared" si="830"/>
        <v>0</v>
      </c>
      <c r="AF2462" s="63">
        <f t="shared" si="826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820"/>
        <v>0</v>
      </c>
      <c r="AP2462" s="15"/>
      <c r="AR2462" s="14"/>
      <c r="AS2462" s="18"/>
      <c r="AT2462" s="16">
        <v>0</v>
      </c>
      <c r="AU2462" s="18">
        <f t="shared" si="821"/>
        <v>0</v>
      </c>
      <c r="AV2462" s="15"/>
      <c r="AX2462" s="14"/>
      <c r="AY2462" s="18"/>
      <c r="AZ2462" s="16">
        <v>0</v>
      </c>
      <c r="BA2462" s="18">
        <f t="shared" si="822"/>
        <v>0</v>
      </c>
      <c r="BB2462" s="15"/>
      <c r="BD2462" s="14"/>
      <c r="BE2462" s="18"/>
      <c r="BF2462" s="16">
        <v>0</v>
      </c>
      <c r="BG2462" s="18">
        <f t="shared" si="823"/>
        <v>0</v>
      </c>
      <c r="BH2462" s="15"/>
      <c r="BJ2462" s="86"/>
      <c r="BK2462" s="86"/>
      <c r="BL2462" s="24"/>
      <c r="BM2462" s="24"/>
      <c r="BN2462" s="24"/>
      <c r="BO2462" s="24"/>
      <c r="BP2462" s="24"/>
      <c r="BQ2462" s="124"/>
    </row>
    <row r="2463" spans="1:69" ht="16.8" customHeight="1" x14ac:dyDescent="0.35">
      <c r="A2463" s="15"/>
      <c r="B2463" s="15"/>
      <c r="C2463" s="15" t="s">
        <v>63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10.869200000000001</v>
      </c>
      <c r="N2463" s="16">
        <f>G2463</f>
        <v>0</v>
      </c>
      <c r="O2463" s="16">
        <f t="shared" si="824"/>
        <v>-310.18754999999993</v>
      </c>
      <c r="P2463" s="18">
        <f t="shared" si="825"/>
        <v>572.24244999999996</v>
      </c>
      <c r="Q2463" s="14"/>
      <c r="R2463" s="18"/>
      <c r="S2463" s="16">
        <f t="shared" si="827"/>
        <v>0</v>
      </c>
      <c r="T2463" s="18">
        <f t="shared" si="818"/>
        <v>97638.799999999988</v>
      </c>
      <c r="U2463" s="15" t="str">
        <f t="shared" si="828"/>
        <v xml:space="preserve">Assicurazioni </v>
      </c>
      <c r="W2463" s="14"/>
      <c r="X2463" s="18"/>
      <c r="Y2463" s="16">
        <v>0</v>
      </c>
      <c r="Z2463" s="18">
        <f t="shared" si="819"/>
        <v>9051.5699999999797</v>
      </c>
      <c r="AA2463" s="15"/>
      <c r="AB2463" s="24"/>
      <c r="AC2463" s="15" t="str">
        <f t="shared" si="829"/>
        <v xml:space="preserve">Assicurazioni </v>
      </c>
      <c r="AD2463" s="25"/>
      <c r="AE2463" s="62">
        <f t="shared" si="830"/>
        <v>0</v>
      </c>
      <c r="AF2463" s="63">
        <f t="shared" si="826"/>
        <v>1842.28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820"/>
        <v>0</v>
      </c>
      <c r="AP2463" s="15"/>
      <c r="AR2463" s="14"/>
      <c r="AS2463" s="18"/>
      <c r="AT2463" s="16">
        <v>0</v>
      </c>
      <c r="AU2463" s="18">
        <f t="shared" si="821"/>
        <v>0</v>
      </c>
      <c r="AV2463" s="15"/>
      <c r="AX2463" s="14"/>
      <c r="AY2463" s="18"/>
      <c r="AZ2463" s="16">
        <v>0</v>
      </c>
      <c r="BA2463" s="18">
        <f t="shared" si="822"/>
        <v>0</v>
      </c>
      <c r="BB2463" s="15"/>
      <c r="BD2463" s="14"/>
      <c r="BE2463" s="18"/>
      <c r="BF2463" s="16">
        <v>0</v>
      </c>
      <c r="BG2463" s="18">
        <f t="shared" si="823"/>
        <v>0</v>
      </c>
      <c r="BH2463" s="15"/>
      <c r="BJ2463" s="86"/>
      <c r="BK2463" s="86"/>
      <c r="BL2463" s="24"/>
      <c r="BM2463" s="24"/>
      <c r="BN2463" s="24"/>
      <c r="BO2463" s="24"/>
      <c r="BP2463" s="24"/>
      <c r="BQ2463" s="124"/>
    </row>
    <row r="2464" spans="1:69" ht="16.8" customHeight="1" x14ac:dyDescent="0.35">
      <c r="A2464" s="15"/>
      <c r="B2464" s="15"/>
      <c r="C2464" s="15" t="s">
        <v>50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64</v>
      </c>
      <c r="L2464" s="16"/>
      <c r="M2464" s="16">
        <f>2.32*(L2442+L2443-M2443)/100</f>
        <v>50.433087999999998</v>
      </c>
      <c r="N2464" s="16">
        <f>H2498+H2497+G2496</f>
        <v>0</v>
      </c>
      <c r="O2464" s="16">
        <f t="shared" si="824"/>
        <v>1692.2149679999993</v>
      </c>
      <c r="P2464" s="18">
        <f t="shared" si="825"/>
        <v>2655.2049679999991</v>
      </c>
      <c r="Q2464" s="14"/>
      <c r="R2464" s="18"/>
      <c r="S2464" s="16">
        <f t="shared" si="827"/>
        <v>0</v>
      </c>
      <c r="T2464" s="18">
        <f t="shared" si="818"/>
        <v>97638.799999999988</v>
      </c>
      <c r="U2464" s="15" t="str">
        <f t="shared" si="828"/>
        <v>Telepass</v>
      </c>
      <c r="W2464" s="14"/>
      <c r="X2464" s="18"/>
      <c r="Y2464" s="16">
        <v>0</v>
      </c>
      <c r="Z2464" s="18">
        <f t="shared" si="819"/>
        <v>9051.5699999999797</v>
      </c>
      <c r="AA2464" s="15"/>
      <c r="AB2464" s="24"/>
      <c r="AC2464" s="15" t="str">
        <f t="shared" si="829"/>
        <v>Telepass</v>
      </c>
      <c r="AD2464" s="25"/>
      <c r="AE2464" s="62">
        <f t="shared" si="830"/>
        <v>0</v>
      </c>
      <c r="AF2464" s="63">
        <f t="shared" si="826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820"/>
        <v>0</v>
      </c>
      <c r="AP2464" s="15"/>
      <c r="AR2464" s="14"/>
      <c r="AS2464" s="18"/>
      <c r="AT2464" s="16">
        <v>0</v>
      </c>
      <c r="AU2464" s="18">
        <f t="shared" si="821"/>
        <v>0</v>
      </c>
      <c r="AV2464" s="15"/>
      <c r="AX2464" s="14"/>
      <c r="AY2464" s="18"/>
      <c r="AZ2464" s="16">
        <v>0</v>
      </c>
      <c r="BA2464" s="18">
        <f t="shared" si="822"/>
        <v>0</v>
      </c>
      <c r="BB2464" s="15"/>
      <c r="BD2464" s="14"/>
      <c r="BE2464" s="18"/>
      <c r="BF2464" s="16">
        <v>0</v>
      </c>
      <c r="BG2464" s="18">
        <f t="shared" si="823"/>
        <v>0</v>
      </c>
      <c r="BH2464" s="15"/>
      <c r="BJ2464" s="86"/>
      <c r="BK2464" s="86"/>
      <c r="BL2464" s="24"/>
      <c r="BM2464" s="24"/>
      <c r="BN2464" s="24"/>
      <c r="BO2464" s="24"/>
      <c r="BP2464" s="24"/>
      <c r="BQ2464" s="124"/>
    </row>
    <row r="2465" spans="1:69" ht="16.8" customHeight="1" x14ac:dyDescent="0.35">
      <c r="A2465" s="15"/>
      <c r="B2465" s="15"/>
      <c r="C2465" s="28" t="s">
        <v>65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/>
      <c r="L2465" s="16"/>
      <c r="M2465" s="16"/>
      <c r="N2465" s="16" t="s">
        <v>66</v>
      </c>
      <c r="O2465" s="16">
        <f>T2499+AO2499</f>
        <v>97638.799999999988</v>
      </c>
      <c r="P2465" s="18"/>
      <c r="Q2465" s="14"/>
      <c r="R2465" s="18"/>
      <c r="S2465" s="16">
        <v>0</v>
      </c>
      <c r="T2465" s="18">
        <f t="shared" si="818"/>
        <v>97638.799999999988</v>
      </c>
      <c r="U2465" s="15" t="str">
        <f t="shared" si="828"/>
        <v>Pubblicità</v>
      </c>
      <c r="W2465" s="14"/>
      <c r="X2465" s="18"/>
      <c r="Y2465" s="16">
        <v>0</v>
      </c>
      <c r="Z2465" s="18">
        <f t="shared" si="819"/>
        <v>9051.5699999999797</v>
      </c>
      <c r="AA2465" s="15"/>
      <c r="AB2465" s="24"/>
      <c r="AC2465" s="15" t="str">
        <f t="shared" si="829"/>
        <v>Pubblicità</v>
      </c>
      <c r="AD2465" s="25"/>
      <c r="AE2465" s="62">
        <f t="shared" si="830"/>
        <v>0</v>
      </c>
      <c r="AF2465" s="63">
        <f t="shared" si="826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820"/>
        <v>0</v>
      </c>
      <c r="AP2465" s="15"/>
      <c r="AR2465" s="14"/>
      <c r="AS2465" s="18"/>
      <c r="AT2465" s="16"/>
      <c r="AU2465" s="18">
        <f t="shared" si="821"/>
        <v>0</v>
      </c>
      <c r="AV2465" s="15"/>
      <c r="AX2465" s="14"/>
      <c r="AY2465" s="18"/>
      <c r="AZ2465" s="16"/>
      <c r="BA2465" s="18">
        <f t="shared" si="822"/>
        <v>0</v>
      </c>
      <c r="BB2465" s="15"/>
      <c r="BD2465" s="14"/>
      <c r="BE2465" s="18"/>
      <c r="BF2465" s="16"/>
      <c r="BG2465" s="18">
        <f t="shared" si="823"/>
        <v>0</v>
      </c>
      <c r="BH2465" s="15"/>
      <c r="BJ2465" s="86"/>
      <c r="BK2465" s="86"/>
      <c r="BL2465" s="24"/>
      <c r="BM2465" s="24"/>
      <c r="BN2465" s="24"/>
      <c r="BO2465" s="24"/>
      <c r="BP2465" s="24"/>
      <c r="BQ2465" s="124"/>
    </row>
    <row r="2466" spans="1:69" ht="16.8" customHeight="1" x14ac:dyDescent="0.35">
      <c r="A2466" s="15"/>
      <c r="B2466" s="66"/>
      <c r="C2466" s="15" t="s">
        <v>137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/>
      <c r="L2466" s="16"/>
      <c r="M2466" s="16">
        <v>0</v>
      </c>
      <c r="N2466" s="16" t="s">
        <v>68</v>
      </c>
      <c r="O2466" s="31">
        <f>L2490</f>
        <v>0</v>
      </c>
      <c r="P2466" s="32">
        <f>SUM(P2445:P2464)</f>
        <v>114448.49000000002</v>
      </c>
      <c r="Q2466" s="14"/>
      <c r="R2466" s="18"/>
      <c r="S2466" s="16">
        <f>G2466</f>
        <v>0</v>
      </c>
      <c r="T2466" s="18">
        <f t="shared" si="818"/>
        <v>97638.799999999988</v>
      </c>
      <c r="U2466" s="15" t="str">
        <f t="shared" si="828"/>
        <v xml:space="preserve">PAG. STIP.           MARZIA </v>
      </c>
      <c r="W2466" s="14"/>
      <c r="X2466" s="18"/>
      <c r="Y2466" s="16">
        <v>0</v>
      </c>
      <c r="Z2466" s="18">
        <f t="shared" si="819"/>
        <v>9051.5699999999797</v>
      </c>
      <c r="AA2466" s="15"/>
      <c r="AB2466" s="24"/>
      <c r="AC2466" s="15" t="str">
        <f t="shared" si="829"/>
        <v xml:space="preserve">PAG. STIP.           MARZIA </v>
      </c>
      <c r="AD2466" s="25"/>
      <c r="AE2466" s="62">
        <f t="shared" si="830"/>
        <v>0</v>
      </c>
      <c r="AF2466" s="63">
        <f t="shared" si="826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820"/>
        <v>0</v>
      </c>
      <c r="AP2466" s="15"/>
      <c r="AR2466" s="14"/>
      <c r="AS2466" s="18"/>
      <c r="AT2466" s="16">
        <v>0</v>
      </c>
      <c r="AU2466" s="18">
        <f t="shared" si="821"/>
        <v>0</v>
      </c>
      <c r="AV2466" s="15"/>
      <c r="AX2466" s="14"/>
      <c r="AY2466" s="18"/>
      <c r="AZ2466" s="16">
        <v>0</v>
      </c>
      <c r="BA2466" s="18">
        <f t="shared" si="822"/>
        <v>0</v>
      </c>
      <c r="BB2466" s="15"/>
      <c r="BD2466" s="14"/>
      <c r="BE2466" s="18"/>
      <c r="BF2466" s="16">
        <v>0</v>
      </c>
      <c r="BG2466" s="18">
        <f t="shared" si="823"/>
        <v>0</v>
      </c>
      <c r="BH2466" s="15"/>
      <c r="BJ2466" s="86"/>
      <c r="BK2466" s="86"/>
      <c r="BL2466" s="24"/>
      <c r="BM2466" s="24"/>
      <c r="BN2466" s="24"/>
      <c r="BO2466" s="24"/>
      <c r="BP2466" s="24"/>
      <c r="BQ2466" s="124"/>
    </row>
    <row r="2467" spans="1:69" ht="16.8" customHeight="1" x14ac:dyDescent="0.35">
      <c r="A2467" s="15"/>
      <c r="B2467" s="15"/>
      <c r="C2467" s="15" t="s">
        <v>139</v>
      </c>
      <c r="D2467" s="16"/>
      <c r="E2467" s="16">
        <v>0</v>
      </c>
      <c r="F2467" s="16"/>
      <c r="G2467" s="16">
        <v>0</v>
      </c>
      <c r="H2467" s="16"/>
      <c r="I2467" s="4"/>
      <c r="J2467" s="14"/>
      <c r="K2467" s="17"/>
      <c r="L2467" s="16"/>
      <c r="M2467" s="16">
        <v>0</v>
      </c>
      <c r="N2467" s="16" t="s">
        <v>70</v>
      </c>
      <c r="O2467" s="16">
        <f>SUM(L2478:L2489)+L2492</f>
        <v>7898.63</v>
      </c>
      <c r="P2467" s="33">
        <f>SUM(O2445:O2464)</f>
        <v>107275.36</v>
      </c>
      <c r="Q2467" s="14"/>
      <c r="R2467" s="18"/>
      <c r="S2467" s="16">
        <f>G2467</f>
        <v>0</v>
      </c>
      <c r="T2467" s="18">
        <f t="shared" si="818"/>
        <v>97638.799999999988</v>
      </c>
      <c r="U2467" s="15" t="str">
        <f t="shared" si="828"/>
        <v xml:space="preserve">PAG. STIP.           DEBORAH </v>
      </c>
      <c r="W2467" s="14"/>
      <c r="X2467" s="18"/>
      <c r="Y2467" s="16">
        <v>0</v>
      </c>
      <c r="Z2467" s="18">
        <f t="shared" si="819"/>
        <v>9051.5699999999797</v>
      </c>
      <c r="AA2467" s="15"/>
      <c r="AB2467" s="24"/>
      <c r="AC2467" s="15" t="str">
        <f t="shared" si="829"/>
        <v xml:space="preserve">PAG. STIP.           DEBORAH </v>
      </c>
      <c r="AD2467" s="25"/>
      <c r="AE2467" s="62">
        <f t="shared" si="830"/>
        <v>0</v>
      </c>
      <c r="AF2467" s="63">
        <f t="shared" si="826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820"/>
        <v>0</v>
      </c>
      <c r="AP2467" s="15"/>
      <c r="AR2467" s="14"/>
      <c r="AS2467" s="18"/>
      <c r="AT2467" s="16">
        <v>0</v>
      </c>
      <c r="AU2467" s="18">
        <f t="shared" si="821"/>
        <v>0</v>
      </c>
      <c r="AV2467" s="15"/>
      <c r="AX2467" s="14"/>
      <c r="AY2467" s="18"/>
      <c r="AZ2467" s="16">
        <v>0</v>
      </c>
      <c r="BA2467" s="18">
        <f t="shared" si="822"/>
        <v>0</v>
      </c>
      <c r="BB2467" s="15"/>
      <c r="BD2467" s="14"/>
      <c r="BE2467" s="18"/>
      <c r="BF2467" s="16">
        <v>0</v>
      </c>
      <c r="BG2467" s="18">
        <f t="shared" si="823"/>
        <v>0</v>
      </c>
      <c r="BH2467" s="15"/>
      <c r="BJ2467" s="86"/>
      <c r="BK2467" s="86"/>
      <c r="BL2467" s="24"/>
      <c r="BM2467" s="24"/>
      <c r="BN2467" s="24"/>
      <c r="BO2467" s="24"/>
      <c r="BP2467" s="24"/>
      <c r="BQ2467" s="124"/>
    </row>
    <row r="2468" spans="1:69" ht="16.8" customHeight="1" x14ac:dyDescent="0.35">
      <c r="A2468" s="15"/>
      <c r="B2468" s="15"/>
      <c r="C2468" s="15" t="s">
        <v>141</v>
      </c>
      <c r="D2468" s="16"/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72</v>
      </c>
      <c r="O2468" s="34">
        <f>O2407+O2408-F2483-F2482</f>
        <v>7432.2199999999993</v>
      </c>
      <c r="P2468" s="35">
        <f>O2407+O2408+O2469-F2483-F2482-O2466-O2467</f>
        <v>1707.4299999999994</v>
      </c>
      <c r="Q2468" s="14"/>
      <c r="R2468" s="18"/>
      <c r="S2468" s="16">
        <f>G2468</f>
        <v>0</v>
      </c>
      <c r="T2468" s="18">
        <f t="shared" si="818"/>
        <v>97638.799999999988</v>
      </c>
      <c r="U2468" s="15"/>
      <c r="W2468" s="14"/>
      <c r="X2468" s="18"/>
      <c r="Y2468" s="16"/>
      <c r="Z2468" s="18">
        <f t="shared" si="819"/>
        <v>9051.5699999999797</v>
      </c>
      <c r="AA2468" s="15"/>
      <c r="AB2468" s="24"/>
      <c r="AC2468" s="15" t="str">
        <f t="shared" si="829"/>
        <v xml:space="preserve">PAG. STIP.           DORIANA BONIFICO </v>
      </c>
      <c r="AD2468" s="25"/>
      <c r="AE2468" s="62">
        <f t="shared" si="830"/>
        <v>0</v>
      </c>
      <c r="AF2468" s="63">
        <f t="shared" si="826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820"/>
        <v>0</v>
      </c>
      <c r="AP2468" s="15"/>
      <c r="AR2468" s="14"/>
      <c r="AS2468" s="18"/>
      <c r="AT2468" s="16"/>
      <c r="AU2468" s="18">
        <f t="shared" si="821"/>
        <v>0</v>
      </c>
      <c r="AV2468" s="15"/>
      <c r="AX2468" s="14"/>
      <c r="AY2468" s="18"/>
      <c r="AZ2468" s="16"/>
      <c r="BA2468" s="18">
        <f t="shared" si="822"/>
        <v>0</v>
      </c>
      <c r="BB2468" s="15"/>
      <c r="BD2468" s="14"/>
      <c r="BE2468" s="18"/>
      <c r="BF2468" s="16"/>
      <c r="BG2468" s="18">
        <f t="shared" si="823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4"/>
    </row>
    <row r="2469" spans="1:69" ht="16.8" customHeight="1" x14ac:dyDescent="0.35">
      <c r="A2469" s="15"/>
      <c r="B2469" s="15"/>
      <c r="C2469" s="15" t="s">
        <v>142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74</v>
      </c>
      <c r="L2469" s="3">
        <f>SUM(L2442:L2468)</f>
        <v>12522</v>
      </c>
      <c r="M2469" s="3">
        <f>SUM(M2442:M2468)</f>
        <v>2173.84</v>
      </c>
      <c r="N2469" s="16" t="s">
        <v>75</v>
      </c>
      <c r="O2469" s="16">
        <f>N2442-L2443</f>
        <v>2173.84</v>
      </c>
      <c r="P2469" s="18"/>
      <c r="Q2469" s="14"/>
      <c r="R2469" s="18"/>
      <c r="S2469" s="16">
        <f>G2469</f>
        <v>0</v>
      </c>
      <c r="T2469" s="18">
        <f t="shared" si="818"/>
        <v>97638.799999999988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819"/>
        <v>9051.5699999999797</v>
      </c>
      <c r="AA2469" s="15"/>
      <c r="AB2469" s="24"/>
      <c r="AC2469" s="15" t="str">
        <f t="shared" si="829"/>
        <v xml:space="preserve">PAG. STIP.           STEFANIA  BONIFICO </v>
      </c>
      <c r="AD2469" s="25"/>
      <c r="AE2469" s="62">
        <f t="shared" si="830"/>
        <v>0</v>
      </c>
      <c r="AF2469" s="63">
        <f t="shared" si="826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820"/>
        <v>0</v>
      </c>
      <c r="AP2469" s="15"/>
      <c r="AR2469" s="14"/>
      <c r="AS2469" s="18"/>
      <c r="AT2469" s="16">
        <v>0</v>
      </c>
      <c r="AU2469" s="18">
        <f t="shared" si="821"/>
        <v>0</v>
      </c>
      <c r="AV2469" s="15"/>
      <c r="AX2469" s="14"/>
      <c r="AY2469" s="18"/>
      <c r="AZ2469" s="16">
        <v>0</v>
      </c>
      <c r="BA2469" s="18">
        <f t="shared" si="822"/>
        <v>0</v>
      </c>
      <c r="BB2469" s="15"/>
      <c r="BD2469" s="14"/>
      <c r="BE2469" s="18"/>
      <c r="BF2469" s="16">
        <v>0</v>
      </c>
      <c r="BG2469" s="18">
        <f t="shared" si="823"/>
        <v>0</v>
      </c>
      <c r="BH2469" s="15"/>
      <c r="BJ2469" s="86"/>
      <c r="BK2469" s="86"/>
      <c r="BL2469" s="24"/>
      <c r="BM2469" s="24"/>
      <c r="BN2469" s="24"/>
      <c r="BO2469" s="24"/>
      <c r="BP2469" s="24"/>
      <c r="BQ2469" s="124"/>
    </row>
    <row r="2470" spans="1:69" ht="16.8" customHeight="1" x14ac:dyDescent="0.35">
      <c r="A2470" s="15"/>
      <c r="B2470" s="15"/>
      <c r="C2470" s="15" t="s">
        <v>76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32</v>
      </c>
      <c r="L2470" s="3">
        <f>L2410</f>
        <v>1134715</v>
      </c>
      <c r="M2470" s="3">
        <f>M2410</f>
        <v>1109713.04</v>
      </c>
      <c r="N2470" s="16" t="s">
        <v>77</v>
      </c>
      <c r="O2470" s="36">
        <f>(O2466+O2467)-(O2405+O2406)</f>
        <v>1062.4899999999998</v>
      </c>
      <c r="P2470" s="37">
        <f>O2469-O2470</f>
        <v>1111.3500000000004</v>
      </c>
      <c r="Q2470" s="14"/>
      <c r="R2470" s="18"/>
      <c r="S2470" s="16">
        <f>G2470</f>
        <v>0</v>
      </c>
      <c r="T2470" s="18">
        <f t="shared" si="818"/>
        <v>97638.799999999988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819"/>
        <v>9051.5699999999797</v>
      </c>
      <c r="AA2470" s="15"/>
      <c r="AB2470" s="24"/>
      <c r="AC2470" s="15" t="str">
        <f t="shared" si="829"/>
        <v>Pagamento contributi impiegate</v>
      </c>
      <c r="AD2470" s="25"/>
      <c r="AE2470" s="62">
        <f t="shared" si="830"/>
        <v>0</v>
      </c>
      <c r="AF2470" s="63">
        <f t="shared" si="826"/>
        <v>9265.7099999999991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820"/>
        <v>0</v>
      </c>
      <c r="AP2470" s="15"/>
      <c r="AR2470" s="14"/>
      <c r="AS2470" s="18"/>
      <c r="AT2470" s="16">
        <v>0</v>
      </c>
      <c r="AU2470" s="18">
        <f t="shared" si="821"/>
        <v>0</v>
      </c>
      <c r="AV2470" s="15"/>
      <c r="AX2470" s="14"/>
      <c r="AY2470" s="18"/>
      <c r="AZ2470" s="16">
        <v>0</v>
      </c>
      <c r="BA2470" s="18">
        <f t="shared" si="822"/>
        <v>0</v>
      </c>
      <c r="BB2470" s="15"/>
      <c r="BD2470" s="14"/>
      <c r="BE2470" s="18"/>
      <c r="BF2470" s="16">
        <v>0</v>
      </c>
      <c r="BG2470" s="18">
        <f t="shared" si="823"/>
        <v>0</v>
      </c>
      <c r="BH2470" s="15"/>
      <c r="BJ2470" s="86"/>
      <c r="BK2470" s="86"/>
      <c r="BL2470" s="24"/>
      <c r="BM2470" s="24"/>
      <c r="BN2470" s="24"/>
      <c r="BO2470" s="24"/>
      <c r="BP2470" s="24"/>
      <c r="BQ2470" s="124"/>
    </row>
    <row r="2471" spans="1:69" ht="16.8" customHeight="1" thickBot="1" x14ac:dyDescent="0.4">
      <c r="A2471" s="15"/>
      <c r="B2471" s="15"/>
      <c r="C2471" s="15" t="s">
        <v>78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79</v>
      </c>
      <c r="L2471" s="3">
        <f>L2469+L2470</f>
        <v>1147237</v>
      </c>
      <c r="M2471" s="3">
        <f>M2469+M2470</f>
        <v>1111886.8800000001</v>
      </c>
      <c r="N2471" s="16" t="s">
        <v>80</v>
      </c>
      <c r="O2471" s="38">
        <f>O2468+O2469-O2470</f>
        <v>8543.57</v>
      </c>
      <c r="P2471" s="39">
        <f>O2471-O2468</f>
        <v>1111.3500000000004</v>
      </c>
      <c r="Q2471" s="14"/>
      <c r="R2471" s="18"/>
      <c r="S2471" s="16">
        <v>0</v>
      </c>
      <c r="T2471" s="18">
        <f t="shared" si="818"/>
        <v>97638.799999999988</v>
      </c>
      <c r="U2471" s="15"/>
      <c r="W2471" s="14"/>
      <c r="X2471" s="18"/>
      <c r="Y2471" s="16"/>
      <c r="Z2471" s="18">
        <f t="shared" si="819"/>
        <v>9051.5699999999797</v>
      </c>
      <c r="AA2471" s="15"/>
      <c r="AB2471" s="24"/>
      <c r="AC2471" s="15"/>
      <c r="AD2471" s="25"/>
      <c r="AE2471" s="62">
        <f t="shared" si="830"/>
        <v>0</v>
      </c>
      <c r="AF2471" s="63">
        <f t="shared" si="826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820"/>
        <v>0</v>
      </c>
      <c r="AP2471" s="15"/>
      <c r="AR2471" s="14"/>
      <c r="AS2471" s="18"/>
      <c r="AT2471" s="16"/>
      <c r="AU2471" s="18">
        <f t="shared" si="821"/>
        <v>0</v>
      </c>
      <c r="AV2471" s="15"/>
      <c r="AX2471" s="14"/>
      <c r="AY2471" s="18"/>
      <c r="AZ2471" s="16"/>
      <c r="BA2471" s="18">
        <f t="shared" si="822"/>
        <v>0</v>
      </c>
      <c r="BB2471" s="15"/>
      <c r="BD2471" s="14"/>
      <c r="BE2471" s="18"/>
      <c r="BF2471" s="16"/>
      <c r="BG2471" s="18">
        <f t="shared" si="823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4"/>
    </row>
    <row r="2472" spans="1:69" ht="16.8" customHeight="1" thickTop="1" thickBot="1" x14ac:dyDescent="0.4">
      <c r="A2472" s="15"/>
      <c r="B2472" s="15"/>
      <c r="C2472" s="15" t="s">
        <v>81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35350.119999999879</v>
      </c>
      <c r="M2472" s="40"/>
      <c r="N2472" s="29" t="s">
        <v>82</v>
      </c>
      <c r="O2472" s="41">
        <f>O2465+O2466+O2467+O2473</f>
        <v>107275.36</v>
      </c>
      <c r="P2472" s="18"/>
      <c r="Q2472" s="14"/>
      <c r="R2472" s="18"/>
      <c r="S2472" s="16">
        <f>G2472</f>
        <v>0</v>
      </c>
      <c r="T2472" s="18">
        <f t="shared" si="818"/>
        <v>97638.799999999988</v>
      </c>
      <c r="U2472" s="15" t="str">
        <f>C2472</f>
        <v>Pag. Bolletta Telecom  780820</v>
      </c>
      <c r="W2472" s="14"/>
      <c r="X2472" s="18"/>
      <c r="Y2472" s="16">
        <v>0</v>
      </c>
      <c r="Z2472" s="18">
        <f t="shared" si="819"/>
        <v>9051.5699999999797</v>
      </c>
      <c r="AA2472" s="15"/>
      <c r="AB2472" s="24"/>
      <c r="AC2472" s="15" t="str">
        <f t="shared" ref="AC2472:AC2482" si="831">C2472</f>
        <v>Pag. Bolletta Telecom  780820</v>
      </c>
      <c r="AD2472" s="25"/>
      <c r="AE2472" s="62">
        <f t="shared" si="830"/>
        <v>0</v>
      </c>
      <c r="AF2472" s="63">
        <f t="shared" si="826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820"/>
        <v>0</v>
      </c>
      <c r="AP2472" s="15"/>
      <c r="AR2472" s="14"/>
      <c r="AS2472" s="18"/>
      <c r="AT2472" s="16">
        <v>0</v>
      </c>
      <c r="AU2472" s="18">
        <f t="shared" si="821"/>
        <v>0</v>
      </c>
      <c r="AV2472" s="15"/>
      <c r="AX2472" s="14"/>
      <c r="AY2472" s="18"/>
      <c r="AZ2472" s="16">
        <v>0</v>
      </c>
      <c r="BA2472" s="18">
        <f t="shared" si="822"/>
        <v>0</v>
      </c>
      <c r="BB2472" s="15"/>
      <c r="BD2472" s="14"/>
      <c r="BE2472" s="18"/>
      <c r="BF2472" s="16">
        <v>0</v>
      </c>
      <c r="BG2472" s="18">
        <f t="shared" si="823"/>
        <v>0</v>
      </c>
      <c r="BH2472" s="15"/>
      <c r="BJ2472" s="86"/>
      <c r="BK2472" s="86"/>
      <c r="BL2472" s="24"/>
      <c r="BM2472" s="24"/>
      <c r="BN2472" s="24"/>
      <c r="BO2472" s="24"/>
      <c r="BP2472" s="24"/>
      <c r="BQ2472" s="124"/>
    </row>
    <row r="2473" spans="1:69" ht="16.8" customHeight="1" thickTop="1" thickBot="1" x14ac:dyDescent="0.4">
      <c r="A2473" s="15"/>
      <c r="B2473" s="15"/>
      <c r="C2473" s="15" t="s">
        <v>83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84</v>
      </c>
      <c r="O2473" s="43">
        <f>P2467-O2466-O2467-O2465</f>
        <v>1737.9300000000076</v>
      </c>
      <c r="P2473" s="18"/>
      <c r="Q2473" s="14"/>
      <c r="R2473" s="18"/>
      <c r="S2473" s="16">
        <f>G2473</f>
        <v>0</v>
      </c>
      <c r="T2473" s="18">
        <f t="shared" si="818"/>
        <v>97638.799999999988</v>
      </c>
      <c r="U2473" s="15" t="str">
        <f>C2473</f>
        <v>Pag. Bolletta Telecom 780344</v>
      </c>
      <c r="W2473" s="14"/>
      <c r="X2473" s="18"/>
      <c r="Y2473" s="16">
        <v>0</v>
      </c>
      <c r="Z2473" s="18">
        <f t="shared" si="819"/>
        <v>9051.5699999999797</v>
      </c>
      <c r="AA2473" s="15"/>
      <c r="AB2473" s="24"/>
      <c r="AC2473" s="15" t="str">
        <f t="shared" si="831"/>
        <v>Pag. Bolletta Telecom 780344</v>
      </c>
      <c r="AD2473" s="25"/>
      <c r="AE2473" s="62">
        <f t="shared" si="830"/>
        <v>0</v>
      </c>
      <c r="AF2473" s="63">
        <f t="shared" si="826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820"/>
        <v>0</v>
      </c>
      <c r="AP2473" s="15"/>
      <c r="AR2473" s="14"/>
      <c r="AS2473" s="18"/>
      <c r="AT2473" s="16">
        <v>0</v>
      </c>
      <c r="AU2473" s="18">
        <f t="shared" si="821"/>
        <v>0</v>
      </c>
      <c r="AV2473" s="15"/>
      <c r="AX2473" s="14"/>
      <c r="AY2473" s="18"/>
      <c r="AZ2473" s="16">
        <v>0</v>
      </c>
      <c r="BA2473" s="18">
        <f t="shared" si="822"/>
        <v>0</v>
      </c>
      <c r="BB2473" s="15"/>
      <c r="BD2473" s="14"/>
      <c r="BE2473" s="18"/>
      <c r="BF2473" s="16">
        <v>0</v>
      </c>
      <c r="BG2473" s="18">
        <f t="shared" si="823"/>
        <v>0</v>
      </c>
      <c r="BH2473" s="15"/>
      <c r="BJ2473" s="86"/>
      <c r="BK2473" s="86"/>
      <c r="BL2473" s="24"/>
      <c r="BM2473" s="24"/>
      <c r="BN2473" s="24"/>
      <c r="BO2473" s="24"/>
      <c r="BP2473" s="24"/>
      <c r="BQ2473" s="124"/>
    </row>
    <row r="2474" spans="1:69" ht="16.8" customHeight="1" thickTop="1" x14ac:dyDescent="0.35">
      <c r="A2474" s="15"/>
      <c r="B2474" s="15"/>
      <c r="C2474" s="15" t="s">
        <v>85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86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>G2474</f>
        <v>0</v>
      </c>
      <c r="T2474" s="18">
        <f t="shared" si="818"/>
        <v>97638.799999999988</v>
      </c>
      <c r="U2474" s="15" t="str">
        <f>C2474</f>
        <v>Pag. Bolletta Telecom</v>
      </c>
      <c r="W2474" s="14"/>
      <c r="X2474" s="18"/>
      <c r="Y2474" s="16">
        <v>0</v>
      </c>
      <c r="Z2474" s="18">
        <f t="shared" si="819"/>
        <v>9051.5699999999797</v>
      </c>
      <c r="AA2474" s="15"/>
      <c r="AB2474" s="24"/>
      <c r="AC2474" s="15" t="str">
        <f t="shared" si="831"/>
        <v>Pag. Bolletta Telecom</v>
      </c>
      <c r="AD2474" s="25"/>
      <c r="AE2474" s="62">
        <f t="shared" si="830"/>
        <v>0</v>
      </c>
      <c r="AF2474" s="63">
        <f t="shared" si="826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820"/>
        <v>0</v>
      </c>
      <c r="AP2474" s="15"/>
      <c r="AR2474" s="14"/>
      <c r="AS2474" s="18"/>
      <c r="AT2474" s="16">
        <v>0</v>
      </c>
      <c r="AU2474" s="18">
        <f t="shared" si="821"/>
        <v>0</v>
      </c>
      <c r="AV2474" s="15"/>
      <c r="AX2474" s="14"/>
      <c r="AY2474" s="18"/>
      <c r="AZ2474" s="16">
        <v>0</v>
      </c>
      <c r="BA2474" s="18">
        <f t="shared" si="822"/>
        <v>0</v>
      </c>
      <c r="BB2474" s="15"/>
      <c r="BD2474" s="14"/>
      <c r="BE2474" s="18"/>
      <c r="BF2474" s="16">
        <v>0</v>
      </c>
      <c r="BG2474" s="18">
        <f t="shared" si="823"/>
        <v>0</v>
      </c>
      <c r="BH2474" s="15"/>
      <c r="BJ2474" s="86"/>
      <c r="BK2474" s="86"/>
      <c r="BL2474" s="24"/>
      <c r="BM2474" s="24"/>
      <c r="BN2474" s="24"/>
      <c r="BO2474" s="24"/>
      <c r="BP2474" s="24"/>
      <c r="BQ2474" s="124"/>
    </row>
    <row r="2475" spans="1:69" ht="16.8" customHeight="1" x14ac:dyDescent="0.35">
      <c r="A2475" s="15"/>
      <c r="B2475" s="15"/>
      <c r="C2475" s="15" t="s">
        <v>87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88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>G2475</f>
        <v>0</v>
      </c>
      <c r="T2475" s="18">
        <f t="shared" ref="T2475:T2506" si="832">(R2475-S2475)+T2474</f>
        <v>97638.799999999988</v>
      </c>
      <c r="U2475" s="15" t="str">
        <f>C2475</f>
        <v xml:space="preserve">PAG. BOLLETTA ENEL  </v>
      </c>
      <c r="W2475" s="14"/>
      <c r="X2475" s="18">
        <v>0</v>
      </c>
      <c r="Y2475" s="16">
        <v>0</v>
      </c>
      <c r="Z2475" s="18">
        <f t="shared" ref="Z2475:Z2506" si="833">(X2475-Y2475)+Z2474</f>
        <v>9051.5699999999797</v>
      </c>
      <c r="AA2475" s="15"/>
      <c r="AB2475" s="24"/>
      <c r="AC2475" s="15" t="str">
        <f t="shared" si="831"/>
        <v xml:space="preserve">PAG. BOLLETTA ENEL  </v>
      </c>
      <c r="AD2475" s="25"/>
      <c r="AE2475" s="62">
        <f t="shared" si="830"/>
        <v>0</v>
      </c>
      <c r="AF2475" s="63">
        <f t="shared" si="826"/>
        <v>0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ref="AO2475:AO2506" si="834">(AM2475-AN2475)+AO2474</f>
        <v>0</v>
      </c>
      <c r="AP2475" s="15"/>
      <c r="AR2475" s="14"/>
      <c r="AS2475" s="18"/>
      <c r="AT2475" s="16">
        <v>0</v>
      </c>
      <c r="AU2475" s="18">
        <f t="shared" ref="AU2475:AU2506" si="835">(AS2475-AT2475)+AU2474</f>
        <v>0</v>
      </c>
      <c r="AV2475" s="15"/>
      <c r="AX2475" s="14"/>
      <c r="AY2475" s="18"/>
      <c r="AZ2475" s="16">
        <v>0</v>
      </c>
      <c r="BA2475" s="18">
        <f t="shared" ref="BA2475:BA2506" si="836">(AY2475-AZ2475)+BA2474</f>
        <v>0</v>
      </c>
      <c r="BB2475" s="15"/>
      <c r="BD2475" s="14"/>
      <c r="BE2475" s="18"/>
      <c r="BF2475" s="16">
        <v>0</v>
      </c>
      <c r="BG2475" s="18">
        <f t="shared" ref="BG2475:BG2506" si="837">(BE2475-BF2475)+BG2474</f>
        <v>0</v>
      </c>
      <c r="BH2475" s="15"/>
      <c r="BJ2475" s="86"/>
      <c r="BK2475" s="86"/>
      <c r="BL2475" s="24"/>
      <c r="BM2475" s="24"/>
      <c r="BN2475" s="24"/>
      <c r="BO2475" s="24"/>
      <c r="BP2475" s="24"/>
      <c r="BQ2475" s="124"/>
    </row>
    <row r="2476" spans="1:69" ht="16.8" customHeight="1" x14ac:dyDescent="0.35">
      <c r="A2476" s="15"/>
      <c r="B2476" s="15"/>
      <c r="C2476" s="15" t="s">
        <v>89</v>
      </c>
      <c r="D2476" s="16"/>
      <c r="E2476" s="16"/>
      <c r="F2476" s="16"/>
      <c r="G2476" s="16">
        <v>0</v>
      </c>
      <c r="H2476" s="16"/>
      <c r="I2476" s="4"/>
      <c r="J2476" s="14"/>
      <c r="K2476" s="6" t="s">
        <v>90</v>
      </c>
      <c r="L2476" s="3">
        <f>T2499+Z2499+AO2499+AU2499</f>
        <v>123982.85999999997</v>
      </c>
      <c r="M2476" s="16"/>
      <c r="N2476" s="16"/>
      <c r="O2476" s="16"/>
      <c r="P2476" s="18"/>
      <c r="Q2476" s="14"/>
      <c r="R2476" s="18"/>
      <c r="S2476" s="16">
        <v>0</v>
      </c>
      <c r="T2476" s="18">
        <f t="shared" si="832"/>
        <v>97638.799999999988</v>
      </c>
      <c r="U2476" s="15"/>
      <c r="W2476" s="14"/>
      <c r="X2476" s="18"/>
      <c r="Y2476" s="16">
        <v>0</v>
      </c>
      <c r="Z2476" s="18">
        <f t="shared" si="833"/>
        <v>9051.5699999999797</v>
      </c>
      <c r="AA2476" s="15"/>
      <c r="AB2476" s="24"/>
      <c r="AC2476" s="15" t="str">
        <f t="shared" si="831"/>
        <v>Locazione immobili</v>
      </c>
      <c r="AD2476" s="25"/>
      <c r="AE2476" s="62">
        <f t="shared" si="830"/>
        <v>0</v>
      </c>
      <c r="AF2476" s="63">
        <f t="shared" si="826"/>
        <v>9547.4</v>
      </c>
      <c r="AG2476" s="25"/>
      <c r="AH2476" s="24"/>
      <c r="AI2476" s="26">
        <v>0</v>
      </c>
      <c r="AJ2476" s="25"/>
      <c r="AL2476" s="14"/>
      <c r="AM2476" s="18"/>
      <c r="AN2476" s="16">
        <v>0</v>
      </c>
      <c r="AO2476" s="18">
        <f t="shared" si="834"/>
        <v>0</v>
      </c>
      <c r="AP2476" s="15"/>
      <c r="AR2476" s="14"/>
      <c r="AS2476" s="18"/>
      <c r="AT2476" s="16">
        <v>0</v>
      </c>
      <c r="AU2476" s="18">
        <f t="shared" si="835"/>
        <v>0</v>
      </c>
      <c r="AV2476" s="15"/>
      <c r="AX2476" s="14"/>
      <c r="AY2476" s="18"/>
      <c r="AZ2476" s="16">
        <v>0</v>
      </c>
      <c r="BA2476" s="18">
        <f t="shared" si="836"/>
        <v>0</v>
      </c>
      <c r="BB2476" s="15"/>
      <c r="BD2476" s="14"/>
      <c r="BE2476" s="18"/>
      <c r="BF2476" s="16">
        <v>0</v>
      </c>
      <c r="BG2476" s="18">
        <f t="shared" si="837"/>
        <v>0</v>
      </c>
      <c r="BH2476" s="15"/>
      <c r="BJ2476" s="86"/>
      <c r="BK2476" s="86"/>
      <c r="BL2476" s="24"/>
      <c r="BM2476" s="24"/>
      <c r="BN2476" s="24"/>
      <c r="BO2476" s="24"/>
      <c r="BP2476" s="24"/>
      <c r="BQ2476" s="124"/>
    </row>
    <row r="2477" spans="1:69" ht="16.8" customHeight="1" x14ac:dyDescent="0.35">
      <c r="A2477" s="15"/>
      <c r="B2477" s="15"/>
      <c r="C2477" s="15" t="s">
        <v>91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92</v>
      </c>
      <c r="L2477" s="3"/>
      <c r="M2477" s="46" t="s">
        <v>93</v>
      </c>
      <c r="N2477" s="46"/>
      <c r="O2477" s="16"/>
      <c r="P2477" s="18"/>
      <c r="Q2477" s="14"/>
      <c r="R2477" s="18"/>
      <c r="S2477" s="16">
        <f>G2477</f>
        <v>0</v>
      </c>
      <c r="T2477" s="18">
        <f t="shared" si="832"/>
        <v>97638.799999999988</v>
      </c>
      <c r="U2477" s="15" t="str">
        <f>C2477</f>
        <v>Spese condominiali</v>
      </c>
      <c r="W2477" s="14"/>
      <c r="X2477" s="18"/>
      <c r="Y2477" s="16">
        <v>0</v>
      </c>
      <c r="Z2477" s="18">
        <f t="shared" si="833"/>
        <v>9051.5699999999797</v>
      </c>
      <c r="AA2477" s="15"/>
      <c r="AB2477" s="24"/>
      <c r="AC2477" s="15" t="str">
        <f t="shared" si="831"/>
        <v>Spese condominiali</v>
      </c>
      <c r="AD2477" s="25"/>
      <c r="AE2477" s="62">
        <f t="shared" si="830"/>
        <v>0</v>
      </c>
      <c r="AF2477" s="63">
        <f t="shared" si="826"/>
        <v>0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834"/>
        <v>0</v>
      </c>
      <c r="AP2477" s="15"/>
      <c r="AR2477" s="14"/>
      <c r="AS2477" s="18"/>
      <c r="AT2477" s="16">
        <v>0</v>
      </c>
      <c r="AU2477" s="18">
        <f t="shared" si="835"/>
        <v>0</v>
      </c>
      <c r="AV2477" s="15"/>
      <c r="AX2477" s="14"/>
      <c r="AY2477" s="18"/>
      <c r="AZ2477" s="16">
        <v>0</v>
      </c>
      <c r="BA2477" s="18">
        <f t="shared" si="836"/>
        <v>0</v>
      </c>
      <c r="BB2477" s="15"/>
      <c r="BD2477" s="14"/>
      <c r="BE2477" s="18"/>
      <c r="BF2477" s="16">
        <v>0</v>
      </c>
      <c r="BG2477" s="18">
        <f t="shared" si="837"/>
        <v>0</v>
      </c>
      <c r="BH2477" s="15"/>
      <c r="BJ2477" s="86"/>
      <c r="BK2477" s="86"/>
      <c r="BL2477" s="24"/>
      <c r="BM2477" s="24"/>
      <c r="BN2477" s="24"/>
      <c r="BO2477" s="24"/>
      <c r="BP2477" s="24"/>
      <c r="BQ2477" s="124"/>
    </row>
    <row r="2478" spans="1:69" ht="16.8" customHeight="1" x14ac:dyDescent="0.35">
      <c r="A2478" s="15"/>
      <c r="B2478" s="15"/>
      <c r="C2478" s="15" t="s">
        <v>94</v>
      </c>
      <c r="D2478" s="16">
        <f>SUM(G2472:G2477)</f>
        <v>0</v>
      </c>
      <c r="E2478" s="16"/>
      <c r="F2478" s="16"/>
      <c r="G2478" s="16"/>
      <c r="H2478" s="16"/>
      <c r="I2478" s="4"/>
      <c r="J2478" s="14"/>
      <c r="K2478" s="50" t="str">
        <f>K2417</f>
        <v>SOMMA SOSPESO 10/11</v>
      </c>
      <c r="L2478" s="107">
        <f>L2417</f>
        <v>114.5</v>
      </c>
      <c r="M2478" s="16" t="s">
        <v>26</v>
      </c>
      <c r="N2478" s="16" t="s">
        <v>27</v>
      </c>
      <c r="O2478" s="16"/>
      <c r="P2478" s="18"/>
      <c r="Q2478" s="14"/>
      <c r="R2478" s="18"/>
      <c r="S2478" s="16">
        <v>0</v>
      </c>
      <c r="T2478" s="18">
        <f t="shared" si="832"/>
        <v>97638.799999999988</v>
      </c>
      <c r="U2478" s="15"/>
      <c r="W2478" s="14"/>
      <c r="X2478" s="18"/>
      <c r="Y2478" s="16"/>
      <c r="Z2478" s="18">
        <f t="shared" si="833"/>
        <v>9051.5699999999797</v>
      </c>
      <c r="AA2478" s="15"/>
      <c r="AB2478" s="24"/>
      <c r="AC2478" s="15" t="str">
        <f t="shared" si="831"/>
        <v>TOT. SPESE AFFITTO  TEL. LUCE</v>
      </c>
      <c r="AD2478" s="25"/>
      <c r="AE2478" s="62">
        <f t="shared" si="830"/>
        <v>0</v>
      </c>
      <c r="AF2478" s="63">
        <f t="shared" si="826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834"/>
        <v>0</v>
      </c>
      <c r="AP2478" s="15"/>
      <c r="AR2478" s="14"/>
      <c r="AS2478" s="18"/>
      <c r="AT2478" s="16"/>
      <c r="AU2478" s="18">
        <f t="shared" si="835"/>
        <v>0</v>
      </c>
      <c r="AV2478" s="15"/>
      <c r="AX2478" s="14"/>
      <c r="AY2478" s="18"/>
      <c r="AZ2478" s="16"/>
      <c r="BA2478" s="18">
        <f t="shared" si="836"/>
        <v>0</v>
      </c>
      <c r="BB2478" s="15"/>
      <c r="BD2478" s="14"/>
      <c r="BE2478" s="18"/>
      <c r="BF2478" s="16"/>
      <c r="BG2478" s="18">
        <f t="shared" si="837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4"/>
    </row>
    <row r="2479" spans="1:69" ht="16.8" customHeight="1" x14ac:dyDescent="0.35">
      <c r="A2479" s="15"/>
      <c r="B2479" s="15"/>
      <c r="C2479" s="15" t="s">
        <v>95</v>
      </c>
      <c r="D2479" s="16"/>
      <c r="E2479" s="16"/>
      <c r="F2479" s="16"/>
      <c r="G2479" s="16">
        <v>0</v>
      </c>
      <c r="H2479" s="16"/>
      <c r="I2479" s="4"/>
      <c r="J2479" s="14"/>
      <c r="K2479" s="50" t="s">
        <v>506</v>
      </c>
      <c r="L2479" s="107">
        <f>L2418</f>
        <v>1366.5</v>
      </c>
      <c r="M2479" s="16" t="s">
        <v>495</v>
      </c>
      <c r="N2479" s="16">
        <f>N2418</f>
        <v>864</v>
      </c>
      <c r="O2479" s="16"/>
      <c r="P2479" s="18"/>
      <c r="Q2479" s="14"/>
      <c r="R2479" s="18"/>
      <c r="S2479" s="16">
        <f>G2479</f>
        <v>0</v>
      </c>
      <c r="T2479" s="18">
        <f t="shared" si="832"/>
        <v>97638.799999999988</v>
      </c>
      <c r="U2479" s="15"/>
      <c r="W2479" s="14"/>
      <c r="X2479" s="18">
        <v>0</v>
      </c>
      <c r="Y2479" s="16">
        <v>0</v>
      </c>
      <c r="Z2479" s="18">
        <f t="shared" si="833"/>
        <v>9051.5699999999797</v>
      </c>
      <c r="AA2479" s="15"/>
      <c r="AB2479" s="24"/>
      <c r="AC2479" s="15" t="str">
        <f t="shared" si="831"/>
        <v xml:space="preserve">RIVALSA </v>
      </c>
      <c r="AD2479" s="25"/>
      <c r="AE2479" s="62">
        <f t="shared" si="830"/>
        <v>0</v>
      </c>
      <c r="AF2479" s="63">
        <f t="shared" si="826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834"/>
        <v>0</v>
      </c>
      <c r="AP2479" s="15"/>
      <c r="AR2479" s="14"/>
      <c r="AS2479" s="18"/>
      <c r="AT2479" s="16"/>
      <c r="AU2479" s="18">
        <f t="shared" si="835"/>
        <v>0</v>
      </c>
      <c r="AV2479" s="15"/>
      <c r="AX2479" s="14"/>
      <c r="AY2479" s="18"/>
      <c r="AZ2479" s="16"/>
      <c r="BA2479" s="18">
        <f t="shared" si="836"/>
        <v>0</v>
      </c>
      <c r="BB2479" s="15"/>
      <c r="BD2479" s="14"/>
      <c r="BE2479" s="18"/>
      <c r="BF2479" s="16"/>
      <c r="BG2479" s="18">
        <f t="shared" si="837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4"/>
    </row>
    <row r="2480" spans="1:69" ht="16.8" customHeight="1" x14ac:dyDescent="0.35">
      <c r="A2480" s="15"/>
      <c r="B2480" s="15"/>
      <c r="C2480" s="15" t="s">
        <v>96</v>
      </c>
      <c r="D2480" s="16"/>
      <c r="E2480" s="16"/>
      <c r="F2480" s="16"/>
      <c r="G2480" s="16">
        <v>0</v>
      </c>
      <c r="H2480" s="16"/>
      <c r="I2480" s="4"/>
      <c r="J2480" s="14"/>
      <c r="K2480" s="50" t="str">
        <f>K2419</f>
        <v>SOSPESI GALLARATE</v>
      </c>
      <c r="L2480" s="107">
        <f>L2419</f>
        <v>0</v>
      </c>
      <c r="M2480" s="16" t="str">
        <f>M2419</f>
        <v>NUOVI SOSPESI GALLARATE</v>
      </c>
      <c r="N2480" s="16">
        <f>N2419</f>
        <v>0</v>
      </c>
      <c r="O2480" s="16"/>
      <c r="P2480" s="18"/>
      <c r="Q2480" s="14"/>
      <c r="R2480" s="18"/>
      <c r="S2480" s="16">
        <f>G2480</f>
        <v>0</v>
      </c>
      <c r="T2480" s="18">
        <f t="shared" si="832"/>
        <v>97638.799999999988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833"/>
        <v>9051.5699999999797</v>
      </c>
      <c r="AA2480" s="15"/>
      <c r="AB2480" s="24"/>
      <c r="AC2480" s="15" t="str">
        <f t="shared" si="831"/>
        <v>COMMERCIALISTA</v>
      </c>
      <c r="AD2480" s="25"/>
      <c r="AE2480" s="62">
        <f t="shared" si="830"/>
        <v>0</v>
      </c>
      <c r="AF2480" s="63">
        <f t="shared" si="826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834"/>
        <v>0</v>
      </c>
      <c r="AP2480" s="15"/>
      <c r="AR2480" s="14"/>
      <c r="AS2480" s="18"/>
      <c r="AT2480" s="16">
        <v>0</v>
      </c>
      <c r="AU2480" s="18">
        <f t="shared" si="835"/>
        <v>0</v>
      </c>
      <c r="AV2480" s="15"/>
      <c r="AX2480" s="14"/>
      <c r="AY2480" s="18"/>
      <c r="AZ2480" s="16">
        <v>0</v>
      </c>
      <c r="BA2480" s="18">
        <f t="shared" si="836"/>
        <v>0</v>
      </c>
      <c r="BB2480" s="15"/>
      <c r="BD2480" s="14"/>
      <c r="BE2480" s="18"/>
      <c r="BF2480" s="16">
        <v>0</v>
      </c>
      <c r="BG2480" s="18">
        <f t="shared" si="837"/>
        <v>0</v>
      </c>
      <c r="BH2480" s="15"/>
      <c r="BJ2480" s="86"/>
      <c r="BK2480" s="86"/>
      <c r="BL2480" s="24"/>
      <c r="BM2480" s="24"/>
      <c r="BN2480" s="24"/>
      <c r="BO2480" s="24"/>
      <c r="BP2480" s="24"/>
      <c r="BQ2480" s="124"/>
    </row>
    <row r="2481" spans="1:69" ht="16.8" customHeight="1" x14ac:dyDescent="0.35">
      <c r="A2481" s="15"/>
      <c r="B2481" s="15"/>
      <c r="C2481" s="64" t="s">
        <v>147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50" t="str">
        <f>K2420</f>
        <v>SOSPESI LEGNANO</v>
      </c>
      <c r="L2481" s="107">
        <f>L2420</f>
        <v>0</v>
      </c>
      <c r="M2481" s="16" t="s">
        <v>511</v>
      </c>
      <c r="N2481" s="16">
        <v>-5</v>
      </c>
      <c r="O2481" s="16"/>
      <c r="P2481" s="18"/>
      <c r="Q2481" s="14"/>
      <c r="R2481" s="18"/>
      <c r="S2481" s="16">
        <f>G2481</f>
        <v>0</v>
      </c>
      <c r="T2481" s="18">
        <f t="shared" si="832"/>
        <v>97638.799999999988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833"/>
        <v>9051.5699999999797</v>
      </c>
      <c r="AA2481" s="15"/>
      <c r="AB2481" s="24"/>
      <c r="AC2481" s="15" t="str">
        <f t="shared" si="831"/>
        <v>CASSA PREVIDENZA  AGENTI  + QUOTA GAA</v>
      </c>
      <c r="AD2481" s="25"/>
      <c r="AE2481" s="62">
        <f t="shared" si="830"/>
        <v>0</v>
      </c>
      <c r="AF2481" s="63">
        <f t="shared" si="826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834"/>
        <v>0</v>
      </c>
      <c r="AP2481" s="15"/>
      <c r="AR2481" s="14"/>
      <c r="AS2481" s="18"/>
      <c r="AT2481" s="16">
        <v>0</v>
      </c>
      <c r="AU2481" s="18">
        <f t="shared" si="835"/>
        <v>0</v>
      </c>
      <c r="AV2481" s="15"/>
      <c r="AX2481" s="14"/>
      <c r="AY2481" s="18"/>
      <c r="AZ2481" s="16">
        <v>0</v>
      </c>
      <c r="BA2481" s="18">
        <f t="shared" si="836"/>
        <v>0</v>
      </c>
      <c r="BB2481" s="15"/>
      <c r="BD2481" s="14"/>
      <c r="BE2481" s="18"/>
      <c r="BF2481" s="16">
        <v>0</v>
      </c>
      <c r="BG2481" s="18">
        <f t="shared" si="837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4"/>
    </row>
    <row r="2482" spans="1:69" ht="16.8" customHeight="1" x14ac:dyDescent="0.35">
      <c r="A2482" s="15"/>
      <c r="B2482" s="15"/>
      <c r="C2482" s="15" t="s">
        <v>98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50" t="str">
        <f>K2421</f>
        <v>SOSPESI SOMMA</v>
      </c>
      <c r="L2482" s="107">
        <f>L2421</f>
        <v>0</v>
      </c>
      <c r="M2482" s="16" t="s">
        <v>496</v>
      </c>
      <c r="N2482" s="16">
        <f t="shared" ref="N2482:N2488" si="838">N2421</f>
        <v>6.13</v>
      </c>
      <c r="O2482" s="16"/>
      <c r="P2482" s="18"/>
      <c r="Q2482" s="14"/>
      <c r="R2482" s="18">
        <f>F2482</f>
        <v>0</v>
      </c>
      <c r="S2482" s="16">
        <v>0</v>
      </c>
      <c r="T2482" s="18">
        <f t="shared" si="832"/>
        <v>97638.799999999988</v>
      </c>
      <c r="U2482" s="15"/>
      <c r="W2482" s="14" t="s">
        <v>186</v>
      </c>
      <c r="X2482" s="18">
        <v>0</v>
      </c>
      <c r="Y2482" s="16"/>
      <c r="Z2482" s="18">
        <f t="shared" si="833"/>
        <v>9051.5699999999797</v>
      </c>
      <c r="AA2482" s="15"/>
      <c r="AB2482" s="24"/>
      <c r="AC2482" s="15" t="str">
        <f t="shared" si="831"/>
        <v>GIROCONTO PROVV. GENERALI</v>
      </c>
      <c r="AD2482" s="25"/>
      <c r="AE2482" s="62">
        <f t="shared" si="830"/>
        <v>0</v>
      </c>
      <c r="AF2482" s="63">
        <f t="shared" si="826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834"/>
        <v>0</v>
      </c>
      <c r="AP2482" s="15"/>
      <c r="AR2482" s="14"/>
      <c r="AS2482" s="18"/>
      <c r="AT2482" s="16"/>
      <c r="AU2482" s="18">
        <f t="shared" si="835"/>
        <v>0</v>
      </c>
      <c r="AV2482" s="15"/>
      <c r="AX2482" s="14"/>
      <c r="AY2482" s="18"/>
      <c r="AZ2482" s="16"/>
      <c r="BA2482" s="18">
        <f t="shared" si="836"/>
        <v>0</v>
      </c>
      <c r="BB2482" s="15"/>
      <c r="BD2482" s="14"/>
      <c r="BE2482" s="18">
        <f>H2482</f>
        <v>0</v>
      </c>
      <c r="BF2482" s="16"/>
      <c r="BG2482" s="18">
        <f t="shared" si="837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4"/>
    </row>
    <row r="2483" spans="1:69" ht="16.8" customHeight="1" x14ac:dyDescent="0.35">
      <c r="A2483" s="15"/>
      <c r="B2483" s="15"/>
      <c r="C2483" s="47" t="s">
        <v>149</v>
      </c>
      <c r="D2483" s="16"/>
      <c r="E2483" s="16"/>
      <c r="F2483" s="1">
        <v>0</v>
      </c>
      <c r="G2483" s="16">
        <v>0</v>
      </c>
      <c r="H2483" s="16"/>
      <c r="I2483" s="4"/>
      <c r="J2483" s="14"/>
      <c r="K2483" s="50" t="s">
        <v>512</v>
      </c>
      <c r="L2483" s="107">
        <v>2478.9899999999998</v>
      </c>
      <c r="M2483" s="16" t="s">
        <v>497</v>
      </c>
      <c r="N2483" s="16">
        <f t="shared" si="838"/>
        <v>324</v>
      </c>
      <c r="O2483" s="16"/>
      <c r="P2483" s="18"/>
      <c r="Q2483" s="14"/>
      <c r="R2483" s="49">
        <f>F2483</f>
        <v>0</v>
      </c>
      <c r="S2483" s="16">
        <v>0</v>
      </c>
      <c r="T2483" s="18">
        <f t="shared" si="832"/>
        <v>97638.799999999988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833"/>
        <v>9051.5699999999797</v>
      </c>
      <c r="AA2483" s="15"/>
      <c r="AB2483" s="24"/>
      <c r="AC2483" s="64" t="s">
        <v>150</v>
      </c>
      <c r="AD2483" s="65"/>
      <c r="AE2483" s="65">
        <f t="shared" si="830"/>
        <v>0</v>
      </c>
      <c r="AF2483" s="63">
        <f t="shared" si="826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834"/>
        <v>0</v>
      </c>
      <c r="AP2483" s="15"/>
      <c r="AR2483" s="14"/>
      <c r="AS2483" s="18"/>
      <c r="AT2483" s="16">
        <v>0</v>
      </c>
      <c r="AU2483" s="18">
        <f t="shared" si="835"/>
        <v>0</v>
      </c>
      <c r="AV2483" s="15"/>
      <c r="AX2483" s="14"/>
      <c r="AY2483" s="18"/>
      <c r="AZ2483" s="16">
        <v>0</v>
      </c>
      <c r="BA2483" s="18">
        <f t="shared" si="836"/>
        <v>0</v>
      </c>
      <c r="BB2483" s="15"/>
      <c r="BD2483" s="14"/>
      <c r="BE2483" s="18"/>
      <c r="BF2483" s="16">
        <v>0</v>
      </c>
      <c r="BG2483" s="18">
        <f t="shared" si="837"/>
        <v>0</v>
      </c>
      <c r="BH2483" s="15"/>
      <c r="BJ2483" s="86"/>
      <c r="BK2483" s="86"/>
      <c r="BL2483" s="24"/>
      <c r="BM2483" s="24"/>
      <c r="BN2483" s="24"/>
      <c r="BO2483" s="24"/>
      <c r="BP2483" s="24"/>
      <c r="BQ2483" s="124"/>
    </row>
    <row r="2484" spans="1:69" ht="16.8" customHeight="1" x14ac:dyDescent="0.35">
      <c r="A2484" s="15"/>
      <c r="B2484" s="15"/>
      <c r="C2484" s="15" t="s">
        <v>100</v>
      </c>
      <c r="D2484" s="16"/>
      <c r="E2484" s="16"/>
      <c r="F2484" s="16"/>
      <c r="G2484" s="16">
        <v>0</v>
      </c>
      <c r="H2484" s="16"/>
      <c r="I2484" s="4"/>
      <c r="J2484" s="14"/>
      <c r="K2484" s="50" t="s">
        <v>509</v>
      </c>
      <c r="L2484" s="107">
        <f t="shared" ref="L2484:M2486" si="839">L2423</f>
        <v>631.5</v>
      </c>
      <c r="M2484" s="16" t="str">
        <f t="shared" si="839"/>
        <v>NUOVI SOSPESI TUTELA</v>
      </c>
      <c r="N2484" s="16">
        <f t="shared" si="838"/>
        <v>0</v>
      </c>
      <c r="O2484" s="16"/>
      <c r="P2484" s="18"/>
      <c r="Q2484" s="14"/>
      <c r="R2484" s="18"/>
      <c r="S2484" s="16">
        <f>G2484</f>
        <v>0</v>
      </c>
      <c r="T2484" s="18">
        <f t="shared" si="832"/>
        <v>97638.799999999988</v>
      </c>
      <c r="U2484" s="15" t="s">
        <v>102</v>
      </c>
      <c r="W2484" s="14"/>
      <c r="X2484" s="18"/>
      <c r="Y2484" s="16">
        <v>0</v>
      </c>
      <c r="Z2484" s="18">
        <f t="shared" si="833"/>
        <v>9051.5699999999797</v>
      </c>
      <c r="AA2484" s="15"/>
      <c r="AB2484" s="24"/>
      <c r="AC2484" s="15" t="str">
        <f>C2484</f>
        <v>TASSE</v>
      </c>
      <c r="AD2484" s="25"/>
      <c r="AE2484" s="62">
        <f t="shared" si="830"/>
        <v>0</v>
      </c>
      <c r="AF2484" s="63">
        <f t="shared" si="826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834"/>
        <v>0</v>
      </c>
      <c r="AP2484" s="15"/>
      <c r="AR2484" s="14"/>
      <c r="AS2484" s="18">
        <v>0</v>
      </c>
      <c r="AT2484" s="16">
        <v>0</v>
      </c>
      <c r="AU2484" s="18">
        <f t="shared" si="835"/>
        <v>0</v>
      </c>
      <c r="AV2484" s="15"/>
      <c r="AX2484" s="14"/>
      <c r="AY2484" s="18">
        <v>0</v>
      </c>
      <c r="AZ2484" s="16">
        <v>0</v>
      </c>
      <c r="BA2484" s="18">
        <f t="shared" si="836"/>
        <v>0</v>
      </c>
      <c r="BB2484" s="15"/>
      <c r="BD2484" s="14"/>
      <c r="BE2484" s="18">
        <v>0</v>
      </c>
      <c r="BF2484" s="16">
        <v>0</v>
      </c>
      <c r="BG2484" s="18">
        <f t="shared" si="837"/>
        <v>0</v>
      </c>
      <c r="BH2484" s="15"/>
      <c r="BJ2484" s="86"/>
      <c r="BK2484" s="86"/>
      <c r="BL2484" s="24"/>
      <c r="BM2484" s="24"/>
      <c r="BN2484" s="24"/>
      <c r="BO2484" s="24"/>
      <c r="BP2484" s="24"/>
      <c r="BQ2484" s="124"/>
    </row>
    <row r="2485" spans="1:69" ht="16.8" customHeight="1" x14ac:dyDescent="0.35">
      <c r="A2485" s="15"/>
      <c r="B2485" s="15"/>
      <c r="C2485" s="15" t="s">
        <v>103</v>
      </c>
      <c r="D2485" s="16"/>
      <c r="E2485" s="16"/>
      <c r="F2485" s="16">
        <v>0</v>
      </c>
      <c r="G2485" s="16">
        <v>0</v>
      </c>
      <c r="H2485" s="16"/>
      <c r="I2485" s="4"/>
      <c r="J2485" s="14"/>
      <c r="K2485" s="50" t="str">
        <f>K2424</f>
        <v>TOTALE SOSPESI</v>
      </c>
      <c r="L2485" s="107">
        <f t="shared" si="839"/>
        <v>0</v>
      </c>
      <c r="M2485" s="16" t="str">
        <f t="shared" si="839"/>
        <v>TOTALE SOSPESI</v>
      </c>
      <c r="N2485" s="16">
        <f t="shared" si="838"/>
        <v>14</v>
      </c>
      <c r="O2485" s="16"/>
      <c r="P2485" s="18"/>
      <c r="Q2485" s="14"/>
      <c r="R2485" s="18"/>
      <c r="S2485" s="16">
        <f>G2485</f>
        <v>0</v>
      </c>
      <c r="T2485" s="18">
        <f t="shared" si="832"/>
        <v>97638.799999999988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833"/>
        <v>9051.5699999999797</v>
      </c>
      <c r="AA2485" s="15"/>
      <c r="AB2485" s="24"/>
      <c r="AC2485" s="15" t="str">
        <f>C2485</f>
        <v>PREL.  ACC. PER AMM-  GIGI</v>
      </c>
      <c r="AD2485" s="25"/>
      <c r="AE2485" s="62">
        <f t="shared" si="830"/>
        <v>0</v>
      </c>
      <c r="AF2485" s="63">
        <f t="shared" si="826"/>
        <v>8650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834"/>
        <v>0</v>
      </c>
      <c r="AP2485" s="15"/>
      <c r="AR2485" s="14"/>
      <c r="AS2485" s="18">
        <v>0</v>
      </c>
      <c r="AT2485" s="16">
        <v>0</v>
      </c>
      <c r="AU2485" s="18">
        <f t="shared" si="835"/>
        <v>0</v>
      </c>
      <c r="AV2485" s="15"/>
      <c r="AX2485" s="14"/>
      <c r="AY2485" s="18">
        <v>0</v>
      </c>
      <c r="AZ2485" s="16">
        <v>0</v>
      </c>
      <c r="BA2485" s="18">
        <f t="shared" si="836"/>
        <v>0</v>
      </c>
      <c r="BB2485" s="15"/>
      <c r="BD2485" s="14"/>
      <c r="BE2485" s="18">
        <v>0</v>
      </c>
      <c r="BF2485" s="16">
        <v>0</v>
      </c>
      <c r="BG2485" s="18">
        <f t="shared" si="837"/>
        <v>0</v>
      </c>
      <c r="BH2485" s="15"/>
      <c r="BJ2485" s="86"/>
      <c r="BK2485" s="86"/>
      <c r="BL2485" s="24"/>
      <c r="BM2485" s="24"/>
      <c r="BN2485" s="24"/>
      <c r="BO2485" s="24"/>
      <c r="BP2485" s="24"/>
      <c r="BQ2485" s="124"/>
    </row>
    <row r="2486" spans="1:69" ht="16.8" customHeight="1" x14ac:dyDescent="0.35">
      <c r="A2486" s="15"/>
      <c r="B2486" s="15"/>
      <c r="C2486" s="15" t="s">
        <v>105</v>
      </c>
      <c r="D2486" s="16"/>
      <c r="E2486" s="16"/>
      <c r="F2486" s="16">
        <v>0</v>
      </c>
      <c r="G2486" s="16">
        <v>0</v>
      </c>
      <c r="H2486" s="16"/>
      <c r="I2486" s="4"/>
      <c r="J2486" s="14"/>
      <c r="K2486" s="50" t="str">
        <f>K2425</f>
        <v>DI VITO CONT. GIGI 8/2</v>
      </c>
      <c r="L2486" s="107">
        <f t="shared" si="839"/>
        <v>0</v>
      </c>
      <c r="M2486" s="16">
        <f t="shared" si="839"/>
        <v>0</v>
      </c>
      <c r="N2486" s="16">
        <f t="shared" si="838"/>
        <v>0</v>
      </c>
      <c r="O2486" s="16"/>
      <c r="P2486" s="18"/>
      <c r="Q2486" s="14"/>
      <c r="R2486" s="18">
        <v>0</v>
      </c>
      <c r="S2486" s="16">
        <f>G2486</f>
        <v>0</v>
      </c>
      <c r="T2486" s="18">
        <f t="shared" si="832"/>
        <v>97638.799999999988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833"/>
        <v>9051.5699999999797</v>
      </c>
      <c r="AA2486" s="15"/>
      <c r="AB2486" s="24"/>
      <c r="AC2486" s="15" t="str">
        <f>C2486</f>
        <v>PREL.  ACC. PER AMM-. RENZO</v>
      </c>
      <c r="AD2486" s="25"/>
      <c r="AE2486" s="62">
        <f t="shared" si="830"/>
        <v>0</v>
      </c>
      <c r="AF2486" s="63">
        <f t="shared" si="826"/>
        <v>3210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834"/>
        <v>0</v>
      </c>
      <c r="AP2486" s="15"/>
      <c r="AR2486" s="14"/>
      <c r="AS2486" s="18">
        <v>0</v>
      </c>
      <c r="AT2486" s="16"/>
      <c r="AU2486" s="18">
        <f t="shared" si="835"/>
        <v>0</v>
      </c>
      <c r="AV2486" s="15"/>
      <c r="AX2486" s="14"/>
      <c r="AY2486" s="18">
        <v>0</v>
      </c>
      <c r="AZ2486" s="16"/>
      <c r="BA2486" s="18">
        <f t="shared" si="836"/>
        <v>0</v>
      </c>
      <c r="BB2486" s="15"/>
      <c r="BD2486" s="14"/>
      <c r="BE2486" s="18">
        <v>0</v>
      </c>
      <c r="BF2486" s="16"/>
      <c r="BG2486" s="18">
        <f t="shared" si="837"/>
        <v>0</v>
      </c>
      <c r="BH2486" s="15"/>
      <c r="BJ2486" s="86"/>
      <c r="BK2486" s="86"/>
      <c r="BL2486" s="24"/>
      <c r="BM2486" s="24"/>
      <c r="BN2486" s="24"/>
      <c r="BO2486" s="24"/>
      <c r="BP2486" s="24"/>
      <c r="BQ2486" s="124"/>
    </row>
    <row r="2487" spans="1:69" ht="16.8" customHeight="1" x14ac:dyDescent="0.35">
      <c r="A2487" s="15"/>
      <c r="B2487" s="15"/>
      <c r="C2487" s="15" t="s">
        <v>513</v>
      </c>
      <c r="D2487" s="16"/>
      <c r="E2487" s="16"/>
      <c r="F2487" s="16">
        <v>2887</v>
      </c>
      <c r="G2487" s="16"/>
      <c r="H2487" s="16"/>
      <c r="I2487" s="4"/>
      <c r="J2487" s="14"/>
      <c r="K2487" s="50">
        <f>K2426</f>
        <v>0</v>
      </c>
      <c r="L2487" s="107">
        <f>L2426</f>
        <v>0</v>
      </c>
      <c r="M2487" s="16" t="s">
        <v>499</v>
      </c>
      <c r="N2487" s="16">
        <f t="shared" si="838"/>
        <v>300.5</v>
      </c>
      <c r="O2487" s="16"/>
      <c r="P2487" s="18"/>
      <c r="Q2487" s="14"/>
      <c r="R2487" s="18">
        <v>0</v>
      </c>
      <c r="S2487" s="16">
        <v>0</v>
      </c>
      <c r="T2487" s="18">
        <f t="shared" si="832"/>
        <v>97638.799999999988</v>
      </c>
      <c r="U2487" s="15"/>
      <c r="W2487" s="14"/>
      <c r="X2487" s="18">
        <f>F2487</f>
        <v>2887</v>
      </c>
      <c r="Y2487" s="16">
        <v>0</v>
      </c>
      <c r="Z2487" s="18">
        <f t="shared" si="833"/>
        <v>11938.56999999998</v>
      </c>
      <c r="AA2487" s="15" t="str">
        <f>C2487</f>
        <v>VERS.  RHO 21/2  1.248,00 + 19/2  412,00</v>
      </c>
      <c r="AB2487" s="24"/>
      <c r="AC2487" s="15"/>
      <c r="AD2487" s="25"/>
      <c r="AE2487" s="62"/>
      <c r="AF2487" s="63"/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834"/>
        <v>0</v>
      </c>
      <c r="AP2487" s="15"/>
      <c r="AR2487" s="14"/>
      <c r="AS2487" s="18">
        <v>0</v>
      </c>
      <c r="AT2487" s="16"/>
      <c r="AU2487" s="18">
        <f t="shared" si="835"/>
        <v>0</v>
      </c>
      <c r="AV2487" s="15"/>
      <c r="AX2487" s="14"/>
      <c r="AY2487" s="18">
        <v>0</v>
      </c>
      <c r="AZ2487" s="16"/>
      <c r="BA2487" s="18">
        <f t="shared" si="836"/>
        <v>0</v>
      </c>
      <c r="BB2487" s="15"/>
      <c r="BD2487" s="14"/>
      <c r="BE2487" s="18">
        <v>0</v>
      </c>
      <c r="BF2487" s="16"/>
      <c r="BG2487" s="18">
        <f t="shared" si="837"/>
        <v>0</v>
      </c>
      <c r="BH2487" s="15"/>
      <c r="BJ2487" s="86"/>
      <c r="BK2487" s="86"/>
      <c r="BL2487" s="24"/>
      <c r="BM2487" s="24"/>
      <c r="BN2487" s="24"/>
      <c r="BO2487" s="24"/>
      <c r="BP2487" s="24"/>
      <c r="BQ2487" s="124"/>
    </row>
    <row r="2488" spans="1:69" ht="16.8" customHeight="1" x14ac:dyDescent="0.35">
      <c r="A2488" s="15"/>
      <c r="B2488" s="15"/>
      <c r="C2488" s="15" t="s">
        <v>514</v>
      </c>
      <c r="D2488" s="16"/>
      <c r="E2488" s="16"/>
      <c r="F2488" s="16">
        <v>0</v>
      </c>
      <c r="G2488" s="16"/>
      <c r="H2488" s="16">
        <v>0</v>
      </c>
      <c r="I2488" s="4"/>
      <c r="J2488" s="14"/>
      <c r="K2488" s="50">
        <f>K2427</f>
        <v>0</v>
      </c>
      <c r="L2488" s="107">
        <f>L2427</f>
        <v>0</v>
      </c>
      <c r="M2488" s="16" t="s">
        <v>501</v>
      </c>
      <c r="N2488" s="16">
        <f t="shared" si="838"/>
        <v>333</v>
      </c>
      <c r="O2488" s="16"/>
      <c r="P2488" s="18"/>
      <c r="Q2488" s="14"/>
      <c r="R2488" s="18">
        <v>0</v>
      </c>
      <c r="S2488" s="16">
        <v>0</v>
      </c>
      <c r="T2488" s="18">
        <f t="shared" si="832"/>
        <v>97638.799999999988</v>
      </c>
      <c r="U2488" s="15"/>
      <c r="W2488" s="14"/>
      <c r="X2488" s="18">
        <f>F2488</f>
        <v>0</v>
      </c>
      <c r="Y2488" s="16"/>
      <c r="Z2488" s="18">
        <f t="shared" si="833"/>
        <v>11938.56999999998</v>
      </c>
      <c r="AA2488" s="15"/>
      <c r="AB2488" s="24"/>
      <c r="AC2488" s="15"/>
      <c r="AD2488" s="25"/>
      <c r="AE2488" s="62"/>
      <c r="AF2488" s="63"/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834"/>
        <v>0</v>
      </c>
      <c r="AP2488" s="15"/>
      <c r="AR2488" s="14"/>
      <c r="AS2488" s="18">
        <v>0</v>
      </c>
      <c r="AT2488" s="16"/>
      <c r="AU2488" s="18">
        <f t="shared" si="835"/>
        <v>0</v>
      </c>
      <c r="AV2488" s="15"/>
      <c r="AX2488" s="14"/>
      <c r="AY2488" s="18">
        <v>0</v>
      </c>
      <c r="AZ2488" s="16"/>
      <c r="BA2488" s="18">
        <f t="shared" si="836"/>
        <v>0</v>
      </c>
      <c r="BB2488" s="15"/>
      <c r="BD2488" s="14"/>
      <c r="BE2488" s="18">
        <v>0</v>
      </c>
      <c r="BF2488" s="16"/>
      <c r="BG2488" s="18">
        <f t="shared" si="837"/>
        <v>0</v>
      </c>
      <c r="BH2488" s="15"/>
      <c r="BJ2488" s="86"/>
      <c r="BK2488" s="86"/>
      <c r="BL2488" s="24"/>
      <c r="BM2488" s="24"/>
      <c r="BN2488" s="24"/>
      <c r="BO2488" s="24"/>
      <c r="BP2488" s="24"/>
      <c r="BQ2488" s="124"/>
    </row>
    <row r="2489" spans="1:69" ht="16.8" customHeight="1" x14ac:dyDescent="0.35">
      <c r="A2489" s="15"/>
      <c r="B2489" s="15"/>
      <c r="C2489" s="15" t="s">
        <v>107</v>
      </c>
      <c r="D2489" s="16"/>
      <c r="E2489" s="16"/>
      <c r="F2489" s="16">
        <v>0</v>
      </c>
      <c r="G2489" s="16"/>
      <c r="H2489" s="16"/>
      <c r="I2489" s="4"/>
      <c r="J2489" s="14"/>
      <c r="K2489" s="50" t="s">
        <v>515</v>
      </c>
      <c r="L2489" s="107">
        <v>235.5</v>
      </c>
      <c r="M2489" s="16" t="s">
        <v>516</v>
      </c>
      <c r="N2489" s="16">
        <v>1219</v>
      </c>
      <c r="O2489" s="16"/>
      <c r="P2489" s="18"/>
      <c r="Q2489" s="14"/>
      <c r="R2489" s="18">
        <v>0</v>
      </c>
      <c r="S2489" s="16">
        <v>0</v>
      </c>
      <c r="T2489" s="18">
        <f t="shared" si="832"/>
        <v>97638.799999999988</v>
      </c>
      <c r="U2489" s="15"/>
      <c r="W2489" s="14"/>
      <c r="X2489" s="18">
        <f>F2489</f>
        <v>0</v>
      </c>
      <c r="Y2489" s="16"/>
      <c r="Z2489" s="18">
        <f t="shared" si="833"/>
        <v>11938.56999999998</v>
      </c>
      <c r="AA2489" s="15"/>
      <c r="AB2489" s="24"/>
      <c r="AC2489" s="15"/>
      <c r="AD2489" s="25"/>
      <c r="AE2489" s="62"/>
      <c r="AF2489" s="63"/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834"/>
        <v>0</v>
      </c>
      <c r="AP2489" s="15"/>
      <c r="AR2489" s="14"/>
      <c r="AS2489" s="18">
        <v>0</v>
      </c>
      <c r="AT2489" s="16"/>
      <c r="AU2489" s="18">
        <f t="shared" si="835"/>
        <v>0</v>
      </c>
      <c r="AV2489" s="15"/>
      <c r="AX2489" s="14"/>
      <c r="AY2489" s="18">
        <v>0</v>
      </c>
      <c r="AZ2489" s="16"/>
      <c r="BA2489" s="18">
        <f t="shared" si="836"/>
        <v>0</v>
      </c>
      <c r="BB2489" s="15"/>
      <c r="BD2489" s="14"/>
      <c r="BE2489" s="18">
        <v>0</v>
      </c>
      <c r="BF2489" s="16"/>
      <c r="BG2489" s="18">
        <f t="shared" si="837"/>
        <v>0</v>
      </c>
      <c r="BH2489" s="15"/>
      <c r="BJ2489" s="86"/>
      <c r="BK2489" s="86"/>
      <c r="BL2489" s="24"/>
      <c r="BM2489" s="24"/>
      <c r="BN2489" s="24"/>
      <c r="BO2489" s="24"/>
      <c r="BP2489" s="24"/>
      <c r="BQ2489" s="124"/>
    </row>
    <row r="2490" spans="1:69" ht="16.8" customHeight="1" x14ac:dyDescent="0.35">
      <c r="A2490" s="15"/>
      <c r="B2490" s="15"/>
      <c r="C2490" s="15" t="s">
        <v>194</v>
      </c>
      <c r="D2490" s="16"/>
      <c r="E2490" s="16"/>
      <c r="F2490" s="16">
        <v>280</v>
      </c>
      <c r="G2490" s="16">
        <v>0</v>
      </c>
      <c r="H2490" s="16"/>
      <c r="I2490" s="4"/>
      <c r="J2490" s="14"/>
      <c r="K2490" s="17" t="s">
        <v>68</v>
      </c>
      <c r="L2490" s="51">
        <f>AI2499</f>
        <v>0</v>
      </c>
      <c r="M2490" s="16" t="str">
        <f>M2429</f>
        <v>BONIFICO LA SCALA 13/2</v>
      </c>
      <c r="N2490" s="16">
        <f>N2429</f>
        <v>0.01</v>
      </c>
      <c r="O2490" s="16"/>
      <c r="P2490" s="18"/>
      <c r="Q2490" s="14"/>
      <c r="R2490" s="18">
        <v>0</v>
      </c>
      <c r="S2490" s="16">
        <v>0</v>
      </c>
      <c r="T2490" s="18">
        <f t="shared" si="832"/>
        <v>97638.799999999988</v>
      </c>
      <c r="U2490" s="15"/>
      <c r="W2490" s="14"/>
      <c r="X2490" s="18">
        <f>F2490</f>
        <v>280</v>
      </c>
      <c r="Y2490" s="16">
        <v>0</v>
      </c>
      <c r="Z2490" s="18">
        <f t="shared" si="833"/>
        <v>12218.56999999998</v>
      </c>
      <c r="AA2490" s="15" t="str">
        <f>C2490</f>
        <v>BONIFICO UCA</v>
      </c>
      <c r="AB2490" s="24"/>
      <c r="AC2490" s="15"/>
      <c r="AD2490" s="25"/>
      <c r="AE2490" s="62"/>
      <c r="AF2490" s="63"/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834"/>
        <v>0</v>
      </c>
      <c r="AP2490" s="15"/>
      <c r="AR2490" s="14"/>
      <c r="AS2490" s="18">
        <v>0</v>
      </c>
      <c r="AT2490" s="16"/>
      <c r="AU2490" s="18">
        <f t="shared" si="835"/>
        <v>0</v>
      </c>
      <c r="AV2490" s="15"/>
      <c r="AX2490" s="14"/>
      <c r="AY2490" s="18">
        <v>0</v>
      </c>
      <c r="AZ2490" s="16"/>
      <c r="BA2490" s="18">
        <f t="shared" si="836"/>
        <v>0</v>
      </c>
      <c r="BB2490" s="15"/>
      <c r="BD2490" s="14"/>
      <c r="BE2490" s="18">
        <v>0</v>
      </c>
      <c r="BF2490" s="16"/>
      <c r="BG2490" s="18">
        <f t="shared" si="837"/>
        <v>0</v>
      </c>
      <c r="BH2490" s="15"/>
      <c r="BJ2490" s="86"/>
      <c r="BK2490" s="86"/>
      <c r="BL2490" s="24"/>
      <c r="BM2490" s="24"/>
      <c r="BN2490" s="24"/>
      <c r="BO2490" s="24"/>
      <c r="BP2490" s="24"/>
      <c r="BQ2490" s="124"/>
    </row>
    <row r="2491" spans="1:69" ht="16.8" customHeight="1" x14ac:dyDescent="0.35">
      <c r="A2491" s="15"/>
      <c r="B2491" s="15"/>
      <c r="C2491" s="68" t="s">
        <v>107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111</v>
      </c>
      <c r="L2491" s="16">
        <f>SUM(L2478:L2490)</f>
        <v>4826.99</v>
      </c>
      <c r="M2491" s="16" t="s">
        <v>517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832"/>
        <v>97638.799999999988</v>
      </c>
      <c r="U2491" s="15"/>
      <c r="W2491" s="14"/>
      <c r="X2491" s="18">
        <v>0</v>
      </c>
      <c r="Y2491" s="16"/>
      <c r="Z2491" s="18">
        <f t="shared" si="833"/>
        <v>12218.56999999998</v>
      </c>
      <c r="AA2491" s="15" t="str">
        <f>C2491</f>
        <v>VERSAMENTO</v>
      </c>
      <c r="AB2491" s="24"/>
      <c r="AC2491" s="15"/>
      <c r="AD2491" s="25"/>
      <c r="AE2491" s="62"/>
      <c r="AF2491" s="63"/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834"/>
        <v>0</v>
      </c>
      <c r="AP2491" s="15"/>
      <c r="AR2491" s="14"/>
      <c r="AS2491" s="18">
        <v>0</v>
      </c>
      <c r="AT2491" s="16"/>
      <c r="AU2491" s="18">
        <f t="shared" si="835"/>
        <v>0</v>
      </c>
      <c r="AV2491" s="15" t="str">
        <f>C2491</f>
        <v>VERSAMENTO</v>
      </c>
      <c r="AX2491" s="14"/>
      <c r="AY2491" s="18">
        <v>0</v>
      </c>
      <c r="AZ2491" s="16"/>
      <c r="BA2491" s="18">
        <f t="shared" si="836"/>
        <v>0</v>
      </c>
      <c r="BB2491" s="15"/>
      <c r="BD2491" s="14"/>
      <c r="BE2491" s="18">
        <v>0</v>
      </c>
      <c r="BF2491" s="16"/>
      <c r="BG2491" s="18">
        <f t="shared" si="837"/>
        <v>0</v>
      </c>
      <c r="BH2491" s="15"/>
      <c r="BJ2491" s="86"/>
      <c r="BK2491" s="86"/>
      <c r="BL2491" s="24"/>
      <c r="BM2491" s="24"/>
      <c r="BN2491" s="24"/>
      <c r="BO2491" s="24"/>
      <c r="BP2491" s="24"/>
      <c r="BQ2491" s="124"/>
    </row>
    <row r="2492" spans="1:69" ht="16.8" customHeight="1" x14ac:dyDescent="0.35">
      <c r="A2492" s="15"/>
      <c r="B2492" s="15"/>
      <c r="C2492" s="15" t="s">
        <v>169</v>
      </c>
      <c r="D2492" s="16"/>
      <c r="E2492" s="16"/>
      <c r="F2492" s="16">
        <v>14125.49</v>
      </c>
      <c r="G2492" s="85">
        <f>F2482</f>
        <v>0</v>
      </c>
      <c r="H2492" s="16"/>
      <c r="I2492" s="4"/>
      <c r="J2492" s="14"/>
      <c r="K2492" s="17" t="s">
        <v>93</v>
      </c>
      <c r="L2492" s="16">
        <f>SUM(N2479:N2492)</f>
        <v>3071.6400000000003</v>
      </c>
      <c r="M2492" s="44"/>
      <c r="N2492" s="16"/>
      <c r="O2492" s="16"/>
      <c r="P2492" s="18"/>
      <c r="Q2492" s="14"/>
      <c r="R2492" s="18">
        <v>0</v>
      </c>
      <c r="S2492" s="16"/>
      <c r="T2492" s="18">
        <f t="shared" si="832"/>
        <v>97638.799999999988</v>
      </c>
      <c r="U2492" s="15"/>
      <c r="W2492" s="14"/>
      <c r="X2492" s="18">
        <f>F2492</f>
        <v>14125.49</v>
      </c>
      <c r="Y2492" s="16">
        <f>G2492</f>
        <v>0</v>
      </c>
      <c r="Z2492" s="18">
        <f t="shared" si="833"/>
        <v>26344.059999999979</v>
      </c>
      <c r="AA2492" s="15" t="str">
        <f>C2492</f>
        <v>BONIFICI</v>
      </c>
      <c r="AB2492" s="24"/>
      <c r="AC2492" s="15"/>
      <c r="AD2492" s="25"/>
      <c r="AE2492" s="62"/>
      <c r="AF2492" s="63"/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834"/>
        <v>0</v>
      </c>
      <c r="AP2492" s="15"/>
      <c r="AR2492" s="14"/>
      <c r="AS2492" s="18">
        <v>0</v>
      </c>
      <c r="AT2492" s="16"/>
      <c r="AU2492" s="18">
        <f t="shared" si="835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836"/>
        <v>0</v>
      </c>
      <c r="BB2492" s="15"/>
      <c r="BD2492" s="14"/>
      <c r="BE2492" s="18">
        <v>0</v>
      </c>
      <c r="BF2492" s="16"/>
      <c r="BG2492" s="18">
        <f t="shared" si="837"/>
        <v>0</v>
      </c>
      <c r="BH2492" s="15"/>
      <c r="BJ2492" s="86"/>
      <c r="BK2492" s="86"/>
      <c r="BL2492" s="24"/>
      <c r="BM2492" s="24"/>
      <c r="BN2492" s="24"/>
      <c r="BO2492" s="24"/>
      <c r="BP2492" s="24"/>
      <c r="BQ2492" s="124"/>
    </row>
    <row r="2493" spans="1:69" ht="16.8" customHeight="1" x14ac:dyDescent="0.35">
      <c r="A2493" s="15"/>
      <c r="B2493" s="15"/>
      <c r="C2493" s="47" t="s">
        <v>112</v>
      </c>
      <c r="D2493" s="16"/>
      <c r="E2493" s="16"/>
      <c r="F2493" s="16">
        <v>0</v>
      </c>
      <c r="G2493" s="1">
        <f>F2483</f>
        <v>0</v>
      </c>
      <c r="H2493" s="16">
        <f>G2493-D2384-D2385-D2387</f>
        <v>-2590.88</v>
      </c>
      <c r="I2493" s="4"/>
      <c r="J2493" s="14"/>
      <c r="K2493" s="53">
        <f>A2442</f>
        <v>45345</v>
      </c>
      <c r="L2493" s="3">
        <f>D2442+D2443-E2447+D2444-E2444+D2447-E2442+B2445</f>
        <v>12522</v>
      </c>
      <c r="M2493" s="3"/>
      <c r="N2493" s="3"/>
      <c r="O2493" s="16"/>
      <c r="P2493" s="18"/>
      <c r="Q2493" s="14"/>
      <c r="R2493" s="18"/>
      <c r="S2493" s="16"/>
      <c r="T2493" s="18">
        <f t="shared" si="832"/>
        <v>97638.799999999988</v>
      </c>
      <c r="U2493" s="15"/>
      <c r="W2493" s="14"/>
      <c r="X2493" s="18"/>
      <c r="Y2493" s="1">
        <f>G2493</f>
        <v>0</v>
      </c>
      <c r="Z2493" s="18">
        <f t="shared" si="833"/>
        <v>26344.059999999979</v>
      </c>
      <c r="AA2493" s="15" t="str">
        <f>C2493</f>
        <v>PREL .PROVVIGIONI MATURATE</v>
      </c>
      <c r="AB2493" s="24"/>
      <c r="AC2493" s="15" t="s">
        <v>157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834"/>
        <v>0</v>
      </c>
      <c r="AP2493" s="15"/>
      <c r="AR2493" s="14"/>
      <c r="AS2493" s="18"/>
      <c r="AT2493" s="25">
        <v>0</v>
      </c>
      <c r="AU2493" s="18">
        <f t="shared" si="835"/>
        <v>0</v>
      </c>
      <c r="AV2493" s="15"/>
      <c r="AX2493" s="14"/>
      <c r="AY2493" s="18"/>
      <c r="AZ2493" s="25">
        <v>0</v>
      </c>
      <c r="BA2493" s="18">
        <f t="shared" si="836"/>
        <v>0</v>
      </c>
      <c r="BB2493" s="15"/>
      <c r="BD2493" s="14"/>
      <c r="BE2493" s="18"/>
      <c r="BF2493" s="25">
        <v>0</v>
      </c>
      <c r="BG2493" s="18">
        <f t="shared" si="837"/>
        <v>0</v>
      </c>
      <c r="BH2493" s="15"/>
      <c r="BJ2493" s="86"/>
      <c r="BK2493" s="86"/>
      <c r="BL2493" s="24"/>
      <c r="BM2493" s="24"/>
      <c r="BN2493" s="24"/>
      <c r="BO2493" s="24"/>
      <c r="BP2493" s="24"/>
      <c r="BQ2493" s="124"/>
    </row>
    <row r="2494" spans="1:69" ht="16.8" customHeight="1" x14ac:dyDescent="0.35">
      <c r="A2494" s="15"/>
      <c r="B2494" s="15"/>
      <c r="C2494" s="15" t="s">
        <v>113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/>
      <c r="N2494" s="16"/>
      <c r="O2494" s="16"/>
      <c r="P2494" s="18"/>
      <c r="Q2494" s="14"/>
      <c r="R2494" s="18"/>
      <c r="S2494" s="16">
        <f>G2494</f>
        <v>0</v>
      </c>
      <c r="T2494" s="18">
        <f t="shared" si="832"/>
        <v>97638.799999999988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833"/>
        <v>26344.059999999979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834"/>
        <v>0</v>
      </c>
      <c r="AP2494" s="15"/>
      <c r="AR2494" s="14"/>
      <c r="AS2494" s="18"/>
      <c r="AT2494" s="16"/>
      <c r="AU2494" s="18">
        <f t="shared" si="835"/>
        <v>0</v>
      </c>
      <c r="AV2494" s="15"/>
      <c r="AX2494" s="14"/>
      <c r="AY2494" s="18"/>
      <c r="AZ2494" s="16"/>
      <c r="BA2494" s="18">
        <f t="shared" si="836"/>
        <v>0</v>
      </c>
      <c r="BB2494" s="15"/>
      <c r="BD2494" s="14"/>
      <c r="BE2494" s="18"/>
      <c r="BF2494" s="16"/>
      <c r="BG2494" s="18">
        <f t="shared" si="837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4"/>
    </row>
    <row r="2495" spans="1:69" ht="16.8" customHeight="1" x14ac:dyDescent="0.35">
      <c r="A2495" s="15"/>
      <c r="B2495" s="15"/>
      <c r="C2495" s="15" t="s">
        <v>114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832"/>
        <v>97638.799999999988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833"/>
        <v>26344.059999999979</v>
      </c>
      <c r="AA2495" s="15"/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834"/>
        <v>0</v>
      </c>
      <c r="AP2495" s="15"/>
      <c r="AR2495" s="14"/>
      <c r="AS2495" s="18"/>
      <c r="AT2495" s="16">
        <v>0</v>
      </c>
      <c r="AU2495" s="18">
        <f t="shared" si="835"/>
        <v>0</v>
      </c>
      <c r="AV2495" s="15"/>
      <c r="AX2495" s="14"/>
      <c r="AY2495" s="18"/>
      <c r="AZ2495" s="16">
        <v>0</v>
      </c>
      <c r="BA2495" s="18">
        <f t="shared" si="836"/>
        <v>0</v>
      </c>
      <c r="BB2495" s="15"/>
      <c r="BD2495" s="14"/>
      <c r="BE2495" s="18"/>
      <c r="BF2495" s="16">
        <v>0</v>
      </c>
      <c r="BG2495" s="18">
        <f t="shared" si="837"/>
        <v>0</v>
      </c>
      <c r="BH2495" s="15"/>
      <c r="BJ2495" s="86"/>
      <c r="BK2495" s="86"/>
      <c r="BL2495" s="24"/>
      <c r="BM2495" s="24"/>
      <c r="BN2495" s="24"/>
      <c r="BO2495" s="24"/>
      <c r="BP2495" s="24"/>
      <c r="BQ2495" s="124"/>
    </row>
    <row r="2496" spans="1:69" ht="16.8" customHeight="1" x14ac:dyDescent="0.35">
      <c r="A2496" s="15"/>
      <c r="B2496" s="15"/>
      <c r="C2496" s="15"/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115</v>
      </c>
      <c r="L2496" s="3">
        <f>SUM(L2476:L2490)+N2475+L2492+L2493</f>
        <v>144403.49</v>
      </c>
      <c r="M2496" s="3">
        <f>SUM(O2445:O2464)+N2474</f>
        <v>109830.26</v>
      </c>
      <c r="N2496" s="16"/>
      <c r="O2496" s="16"/>
      <c r="P2496" s="18"/>
      <c r="Q2496" s="14"/>
      <c r="R2496" s="18"/>
      <c r="S2496" s="16">
        <v>0</v>
      </c>
      <c r="T2496" s="18">
        <f t="shared" si="832"/>
        <v>97638.799999999988</v>
      </c>
      <c r="U2496" s="15"/>
      <c r="W2496" s="14"/>
      <c r="X2496" s="18">
        <v>0</v>
      </c>
      <c r="Y2496" s="16">
        <v>0</v>
      </c>
      <c r="Z2496" s="18">
        <f t="shared" si="833"/>
        <v>26344.059999999979</v>
      </c>
      <c r="AA2496" s="15"/>
      <c r="AB2496" s="24"/>
      <c r="AC2496" s="15">
        <f>C2496</f>
        <v>0</v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111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834"/>
        <v>0</v>
      </c>
      <c r="AP2496" s="15"/>
      <c r="AR2496" s="14"/>
      <c r="AS2496" s="18"/>
      <c r="AT2496" s="16">
        <v>0</v>
      </c>
      <c r="AU2496" s="18">
        <f t="shared" si="835"/>
        <v>0</v>
      </c>
      <c r="AV2496" s="16"/>
      <c r="AX2496" s="14"/>
      <c r="AY2496" s="18"/>
      <c r="AZ2496" s="16">
        <v>0</v>
      </c>
      <c r="BA2496" s="18">
        <f t="shared" si="836"/>
        <v>0</v>
      </c>
      <c r="BB2496" s="15"/>
      <c r="BD2496" s="14"/>
      <c r="BE2496" s="18"/>
      <c r="BF2496" s="16">
        <v>0</v>
      </c>
      <c r="BG2496" s="18">
        <f t="shared" si="837"/>
        <v>0</v>
      </c>
      <c r="BH2496" s="15"/>
      <c r="BJ2496" s="86"/>
      <c r="BK2496" s="86"/>
      <c r="BL2496" s="24"/>
      <c r="BM2496" s="24"/>
      <c r="BN2496" s="24"/>
      <c r="BO2496" s="24"/>
      <c r="BP2496" s="24"/>
      <c r="BQ2496" s="124"/>
    </row>
    <row r="2497" spans="1:69" ht="16.8" customHeight="1" x14ac:dyDescent="0.35">
      <c r="A2497" s="15"/>
      <c r="B2497" s="15"/>
      <c r="C2497" s="64" t="s">
        <v>138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3446.4100000000003</v>
      </c>
      <c r="J2497" s="14"/>
      <c r="K2497" s="6" t="s">
        <v>116</v>
      </c>
      <c r="L2497" s="3">
        <f>L2496-M2496</f>
        <v>34573.229999999996</v>
      </c>
      <c r="M2497" s="16"/>
      <c r="N2497" s="16"/>
      <c r="O2497" s="16"/>
      <c r="P2497" s="18"/>
      <c r="Q2497" s="14"/>
      <c r="R2497" s="18"/>
      <c r="S2497" s="16">
        <v>0</v>
      </c>
      <c r="T2497" s="18">
        <f t="shared" si="832"/>
        <v>97638.799999999988</v>
      </c>
      <c r="U2497" s="15"/>
      <c r="W2497" s="14"/>
      <c r="X2497" s="18"/>
      <c r="Y2497" s="16">
        <v>0</v>
      </c>
      <c r="Z2497" s="18">
        <f t="shared" si="833"/>
        <v>26344.059999999979</v>
      </c>
      <c r="AA2497" s="15"/>
      <c r="AB2497" s="24"/>
      <c r="AC2497" s="71" t="s">
        <v>190</v>
      </c>
      <c r="AD2497" s="65"/>
      <c r="AE2497" s="65">
        <v>0</v>
      </c>
      <c r="AF2497" s="63">
        <f>SUM(AF2449:AF2496)</f>
        <v>71744.930000000008</v>
      </c>
      <c r="AG2497" s="25"/>
      <c r="AH2497" s="24" t="s">
        <v>117</v>
      </c>
      <c r="AI2497" s="26"/>
      <c r="AJ2497" s="25">
        <f>SUM(AJ2443:AJ2496)</f>
        <v>0</v>
      </c>
      <c r="AL2497" s="14"/>
      <c r="AM2497" s="18"/>
      <c r="AN2497" s="16"/>
      <c r="AO2497" s="18">
        <f t="shared" si="834"/>
        <v>0</v>
      </c>
      <c r="AP2497" s="15"/>
      <c r="AR2497" s="14"/>
      <c r="AS2497" s="18"/>
      <c r="AT2497" s="16">
        <v>0</v>
      </c>
      <c r="AU2497" s="18">
        <f t="shared" si="835"/>
        <v>0</v>
      </c>
      <c r="AV2497" s="15"/>
      <c r="AX2497" s="14"/>
      <c r="AY2497" s="18"/>
      <c r="AZ2497" s="16"/>
      <c r="BA2497" s="18">
        <f t="shared" si="836"/>
        <v>0</v>
      </c>
      <c r="BB2497" s="15"/>
      <c r="BD2497" s="14"/>
      <c r="BE2497" s="18"/>
      <c r="BF2497" s="16"/>
      <c r="BG2497" s="18">
        <f t="shared" si="837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4"/>
    </row>
    <row r="2498" spans="1:69" ht="16.8" customHeight="1" x14ac:dyDescent="0.35">
      <c r="A2498" s="15"/>
      <c r="B2498" s="15"/>
      <c r="C2498" s="64" t="s">
        <v>140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35</v>
      </c>
      <c r="L2498" s="55">
        <f>D2499+E2499+A2499+B2499+B2446</f>
        <v>36423.42</v>
      </c>
      <c r="M2498" s="16"/>
      <c r="N2498" s="16"/>
      <c r="O2498" s="56"/>
      <c r="P2498" s="18"/>
      <c r="Q2498" s="14"/>
      <c r="R2498" s="18"/>
      <c r="S2498" s="16">
        <v>0</v>
      </c>
      <c r="T2498" s="18">
        <f t="shared" si="832"/>
        <v>97638.799999999988</v>
      </c>
      <c r="U2498" s="15"/>
      <c r="W2498" s="14"/>
      <c r="X2498" s="18"/>
      <c r="Y2498" s="16">
        <v>0</v>
      </c>
      <c r="Z2498" s="18">
        <f t="shared" si="833"/>
        <v>26344.059999999979</v>
      </c>
      <c r="AA2498" s="15"/>
      <c r="AB2498" s="24"/>
      <c r="AC2498" s="71" t="s">
        <v>161</v>
      </c>
      <c r="AD2498" s="65"/>
      <c r="AE2498" s="65">
        <f>G2498</f>
        <v>0</v>
      </c>
      <c r="AF2498" s="63">
        <f>AF2437+AD2442+AD2443</f>
        <v>114448.48999999998</v>
      </c>
      <c r="AG2498" s="25"/>
      <c r="AH2498" s="24"/>
      <c r="AI2498" s="26"/>
      <c r="AJ2498" s="25"/>
      <c r="AL2498" s="14"/>
      <c r="AM2498" s="18"/>
      <c r="AN2498" s="16"/>
      <c r="AO2498" s="18">
        <f t="shared" si="834"/>
        <v>0</v>
      </c>
      <c r="AP2498" s="15"/>
      <c r="AR2498" s="14"/>
      <c r="AS2498" s="18"/>
      <c r="AT2498" s="16"/>
      <c r="AU2498" s="18">
        <f t="shared" si="835"/>
        <v>0</v>
      </c>
      <c r="AV2498" s="15"/>
      <c r="AX2498" s="14"/>
      <c r="AY2498" s="18"/>
      <c r="AZ2498" s="16"/>
      <c r="BA2498" s="18">
        <f t="shared" si="836"/>
        <v>0</v>
      </c>
      <c r="BB2498" s="15"/>
      <c r="BD2498" s="14"/>
      <c r="BE2498" s="18"/>
      <c r="BF2498" s="16"/>
      <c r="BG2498" s="18">
        <f t="shared" si="837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4"/>
    </row>
    <row r="2499" spans="1:69" ht="16.8" customHeight="1" x14ac:dyDescent="0.35">
      <c r="A2499" s="92">
        <f>D2444-D2446+A2438-E2444-G2498</f>
        <v>31050.859999999997</v>
      </c>
      <c r="B2499" s="44">
        <f>D2447-D2449+B2438</f>
        <v>8965.5600000000031</v>
      </c>
      <c r="C2499" s="57" t="s">
        <v>119</v>
      </c>
      <c r="D2499" s="44">
        <f>D2442-D2445-E2442+D2438</f>
        <v>-5852.1299999999992</v>
      </c>
      <c r="E2499" s="44">
        <f>D2443-D2448+E2438</f>
        <v>192.68</v>
      </c>
      <c r="F2499" s="72">
        <f>D2445+D2446+D2448+F2438-E2446</f>
        <v>36766.449999999997</v>
      </c>
      <c r="G2499" s="81">
        <f>D2445+D2446-E2446+D2448+G2438</f>
        <v>36766.449999999997</v>
      </c>
      <c r="H2499" s="44">
        <f>G2493+G2492+H2438</f>
        <v>31184.519999999997</v>
      </c>
      <c r="I2499" s="79">
        <f>G2499-H2499</f>
        <v>5581.93</v>
      </c>
      <c r="J2499" s="58"/>
      <c r="K2499" s="6" t="s">
        <v>120</v>
      </c>
      <c r="L2499" s="3">
        <f>L2497-L2498</f>
        <v>-1850.1900000000023</v>
      </c>
      <c r="M2499" s="27" t="s">
        <v>162</v>
      </c>
      <c r="N2499" s="27">
        <f>O2499-L2498</f>
        <v>-2644.2400000000198</v>
      </c>
      <c r="O2499" s="44">
        <f>Z2499+AU2499+N2475+SUM(L2478:L2489)+SUM(N2479:N2489)+L2493-D2445-D2448-D2444+E2446</f>
        <v>33779.179999999978</v>
      </c>
      <c r="P2499" s="18"/>
      <c r="Q2499" s="58"/>
      <c r="R2499" s="59"/>
      <c r="S2499" s="44"/>
      <c r="T2499" s="59">
        <f t="shared" si="832"/>
        <v>97638.799999999988</v>
      </c>
      <c r="U2499" s="57"/>
      <c r="W2499" s="58"/>
      <c r="X2499" s="59"/>
      <c r="Y2499" s="44"/>
      <c r="Z2499" s="59">
        <f t="shared" si="833"/>
        <v>26344.059999999979</v>
      </c>
      <c r="AA2499" s="57"/>
      <c r="AB2499" s="60"/>
      <c r="AC2499" s="60" t="s">
        <v>121</v>
      </c>
      <c r="AD2499" s="23">
        <f>SUM(AD2442:AD2498)-SUM(AE2442:AE2496)+AD2438</f>
        <v>42703.56</v>
      </c>
      <c r="AE2499" s="23">
        <f>AF2485+AF2486</f>
        <v>11860</v>
      </c>
      <c r="AF2499" s="23">
        <f>AD2499+AE2499</f>
        <v>54563.56</v>
      </c>
      <c r="AG2499" s="23" t="s">
        <v>163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834"/>
        <v>0</v>
      </c>
      <c r="AP2499" s="57"/>
      <c r="AR2499" s="58"/>
      <c r="AS2499" s="59"/>
      <c r="AT2499" s="44"/>
      <c r="AU2499" s="59">
        <f t="shared" si="835"/>
        <v>0</v>
      </c>
      <c r="AV2499" s="57"/>
      <c r="AX2499" s="58"/>
      <c r="AY2499" s="59"/>
      <c r="AZ2499" s="44"/>
      <c r="BA2499" s="59">
        <f t="shared" si="836"/>
        <v>0</v>
      </c>
      <c r="BB2499" s="57"/>
      <c r="BD2499" s="58"/>
      <c r="BE2499" s="59"/>
      <c r="BF2499" s="44"/>
      <c r="BG2499" s="59">
        <f t="shared" si="837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191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 t="s">
        <v>0</v>
      </c>
      <c r="B2502" s="2"/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24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122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164</v>
      </c>
      <c r="BK2502" s="21" t="s">
        <v>0</v>
      </c>
      <c r="BL2502" s="8" t="s">
        <v>34</v>
      </c>
      <c r="BM2502" s="8" t="s">
        <v>0</v>
      </c>
      <c r="BN2502" s="8" t="s">
        <v>40</v>
      </c>
      <c r="BO2502" s="8" t="s">
        <v>165</v>
      </c>
      <c r="BP2502" s="8" t="s">
        <v>0</v>
      </c>
      <c r="BQ2502" s="9" t="s">
        <v>166</v>
      </c>
    </row>
    <row r="2503" spans="1:69" ht="16.8" customHeight="1" x14ac:dyDescent="0.35">
      <c r="A2503" s="14">
        <v>45348</v>
      </c>
      <c r="B2503" s="15" t="s">
        <v>167</v>
      </c>
      <c r="C2503" s="15" t="s">
        <v>168</v>
      </c>
      <c r="D2503" s="16">
        <v>11188</v>
      </c>
      <c r="E2503" s="16">
        <v>80</v>
      </c>
      <c r="F2503" s="16"/>
      <c r="G2503" s="16"/>
      <c r="H2503" s="103"/>
      <c r="I2503" s="4"/>
      <c r="J2503" s="14">
        <f>A2503</f>
        <v>45348</v>
      </c>
      <c r="K2503" s="17" t="s">
        <v>24</v>
      </c>
      <c r="L2503" s="16">
        <f>D2506+D2509+D2507+D2510</f>
        <v>2369.8700000000003</v>
      </c>
      <c r="M2503" s="16"/>
      <c r="N2503" s="82">
        <f>L2503+L2504-M2504</f>
        <v>2369.8700000000003</v>
      </c>
      <c r="O2503" s="80">
        <f>D2506+D2509+D2507-E2507-E2506+O2442</f>
        <v>110908.11000000002</v>
      </c>
      <c r="P2503" s="18"/>
      <c r="Q2503" s="14">
        <f>J2503</f>
        <v>45348</v>
      </c>
      <c r="R2503" s="18"/>
      <c r="S2503" s="16"/>
      <c r="T2503" s="18">
        <f>T2499</f>
        <v>97638.799999999988</v>
      </c>
      <c r="U2503" s="15"/>
      <c r="W2503" s="14">
        <f>A2503</f>
        <v>45348</v>
      </c>
      <c r="X2503" s="18"/>
      <c r="Y2503" s="16"/>
      <c r="Z2503" s="18">
        <f>Z2499</f>
        <v>26344.059999999979</v>
      </c>
      <c r="AA2503" s="15"/>
      <c r="AB2503" s="19">
        <f>A2503</f>
        <v>45348</v>
      </c>
      <c r="AC2503" s="12" t="s">
        <v>25</v>
      </c>
      <c r="AD2503" s="11">
        <f>N2503</f>
        <v>2369.8700000000003</v>
      </c>
      <c r="AE2503" s="11"/>
      <c r="AF2503" s="20"/>
      <c r="AG2503" s="20"/>
      <c r="AH2503" s="21" t="s">
        <v>26</v>
      </c>
      <c r="AI2503" s="22" t="s">
        <v>27</v>
      </c>
      <c r="AJ2503" s="23" t="s">
        <v>28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169</v>
      </c>
      <c r="BM2503" s="88">
        <f>BK2503</f>
        <v>45348</v>
      </c>
      <c r="BN2503" s="24" t="s">
        <v>169</v>
      </c>
      <c r="BO2503" s="24"/>
      <c r="BP2503" s="88">
        <f>BK2503</f>
        <v>45348</v>
      </c>
      <c r="BQ2503" s="124"/>
    </row>
    <row r="2504" spans="1:69" ht="16.8" customHeight="1" x14ac:dyDescent="0.35">
      <c r="A2504" s="15"/>
      <c r="B2504" s="15"/>
      <c r="C2504" s="15" t="s">
        <v>170</v>
      </c>
      <c r="D2504" s="16">
        <v>0</v>
      </c>
      <c r="E2504" s="16"/>
      <c r="F2504" s="16"/>
      <c r="G2504" s="16"/>
      <c r="H2504" s="103" t="s">
        <v>34</v>
      </c>
      <c r="I2504" s="4"/>
      <c r="J2504" s="14"/>
      <c r="K2504" s="17" t="s">
        <v>30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35" si="840">(R2504-S2504)+T2503</f>
        <v>97638.799999999988</v>
      </c>
      <c r="U2504" s="15"/>
      <c r="W2504" s="14"/>
      <c r="X2504" s="18"/>
      <c r="Y2504" s="16"/>
      <c r="Z2504" s="18">
        <f t="shared" ref="Z2504:Z2535" si="841">(X2504-Y2504)+Z2503</f>
        <v>26344.059999999979</v>
      </c>
      <c r="AA2504" s="15"/>
      <c r="AB2504" s="24"/>
      <c r="AC2504" s="24" t="s">
        <v>31</v>
      </c>
      <c r="AD2504" s="25"/>
      <c r="AE2504" s="25"/>
      <c r="AF2504" s="25"/>
      <c r="AG2504" s="25"/>
      <c r="AH2504" s="12" t="s">
        <v>32</v>
      </c>
      <c r="AI2504" s="26">
        <f>AI2499</f>
        <v>0</v>
      </c>
      <c r="AJ2504" s="25"/>
      <c r="AL2504" s="14"/>
      <c r="AM2504" s="18"/>
      <c r="AN2504" s="16"/>
      <c r="AO2504" s="18">
        <f t="shared" ref="AO2504:AO2535" si="842">(AM2504-AN2504)+AO2503</f>
        <v>0</v>
      </c>
      <c r="AP2504" s="15"/>
      <c r="AR2504" s="14"/>
      <c r="AS2504" s="18"/>
      <c r="AT2504" s="16"/>
      <c r="AU2504" s="18">
        <f t="shared" ref="AU2504:AU2535" si="843">(AS2504-AT2504)+AU2503</f>
        <v>0</v>
      </c>
      <c r="AV2504" s="15"/>
      <c r="AX2504" s="14"/>
      <c r="AY2504" s="18"/>
      <c r="AZ2504" s="16"/>
      <c r="BA2504" s="18">
        <f t="shared" ref="BA2504:BA2535" si="844">(AY2504-AZ2504)+BA2503</f>
        <v>0</v>
      </c>
      <c r="BB2504" s="15"/>
      <c r="BD2504" s="14"/>
      <c r="BE2504" s="18"/>
      <c r="BF2504" s="16"/>
      <c r="BG2504" s="18">
        <f t="shared" ref="BG2504:BG2535" si="845">(BE2504-BF2504)+BG2503</f>
        <v>0</v>
      </c>
      <c r="BH2504" s="15"/>
      <c r="BJ2504" s="86">
        <v>0</v>
      </c>
      <c r="BK2504" s="90"/>
      <c r="BL2504" s="24">
        <v>0</v>
      </c>
      <c r="BM2504" s="91"/>
      <c r="BN2504" s="24">
        <v>0</v>
      </c>
      <c r="BO2504" s="24">
        <v>0</v>
      </c>
      <c r="BP2504" s="91"/>
      <c r="BQ2504" s="124"/>
    </row>
    <row r="2505" spans="1:69" ht="16.8" customHeight="1" x14ac:dyDescent="0.35">
      <c r="A2505" s="15"/>
      <c r="B2505" s="15"/>
      <c r="C2505" s="15" t="s">
        <v>171</v>
      </c>
      <c r="D2505" s="16">
        <v>12914.47</v>
      </c>
      <c r="E2505" s="16">
        <v>520</v>
      </c>
      <c r="F2505" s="16"/>
      <c r="G2505" s="16"/>
      <c r="H2505" s="103">
        <f>D2506+H2444</f>
        <v>117.38</v>
      </c>
      <c r="I2505" s="4"/>
      <c r="J2505" s="14"/>
      <c r="K2505" s="17" t="s">
        <v>35</v>
      </c>
      <c r="L2505" s="16">
        <f>D2503+D2504+D2505+D2508-D2506-D2507-D2509-D2510-E2505-E2503+B2506</f>
        <v>21712.6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840"/>
        <v>97638.799999999988</v>
      </c>
      <c r="U2505" s="15"/>
      <c r="W2505" s="14"/>
      <c r="X2505" s="18"/>
      <c r="Y2505" s="16"/>
      <c r="Z2505" s="18">
        <f t="shared" si="841"/>
        <v>26344.059999999979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842"/>
        <v>0</v>
      </c>
      <c r="AP2505" s="15"/>
      <c r="AR2505" s="14"/>
      <c r="AS2505" s="18"/>
      <c r="AT2505" s="16"/>
      <c r="AU2505" s="18">
        <f t="shared" si="843"/>
        <v>0</v>
      </c>
      <c r="AV2505" s="15"/>
      <c r="AX2505" s="14"/>
      <c r="AY2505" s="18"/>
      <c r="AZ2505" s="16"/>
      <c r="BA2505" s="18">
        <f t="shared" si="844"/>
        <v>0</v>
      </c>
      <c r="BB2505" s="15"/>
      <c r="BD2505" s="14"/>
      <c r="BE2505" s="18"/>
      <c r="BF2505" s="16"/>
      <c r="BG2505" s="18">
        <f t="shared" si="845"/>
        <v>0</v>
      </c>
      <c r="BH2505" s="15"/>
      <c r="BJ2505" s="86">
        <v>0</v>
      </c>
      <c r="BK2505" s="90"/>
      <c r="BL2505" s="24">
        <v>0</v>
      </c>
      <c r="BM2505" s="91"/>
      <c r="BN2505" s="24">
        <v>0</v>
      </c>
      <c r="BO2505" s="24">
        <v>0</v>
      </c>
      <c r="BP2505" s="91"/>
      <c r="BQ2505" s="124"/>
    </row>
    <row r="2506" spans="1:69" ht="16.8" customHeight="1" x14ac:dyDescent="0.35">
      <c r="A2506" s="15"/>
      <c r="B2506" s="15">
        <v>0</v>
      </c>
      <c r="C2506" s="15" t="s">
        <v>172</v>
      </c>
      <c r="D2506" s="16">
        <v>111.88</v>
      </c>
      <c r="E2506" s="16"/>
      <c r="F2506" s="16"/>
      <c r="G2506" s="16"/>
      <c r="H2506" s="103" t="s">
        <v>40</v>
      </c>
      <c r="I2506" s="4"/>
      <c r="J2506" s="14"/>
      <c r="K2506" s="17" t="str">
        <f>C2545</f>
        <v>TASSE</v>
      </c>
      <c r="L2506" s="16"/>
      <c r="M2506" s="16">
        <f>10*(L2503+L2504-M2504)/100</f>
        <v>236.98700000000005</v>
      </c>
      <c r="N2506" s="16">
        <f>G2545</f>
        <v>0</v>
      </c>
      <c r="O2506" s="16">
        <f t="shared" ref="O2506:O2525" si="846">O2445+M2506-N2506</f>
        <v>30550.736000000012</v>
      </c>
      <c r="P2506" s="18">
        <f t="shared" ref="P2506:P2525" si="847">P2445+M2506</f>
        <v>11681.835999999999</v>
      </c>
      <c r="Q2506" s="14"/>
      <c r="R2506" s="18"/>
      <c r="S2506" s="16"/>
      <c r="T2506" s="18">
        <f t="shared" si="840"/>
        <v>97638.799999999988</v>
      </c>
      <c r="U2506" s="15"/>
      <c r="W2506" s="14"/>
      <c r="X2506" s="18"/>
      <c r="Y2506" s="16"/>
      <c r="Z2506" s="18">
        <f t="shared" si="841"/>
        <v>26344.059999999979</v>
      </c>
      <c r="AA2506" s="15"/>
      <c r="AB2506" s="24"/>
      <c r="AC2506" s="24"/>
      <c r="AD2506" s="25"/>
      <c r="AE2506" s="25"/>
      <c r="AF2506" s="25"/>
      <c r="AG2506" s="25"/>
      <c r="AH2506" s="17"/>
      <c r="AI2506" s="16">
        <v>0</v>
      </c>
      <c r="AJ2506" s="25"/>
      <c r="AL2506" s="14"/>
      <c r="AM2506" s="18"/>
      <c r="AN2506" s="16"/>
      <c r="AO2506" s="18">
        <f t="shared" si="842"/>
        <v>0</v>
      </c>
      <c r="AP2506" s="15"/>
      <c r="AR2506" s="14"/>
      <c r="AS2506" s="18"/>
      <c r="AT2506" s="16"/>
      <c r="AU2506" s="18">
        <f t="shared" si="843"/>
        <v>0</v>
      </c>
      <c r="AV2506" s="15"/>
      <c r="AX2506" s="14"/>
      <c r="AY2506" s="18"/>
      <c r="AZ2506" s="16"/>
      <c r="BA2506" s="18">
        <f t="shared" si="844"/>
        <v>0</v>
      </c>
      <c r="BB2506" s="15"/>
      <c r="BD2506" s="14"/>
      <c r="BE2506" s="18"/>
      <c r="BF2506" s="16"/>
      <c r="BG2506" s="18">
        <f t="shared" si="845"/>
        <v>0</v>
      </c>
      <c r="BH2506" s="15"/>
      <c r="BJ2506" s="86">
        <v>0</v>
      </c>
      <c r="BK2506" s="90"/>
      <c r="BL2506" s="24">
        <v>0</v>
      </c>
      <c r="BM2506" s="91"/>
      <c r="BN2506" s="24">
        <v>0</v>
      </c>
      <c r="BO2506" s="24">
        <v>0</v>
      </c>
      <c r="BP2506" s="91"/>
      <c r="BQ2506" s="124"/>
    </row>
    <row r="2507" spans="1:69" ht="16.8" customHeight="1" x14ac:dyDescent="0.35">
      <c r="A2507" s="15"/>
      <c r="B2507" s="16">
        <f>B2506+B2446</f>
        <v>2066.4499999999998</v>
      </c>
      <c r="C2507" s="15" t="s">
        <v>173</v>
      </c>
      <c r="D2507" s="16">
        <v>2109.67</v>
      </c>
      <c r="E2507" s="16">
        <v>0</v>
      </c>
      <c r="F2507" s="16"/>
      <c r="G2507" s="16"/>
      <c r="H2507" s="103">
        <f>D2507+H2446</f>
        <v>8643.7800000000007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198.35811900000002</v>
      </c>
      <c r="N2507" s="16">
        <f>D2515</f>
        <v>0</v>
      </c>
      <c r="O2507" s="16">
        <f t="shared" si="846"/>
        <v>-33128.003267999993</v>
      </c>
      <c r="P2507" s="18">
        <f t="shared" si="847"/>
        <v>9777.6967320000022</v>
      </c>
      <c r="Q2507" s="14"/>
      <c r="R2507" s="18"/>
      <c r="S2507" s="16"/>
      <c r="T2507" s="18">
        <f t="shared" si="840"/>
        <v>97638.799999999988</v>
      </c>
      <c r="U2507" s="15"/>
      <c r="W2507" s="14"/>
      <c r="X2507" s="18"/>
      <c r="Y2507" s="16"/>
      <c r="Z2507" s="18">
        <f t="shared" si="841"/>
        <v>26344.059999999979</v>
      </c>
      <c r="AA2507" s="15"/>
      <c r="AB2507" s="24"/>
      <c r="AC2507" s="17"/>
      <c r="AD2507" s="25"/>
      <c r="AE2507" s="25"/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842"/>
        <v>0</v>
      </c>
      <c r="AP2507" s="15"/>
      <c r="AR2507" s="14"/>
      <c r="AS2507" s="18"/>
      <c r="AT2507" s="16"/>
      <c r="AU2507" s="18">
        <f t="shared" si="843"/>
        <v>0</v>
      </c>
      <c r="AV2507" s="15"/>
      <c r="AX2507" s="14"/>
      <c r="AY2507" s="18"/>
      <c r="AZ2507" s="16"/>
      <c r="BA2507" s="18">
        <f t="shared" si="844"/>
        <v>0</v>
      </c>
      <c r="BB2507" s="15"/>
      <c r="BD2507" s="14"/>
      <c r="BE2507" s="18"/>
      <c r="BF2507" s="16"/>
      <c r="BG2507" s="18">
        <f t="shared" si="845"/>
        <v>0</v>
      </c>
      <c r="BH2507" s="15"/>
      <c r="BJ2507" s="86">
        <v>0</v>
      </c>
      <c r="BK2507" s="90"/>
      <c r="BL2507" s="24">
        <v>0</v>
      </c>
      <c r="BM2507" s="91"/>
      <c r="BN2507" s="24">
        <v>0</v>
      </c>
      <c r="BO2507" s="24"/>
      <c r="BP2507" s="24"/>
      <c r="BQ2507" s="124"/>
    </row>
    <row r="2508" spans="1:69" ht="16.8" customHeight="1" x14ac:dyDescent="0.35">
      <c r="A2508" s="15"/>
      <c r="B2508" s="15"/>
      <c r="C2508" s="15" t="s">
        <v>174</v>
      </c>
      <c r="D2508" s="16">
        <v>580</v>
      </c>
      <c r="E2508" s="16">
        <v>0</v>
      </c>
      <c r="F2508" s="16"/>
      <c r="G2508" s="16"/>
      <c r="H2508" s="103" t="s">
        <v>44</v>
      </c>
      <c r="I2508" s="77" t="s">
        <v>175</v>
      </c>
      <c r="J2508" s="14"/>
      <c r="K2508" s="15" t="str">
        <f>C2532</f>
        <v>TOT. PAG. IMPIEGATE</v>
      </c>
      <c r="L2508" s="16"/>
      <c r="M2508" s="16">
        <f>15.35*(L2503+L2504-M2504)/100</f>
        <v>363.77504500000003</v>
      </c>
      <c r="N2508" s="16">
        <f>D2532</f>
        <v>0</v>
      </c>
      <c r="O2508" s="16">
        <f t="shared" si="846"/>
        <v>-7671.0817400000024</v>
      </c>
      <c r="P2508" s="18">
        <f t="shared" si="847"/>
        <v>17931.618259999996</v>
      </c>
      <c r="Q2508" s="14"/>
      <c r="R2508" s="18"/>
      <c r="S2508" s="16"/>
      <c r="T2508" s="18">
        <f t="shared" si="840"/>
        <v>97638.799999999988</v>
      </c>
      <c r="U2508" s="15"/>
      <c r="W2508" s="14"/>
      <c r="X2508" s="18"/>
      <c r="Y2508" s="16"/>
      <c r="Z2508" s="18">
        <f t="shared" si="841"/>
        <v>26344.059999999979</v>
      </c>
      <c r="AA2508" s="15"/>
      <c r="AB2508" s="24"/>
      <c r="AC2508" s="17"/>
      <c r="AD2508" s="25"/>
      <c r="AE2508" s="25"/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842"/>
        <v>0</v>
      </c>
      <c r="AP2508" s="15"/>
      <c r="AR2508" s="14"/>
      <c r="AS2508" s="18"/>
      <c r="AT2508" s="16"/>
      <c r="AU2508" s="18">
        <f t="shared" si="843"/>
        <v>0</v>
      </c>
      <c r="AV2508" s="15"/>
      <c r="AX2508" s="14"/>
      <c r="AY2508" s="18"/>
      <c r="AZ2508" s="16"/>
      <c r="BA2508" s="18">
        <f t="shared" si="844"/>
        <v>0</v>
      </c>
      <c r="BB2508" s="15"/>
      <c r="BD2508" s="14"/>
      <c r="BE2508" s="18"/>
      <c r="BF2508" s="16"/>
      <c r="BG2508" s="18">
        <f t="shared" si="845"/>
        <v>0</v>
      </c>
      <c r="BH2508" s="15"/>
      <c r="BJ2508" s="86">
        <v>0</v>
      </c>
      <c r="BK2508" s="90"/>
      <c r="BL2508" s="24">
        <v>0</v>
      </c>
      <c r="BM2508" s="91"/>
      <c r="BN2508" s="24">
        <v>0</v>
      </c>
      <c r="BO2508" s="24"/>
      <c r="BP2508" s="24"/>
      <c r="BQ2508" s="124"/>
    </row>
    <row r="2509" spans="1:69" ht="16.8" customHeight="1" x14ac:dyDescent="0.35">
      <c r="A2509" s="15"/>
      <c r="B2509" s="15" t="s">
        <v>42</v>
      </c>
      <c r="C2509" s="15" t="s">
        <v>176</v>
      </c>
      <c r="D2509" s="16">
        <v>0</v>
      </c>
      <c r="E2509" s="16"/>
      <c r="F2509" s="16"/>
      <c r="G2509" s="16"/>
      <c r="H2509" s="103">
        <f>D2509+H2448</f>
        <v>87.32</v>
      </c>
      <c r="I2509" s="78">
        <f>D2506+D2507-E2507+D2509</f>
        <v>2221.5500000000002</v>
      </c>
      <c r="J2509" s="14"/>
      <c r="K2509" s="15" t="s">
        <v>45</v>
      </c>
      <c r="L2509" s="16"/>
      <c r="M2509" s="16">
        <f>2.6*(L2503+L2504-M2504)/100</f>
        <v>61.616620000000012</v>
      </c>
      <c r="N2509" s="16">
        <f>D2520</f>
        <v>0</v>
      </c>
      <c r="O2509" s="16">
        <f t="shared" si="846"/>
        <v>8028.477359999998</v>
      </c>
      <c r="P2509" s="18">
        <f t="shared" si="847"/>
        <v>3037.27736</v>
      </c>
      <c r="Q2509" s="14"/>
      <c r="R2509" s="18"/>
      <c r="S2509" s="16"/>
      <c r="T2509" s="18">
        <f t="shared" si="840"/>
        <v>97638.799999999988</v>
      </c>
      <c r="U2509" s="15"/>
      <c r="W2509" s="14"/>
      <c r="X2509" s="18"/>
      <c r="Y2509" s="16"/>
      <c r="Z2509" s="18">
        <f t="shared" si="841"/>
        <v>26344.059999999979</v>
      </c>
      <c r="AA2509" s="15"/>
      <c r="AB2509" s="24"/>
      <c r="AC2509" s="17"/>
      <c r="AD2509" s="25"/>
      <c r="AE2509" s="25"/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842"/>
        <v>0</v>
      </c>
      <c r="AP2509" s="15"/>
      <c r="AR2509" s="14"/>
      <c r="AS2509" s="18"/>
      <c r="AT2509" s="16"/>
      <c r="AU2509" s="18">
        <f t="shared" si="843"/>
        <v>0</v>
      </c>
      <c r="AV2509" s="15"/>
      <c r="AX2509" s="14"/>
      <c r="AY2509" s="18"/>
      <c r="AZ2509" s="16"/>
      <c r="BA2509" s="18">
        <f t="shared" si="844"/>
        <v>0</v>
      </c>
      <c r="BB2509" s="15"/>
      <c r="BD2509" s="14"/>
      <c r="BE2509" s="18"/>
      <c r="BF2509" s="16"/>
      <c r="BG2509" s="18">
        <f t="shared" si="845"/>
        <v>0</v>
      </c>
      <c r="BH2509" s="15"/>
      <c r="BJ2509" s="86">
        <v>0</v>
      </c>
      <c r="BK2509" s="90"/>
      <c r="BL2509" s="24">
        <v>0</v>
      </c>
      <c r="BM2509" s="91"/>
      <c r="BN2509" s="24">
        <v>0</v>
      </c>
      <c r="BO2509" s="24"/>
      <c r="BP2509" s="24"/>
      <c r="BQ2509" s="124"/>
    </row>
    <row r="2510" spans="1:69" ht="16.8" customHeight="1" x14ac:dyDescent="0.35">
      <c r="A2510" s="15"/>
      <c r="B2510" s="15"/>
      <c r="C2510" s="15" t="s">
        <v>177</v>
      </c>
      <c r="D2510" s="16">
        <v>148.32</v>
      </c>
      <c r="E2510" s="16"/>
      <c r="F2510" s="16"/>
      <c r="G2510" s="16">
        <v>0</v>
      </c>
      <c r="H2510" s="103" t="s">
        <v>49</v>
      </c>
      <c r="I2510" s="4"/>
      <c r="J2510" s="14"/>
      <c r="K2510" s="15" t="s">
        <v>47</v>
      </c>
      <c r="L2510" s="16"/>
      <c r="M2510" s="16">
        <f>2.6*(L2503+L2504-M2504)/100</f>
        <v>61.616620000000012</v>
      </c>
      <c r="N2510" s="16">
        <f>G2521+H2521</f>
        <v>0</v>
      </c>
      <c r="O2510" s="16">
        <f t="shared" si="846"/>
        <v>7723.7173599999996</v>
      </c>
      <c r="P2510" s="18">
        <f t="shared" si="847"/>
        <v>3037.27736</v>
      </c>
      <c r="Q2510" s="14"/>
      <c r="R2510" s="18"/>
      <c r="S2510" s="16">
        <f>G2510</f>
        <v>0</v>
      </c>
      <c r="T2510" s="18">
        <f t="shared" si="840"/>
        <v>97638.799999999988</v>
      </c>
      <c r="U2510" s="15" t="str">
        <f>C2510</f>
        <v>Provvigioni TUTELA LEGALE</v>
      </c>
      <c r="W2510" s="14"/>
      <c r="X2510" s="18"/>
      <c r="Y2510" s="16">
        <v>0</v>
      </c>
      <c r="Z2510" s="18">
        <f t="shared" si="841"/>
        <v>26344.059999999979</v>
      </c>
      <c r="AA2510" s="15"/>
      <c r="AB2510" s="24"/>
      <c r="AC2510" s="15" t="str">
        <f>C2510</f>
        <v>Provvigioni TUTELA LEGALE</v>
      </c>
      <c r="AD2510" s="25"/>
      <c r="AE2510" s="62">
        <f>G2510</f>
        <v>0</v>
      </c>
      <c r="AF2510" s="63">
        <f>AE2510+AF2449</f>
        <v>0</v>
      </c>
      <c r="AG2510" s="25"/>
      <c r="AH2510" s="17"/>
      <c r="AI2510" s="16">
        <v>0</v>
      </c>
      <c r="AJ2510" s="25"/>
      <c r="AL2510" s="14"/>
      <c r="AM2510" s="18"/>
      <c r="AN2510" s="16">
        <v>0</v>
      </c>
      <c r="AO2510" s="18">
        <f t="shared" si="842"/>
        <v>0</v>
      </c>
      <c r="AP2510" s="15"/>
      <c r="AR2510" s="14"/>
      <c r="AS2510" s="18"/>
      <c r="AT2510" s="16">
        <v>0</v>
      </c>
      <c r="AU2510" s="18">
        <f t="shared" si="843"/>
        <v>0</v>
      </c>
      <c r="AV2510" s="15"/>
      <c r="AX2510" s="14"/>
      <c r="AY2510" s="18"/>
      <c r="AZ2510" s="16">
        <v>0</v>
      </c>
      <c r="BA2510" s="18">
        <f t="shared" si="844"/>
        <v>0</v>
      </c>
      <c r="BB2510" s="15"/>
      <c r="BD2510" s="14"/>
      <c r="BE2510" s="18"/>
      <c r="BF2510" s="16">
        <v>0</v>
      </c>
      <c r="BG2510" s="18">
        <f t="shared" si="845"/>
        <v>0</v>
      </c>
      <c r="BH2510" s="15"/>
      <c r="BJ2510" s="86">
        <v>0</v>
      </c>
      <c r="BK2510" s="90"/>
      <c r="BL2510" s="24">
        <v>0</v>
      </c>
      <c r="BM2510" s="91"/>
      <c r="BN2510" s="24">
        <v>0</v>
      </c>
      <c r="BO2510" s="24"/>
      <c r="BP2510" s="24"/>
      <c r="BQ2510" s="124"/>
    </row>
    <row r="2511" spans="1:69" ht="16.8" customHeight="1" x14ac:dyDescent="0.35">
      <c r="A2511" s="15"/>
      <c r="B2511" s="15"/>
      <c r="C2511" s="15" t="s">
        <v>178</v>
      </c>
      <c r="D2511" s="16"/>
      <c r="E2511" s="16"/>
      <c r="F2511" s="16"/>
      <c r="G2511" s="16">
        <v>0</v>
      </c>
      <c r="H2511" s="103">
        <f>D2510+H2450</f>
        <v>3142.26</v>
      </c>
      <c r="I2511" s="4"/>
      <c r="J2511" s="14"/>
      <c r="K2511" s="15" t="s">
        <v>50</v>
      </c>
      <c r="L2511" s="16"/>
      <c r="M2511" s="16">
        <f>0.46*(L2503+L2504-M2504)/100</f>
        <v>10.901402000000003</v>
      </c>
      <c r="N2511" s="16">
        <f>G2525</f>
        <v>0</v>
      </c>
      <c r="O2511" s="16">
        <f t="shared" si="846"/>
        <v>1420.424456</v>
      </c>
      <c r="P2511" s="18">
        <f t="shared" si="847"/>
        <v>537.36445600000013</v>
      </c>
      <c r="Q2511" s="14"/>
      <c r="R2511" s="18"/>
      <c r="S2511" s="16">
        <f>G2511</f>
        <v>0</v>
      </c>
      <c r="T2511" s="18">
        <f t="shared" si="840"/>
        <v>97638.799999999988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841"/>
        <v>26344.059999999979</v>
      </c>
      <c r="AA2511" s="15"/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611.16</v>
      </c>
      <c r="AG2511" s="25"/>
      <c r="AH2511" s="16"/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842"/>
        <v>0</v>
      </c>
      <c r="AP2511" s="15"/>
      <c r="AR2511" s="14"/>
      <c r="AS2511" s="18">
        <v>0</v>
      </c>
      <c r="AT2511" s="16">
        <v>0</v>
      </c>
      <c r="AU2511" s="18">
        <f t="shared" si="843"/>
        <v>0</v>
      </c>
      <c r="AV2511" s="15"/>
      <c r="AX2511" s="14"/>
      <c r="AY2511" s="18">
        <v>0</v>
      </c>
      <c r="AZ2511" s="16">
        <v>0</v>
      </c>
      <c r="BA2511" s="18">
        <f t="shared" si="844"/>
        <v>0</v>
      </c>
      <c r="BB2511" s="15"/>
      <c r="BD2511" s="14"/>
      <c r="BE2511" s="18">
        <v>0</v>
      </c>
      <c r="BF2511" s="16">
        <v>0</v>
      </c>
      <c r="BG2511" s="18">
        <f t="shared" si="845"/>
        <v>0</v>
      </c>
      <c r="BH2511" s="15"/>
      <c r="BJ2511" s="86">
        <v>0</v>
      </c>
      <c r="BK2511" s="90"/>
      <c r="BL2511" s="24">
        <v>0</v>
      </c>
      <c r="BM2511" s="91"/>
      <c r="BN2511" s="24">
        <v>0</v>
      </c>
      <c r="BO2511" s="24"/>
      <c r="BP2511" s="24"/>
      <c r="BQ2511" s="124"/>
    </row>
    <row r="2512" spans="1:69" ht="16.8" customHeight="1" x14ac:dyDescent="0.35">
      <c r="A2512" s="15"/>
      <c r="B2512" s="15"/>
      <c r="C2512" s="15" t="s">
        <v>179</v>
      </c>
      <c r="D2512" s="16"/>
      <c r="E2512" s="16"/>
      <c r="F2512" s="16"/>
      <c r="G2512" s="16">
        <v>0</v>
      </c>
      <c r="H2512" s="103"/>
      <c r="I2512" s="4"/>
      <c r="J2512" s="14"/>
      <c r="K2512" s="15" t="s">
        <v>52</v>
      </c>
      <c r="L2512" s="16"/>
      <c r="M2512" s="16">
        <f>0.28*(L2503+L2504-M2504)/100</f>
        <v>6.6356360000000016</v>
      </c>
      <c r="N2512" s="16">
        <f>D2535</f>
        <v>0</v>
      </c>
      <c r="O2512" s="16">
        <f t="shared" si="846"/>
        <v>864.60140800000011</v>
      </c>
      <c r="P2512" s="18">
        <f t="shared" si="847"/>
        <v>327.091408</v>
      </c>
      <c r="Q2512" s="14"/>
      <c r="R2512" s="18"/>
      <c r="S2512" s="16">
        <f>G2512</f>
        <v>0</v>
      </c>
      <c r="T2512" s="18">
        <f t="shared" si="840"/>
        <v>97638.799999999988</v>
      </c>
      <c r="U2512" s="15" t="str">
        <f>C2512</f>
        <v>PAG. PROVV. AMICONE RENZO MESE DI</v>
      </c>
      <c r="W2512" s="14"/>
      <c r="X2512" s="18"/>
      <c r="Y2512" s="16">
        <v>0</v>
      </c>
      <c r="Z2512" s="18">
        <f t="shared" si="841"/>
        <v>26344.059999999979</v>
      </c>
      <c r="AA2512" s="15"/>
      <c r="AB2512" s="24"/>
      <c r="AC2512" s="15" t="str">
        <f>C2512</f>
        <v>PAG. PROVV. AMICONE RENZO MESE DI</v>
      </c>
      <c r="AD2512" s="25"/>
      <c r="AE2512" s="62">
        <f>G2512</f>
        <v>0</v>
      </c>
      <c r="AF2512" s="63">
        <f>AE2512+AF2451</f>
        <v>5832.01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842"/>
        <v>0</v>
      </c>
      <c r="AP2512" s="15"/>
      <c r="AR2512" s="14"/>
      <c r="AS2512" s="18"/>
      <c r="AT2512" s="16">
        <v>0</v>
      </c>
      <c r="AU2512" s="18">
        <f t="shared" si="843"/>
        <v>0</v>
      </c>
      <c r="AV2512" s="15"/>
      <c r="AX2512" s="14"/>
      <c r="AY2512" s="18"/>
      <c r="AZ2512" s="16">
        <v>0</v>
      </c>
      <c r="BA2512" s="18">
        <f t="shared" si="844"/>
        <v>0</v>
      </c>
      <c r="BB2512" s="15"/>
      <c r="BD2512" s="14"/>
      <c r="BE2512" s="18"/>
      <c r="BF2512" s="16">
        <v>0</v>
      </c>
      <c r="BG2512" s="18">
        <f t="shared" si="845"/>
        <v>0</v>
      </c>
      <c r="BH2512" s="15"/>
      <c r="BJ2512" s="86">
        <v>0</v>
      </c>
      <c r="BK2512" s="90"/>
      <c r="BL2512" s="24">
        <v>0</v>
      </c>
      <c r="BM2512" s="24"/>
      <c r="BN2512" s="24"/>
      <c r="BO2512" s="24"/>
      <c r="BP2512" s="24"/>
      <c r="BQ2512" s="124"/>
    </row>
    <row r="2513" spans="1:69" ht="16.8" customHeight="1" x14ac:dyDescent="0.35">
      <c r="A2513" s="15"/>
      <c r="B2513" s="15"/>
      <c r="C2513" s="15" t="s">
        <v>180</v>
      </c>
      <c r="D2513" s="16"/>
      <c r="E2513" s="16"/>
      <c r="F2513" s="16"/>
      <c r="G2513" s="16">
        <v>0</v>
      </c>
      <c r="H2513" s="103"/>
      <c r="I2513" s="4"/>
      <c r="J2513" s="14"/>
      <c r="K2513" s="15" t="str">
        <f>C2523</f>
        <v>Materiale pulizia</v>
      </c>
      <c r="L2513" s="16"/>
      <c r="M2513" s="16">
        <f>0.28*(L2503+L2504-M2504)/100</f>
        <v>6.6356360000000016</v>
      </c>
      <c r="N2513" s="16">
        <f>G2523</f>
        <v>0</v>
      </c>
      <c r="O2513" s="16">
        <f t="shared" si="846"/>
        <v>864.60140800000011</v>
      </c>
      <c r="P2513" s="18">
        <f t="shared" si="847"/>
        <v>327.091408</v>
      </c>
      <c r="Q2513" s="14"/>
      <c r="R2513" s="18"/>
      <c r="S2513" s="16">
        <f>G2513</f>
        <v>0</v>
      </c>
      <c r="T2513" s="18">
        <f t="shared" si="840"/>
        <v>97638.799999999988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841"/>
        <v>26344.059999999979</v>
      </c>
      <c r="AA2513" s="15"/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842"/>
        <v>0</v>
      </c>
      <c r="AP2513" s="15"/>
      <c r="AR2513" s="14"/>
      <c r="AS2513" s="18"/>
      <c r="AT2513" s="16">
        <v>0</v>
      </c>
      <c r="AU2513" s="18">
        <f t="shared" si="843"/>
        <v>0</v>
      </c>
      <c r="AV2513" s="15"/>
      <c r="AX2513" s="14"/>
      <c r="AY2513" s="18"/>
      <c r="AZ2513" s="16">
        <v>0</v>
      </c>
      <c r="BA2513" s="18">
        <f t="shared" si="844"/>
        <v>0</v>
      </c>
      <c r="BB2513" s="15"/>
      <c r="BD2513" s="14"/>
      <c r="BE2513" s="18"/>
      <c r="BF2513" s="16">
        <v>0</v>
      </c>
      <c r="BG2513" s="18">
        <f t="shared" si="845"/>
        <v>0</v>
      </c>
      <c r="BH2513" s="15"/>
      <c r="BJ2513" s="86">
        <v>0</v>
      </c>
      <c r="BK2513" s="90"/>
      <c r="BL2513" s="24"/>
      <c r="BM2513" s="24"/>
      <c r="BN2513" s="24"/>
      <c r="BO2513" s="24"/>
      <c r="BP2513" s="24"/>
      <c r="BQ2513" s="124"/>
    </row>
    <row r="2514" spans="1:69" ht="16.8" customHeight="1" x14ac:dyDescent="0.35">
      <c r="A2514" s="15"/>
      <c r="B2514" s="15"/>
      <c r="C2514" s="15" t="s">
        <v>181</v>
      </c>
      <c r="D2514" s="16"/>
      <c r="E2514" s="16"/>
      <c r="F2514" s="16"/>
      <c r="G2514" s="16">
        <v>0</v>
      </c>
      <c r="H2514" s="16"/>
      <c r="I2514" s="4"/>
      <c r="J2514" s="14"/>
      <c r="K2514" s="15" t="str">
        <f>C2526</f>
        <v>Pubblicità</v>
      </c>
      <c r="L2514" s="16"/>
      <c r="M2514" s="16">
        <f>0.28*(L2503+L2504-M2504)/100</f>
        <v>6.6356360000000016</v>
      </c>
      <c r="N2514" s="16">
        <f>G2526</f>
        <v>0</v>
      </c>
      <c r="O2514" s="16">
        <f t="shared" si="846"/>
        <v>864.60140800000011</v>
      </c>
      <c r="P2514" s="18">
        <f t="shared" si="847"/>
        <v>327.091408</v>
      </c>
      <c r="Q2514" s="14"/>
      <c r="R2514" s="18"/>
      <c r="S2514" s="16">
        <f>G2514</f>
        <v>0</v>
      </c>
      <c r="T2514" s="18">
        <f t="shared" si="840"/>
        <v>97638.799999999988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841"/>
        <v>26344.059999999979</v>
      </c>
      <c r="AA2514" s="15"/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9876.83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842"/>
        <v>0</v>
      </c>
      <c r="AP2514" s="15"/>
      <c r="AR2514" s="14"/>
      <c r="AS2514" s="18"/>
      <c r="AT2514" s="16">
        <v>0</v>
      </c>
      <c r="AU2514" s="18">
        <f t="shared" si="843"/>
        <v>0</v>
      </c>
      <c r="AV2514" s="15"/>
      <c r="AX2514" s="14"/>
      <c r="AY2514" s="18"/>
      <c r="AZ2514" s="16">
        <v>0</v>
      </c>
      <c r="BA2514" s="18">
        <f t="shared" si="844"/>
        <v>0</v>
      </c>
      <c r="BB2514" s="15"/>
      <c r="BD2514" s="14"/>
      <c r="BE2514" s="18"/>
      <c r="BF2514" s="16">
        <v>0</v>
      </c>
      <c r="BG2514" s="18">
        <f t="shared" si="845"/>
        <v>0</v>
      </c>
      <c r="BH2514" s="15"/>
      <c r="BJ2514" s="86">
        <v>0</v>
      </c>
      <c r="BK2514" s="90"/>
      <c r="BL2514" s="24"/>
      <c r="BM2514" s="24"/>
      <c r="BN2514" s="24"/>
      <c r="BO2514" s="24"/>
      <c r="BP2514" s="24"/>
      <c r="BQ2514" s="124"/>
    </row>
    <row r="2515" spans="1:69" ht="16.8" customHeight="1" x14ac:dyDescent="0.35">
      <c r="A2515" s="15"/>
      <c r="B2515" s="15"/>
      <c r="C2515" s="15" t="s">
        <v>55</v>
      </c>
      <c r="D2515" s="16">
        <f>SUM(G2507:G2514)+E2510+E2511+E2512+E2513+E2514</f>
        <v>0</v>
      </c>
      <c r="E2515" s="16"/>
      <c r="F2515" s="16"/>
      <c r="G2515" s="16"/>
      <c r="H2515" s="16"/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10.901402000000003</v>
      </c>
      <c r="N2515" s="16">
        <f>G2536</f>
        <v>0</v>
      </c>
      <c r="O2515" s="16">
        <f t="shared" si="846"/>
        <v>1420.424456</v>
      </c>
      <c r="P2515" s="18">
        <f t="shared" si="847"/>
        <v>537.36445600000013</v>
      </c>
      <c r="Q2515" s="14"/>
      <c r="R2515" s="18"/>
      <c r="S2515" s="16">
        <v>0</v>
      </c>
      <c r="T2515" s="18">
        <f t="shared" si="840"/>
        <v>97638.799999999988</v>
      </c>
      <c r="U2515" s="15"/>
      <c r="W2515" s="14"/>
      <c r="X2515" s="18"/>
      <c r="Y2515" s="16">
        <v>0</v>
      </c>
      <c r="Z2515" s="18">
        <f t="shared" si="841"/>
        <v>26344.059999999979</v>
      </c>
      <c r="AA2515" s="15"/>
      <c r="AB2515" s="24"/>
      <c r="AC2515" s="15"/>
      <c r="AD2515" s="25"/>
      <c r="AE2515" s="62"/>
      <c r="AF2515" s="63"/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842"/>
        <v>0</v>
      </c>
      <c r="AP2515" s="15"/>
      <c r="AR2515" s="14"/>
      <c r="AS2515" s="18"/>
      <c r="AT2515" s="16">
        <v>0</v>
      </c>
      <c r="AU2515" s="18">
        <f t="shared" si="843"/>
        <v>0</v>
      </c>
      <c r="AV2515" s="15"/>
      <c r="AX2515" s="14"/>
      <c r="AY2515" s="18"/>
      <c r="AZ2515" s="16">
        <v>0</v>
      </c>
      <c r="BA2515" s="18">
        <f t="shared" si="844"/>
        <v>0</v>
      </c>
      <c r="BB2515" s="15"/>
      <c r="BD2515" s="14"/>
      <c r="BE2515" s="18"/>
      <c r="BF2515" s="16">
        <v>0</v>
      </c>
      <c r="BG2515" s="18">
        <f t="shared" si="845"/>
        <v>0</v>
      </c>
      <c r="BH2515" s="15"/>
      <c r="BJ2515" s="86">
        <v>0</v>
      </c>
      <c r="BK2515" s="90"/>
      <c r="BL2515" s="24"/>
      <c r="BM2515" s="24"/>
      <c r="BN2515" s="24"/>
      <c r="BO2515" s="24"/>
      <c r="BP2515" s="24"/>
      <c r="BQ2515" s="124"/>
    </row>
    <row r="2516" spans="1:69" ht="16.8" customHeight="1" x14ac:dyDescent="0.35">
      <c r="A2516" s="15"/>
      <c r="B2516" s="15"/>
      <c r="C2516" s="15" t="s">
        <v>56</v>
      </c>
      <c r="D2516" s="16"/>
      <c r="E2516" s="16"/>
      <c r="F2516" s="16"/>
      <c r="G2516" s="16"/>
      <c r="H2516" s="16">
        <f>SUM(H2503:H2515)</f>
        <v>11990.74</v>
      </c>
      <c r="I2516" s="4"/>
      <c r="J2516" s="14"/>
      <c r="K2516" s="15" t="s">
        <v>182</v>
      </c>
      <c r="L2516" s="16"/>
      <c r="M2516" s="16">
        <f>14.4*(L2503+L2504-M2504)/100</f>
        <v>341.26128000000006</v>
      </c>
      <c r="N2516" s="16">
        <f>G2537</f>
        <v>0</v>
      </c>
      <c r="O2516" s="16">
        <f t="shared" si="846"/>
        <v>15985.993840000001</v>
      </c>
      <c r="P2516" s="18">
        <f t="shared" si="847"/>
        <v>16821.843839999998</v>
      </c>
      <c r="Q2516" s="14"/>
      <c r="R2516" s="18"/>
      <c r="S2516" s="16">
        <v>0</v>
      </c>
      <c r="T2516" s="18">
        <f t="shared" si="840"/>
        <v>97638.799999999988</v>
      </c>
      <c r="U2516" s="15"/>
      <c r="W2516" s="14"/>
      <c r="X2516" s="18"/>
      <c r="Y2516" s="16">
        <v>0</v>
      </c>
      <c r="Z2516" s="18">
        <f t="shared" si="841"/>
        <v>26344.059999999979</v>
      </c>
      <c r="AA2516" s="15" t="str">
        <f>C2516</f>
        <v>Sinistro</v>
      </c>
      <c r="AB2516" s="24"/>
      <c r="AC2516" s="15"/>
      <c r="AD2516" s="25"/>
      <c r="AE2516" s="62"/>
      <c r="AF2516" s="63"/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842"/>
        <v>0</v>
      </c>
      <c r="AP2516" s="15"/>
      <c r="AR2516" s="14"/>
      <c r="AS2516" s="18"/>
      <c r="AT2516" s="16">
        <v>0</v>
      </c>
      <c r="AU2516" s="18">
        <f t="shared" si="843"/>
        <v>0</v>
      </c>
      <c r="AV2516" s="15"/>
      <c r="AX2516" s="14"/>
      <c r="AY2516" s="18"/>
      <c r="AZ2516" s="16">
        <v>0</v>
      </c>
      <c r="BA2516" s="18">
        <f t="shared" si="844"/>
        <v>0</v>
      </c>
      <c r="BB2516" s="15"/>
      <c r="BD2516" s="14"/>
      <c r="BE2516" s="18"/>
      <c r="BF2516" s="16">
        <v>0</v>
      </c>
      <c r="BG2516" s="18">
        <f t="shared" si="845"/>
        <v>0</v>
      </c>
      <c r="BH2516" s="15"/>
      <c r="BJ2516" s="86">
        <v>0</v>
      </c>
      <c r="BK2516" s="90"/>
      <c r="BL2516" s="24"/>
      <c r="BM2516" s="24"/>
      <c r="BN2516" s="24"/>
      <c r="BO2516" s="24"/>
      <c r="BP2516" s="24"/>
      <c r="BQ2516" s="124"/>
    </row>
    <row r="2517" spans="1:69" ht="16.8" customHeight="1" x14ac:dyDescent="0.35">
      <c r="A2517" s="15"/>
      <c r="B2517" s="15"/>
      <c r="C2517" s="15" t="s">
        <v>57</v>
      </c>
      <c r="D2517" s="16">
        <f>E2516+G2516</f>
        <v>0</v>
      </c>
      <c r="E2517" s="16"/>
      <c r="F2517" s="16"/>
      <c r="G2517" s="16"/>
      <c r="H2517" s="16"/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33.178180000000005</v>
      </c>
      <c r="N2517" s="16">
        <f>G2538</f>
        <v>0</v>
      </c>
      <c r="O2517" s="16">
        <f t="shared" si="846"/>
        <v>3750.8470400000001</v>
      </c>
      <c r="P2517" s="18">
        <f t="shared" si="847"/>
        <v>1635.4570399999998</v>
      </c>
      <c r="Q2517" s="14"/>
      <c r="R2517" s="18"/>
      <c r="S2517" s="16">
        <v>0</v>
      </c>
      <c r="T2517" s="18">
        <f t="shared" si="840"/>
        <v>97638.799999999988</v>
      </c>
      <c r="U2517" s="15"/>
      <c r="W2517" s="14"/>
      <c r="X2517" s="18"/>
      <c r="Y2517" s="16">
        <v>0</v>
      </c>
      <c r="Z2517" s="18">
        <f t="shared" si="841"/>
        <v>26344.059999999979</v>
      </c>
      <c r="AA2517" s="15"/>
      <c r="AB2517" s="24"/>
      <c r="AC2517" s="64" t="s">
        <v>134</v>
      </c>
      <c r="AD2517" s="65"/>
      <c r="AE2517" s="65">
        <f>H2521</f>
        <v>0</v>
      </c>
      <c r="AF2517" s="63">
        <f t="shared" ref="AF2517:AF2547" si="848">AE2517+AF2456</f>
        <v>0</v>
      </c>
      <c r="AG2517" s="25"/>
      <c r="AH2517" s="24"/>
      <c r="AI2517" s="26"/>
      <c r="AJ2517" s="25">
        <v>0</v>
      </c>
      <c r="AL2517" s="14"/>
      <c r="AM2517" s="18"/>
      <c r="AN2517" s="16">
        <v>0</v>
      </c>
      <c r="AO2517" s="18">
        <f t="shared" si="842"/>
        <v>0</v>
      </c>
      <c r="AP2517" s="15"/>
      <c r="AR2517" s="14"/>
      <c r="AS2517" s="18"/>
      <c r="AT2517" s="16">
        <v>0</v>
      </c>
      <c r="AU2517" s="18">
        <f t="shared" si="843"/>
        <v>0</v>
      </c>
      <c r="AV2517" s="15"/>
      <c r="AX2517" s="14"/>
      <c r="AY2517" s="18"/>
      <c r="AZ2517" s="16">
        <v>0</v>
      </c>
      <c r="BA2517" s="18">
        <f t="shared" si="844"/>
        <v>0</v>
      </c>
      <c r="BB2517" s="15"/>
      <c r="BD2517" s="14"/>
      <c r="BE2517" s="18"/>
      <c r="BF2517" s="16">
        <v>0</v>
      </c>
      <c r="BG2517" s="18">
        <f t="shared" si="845"/>
        <v>0</v>
      </c>
      <c r="BH2517" s="15"/>
      <c r="BJ2517" s="86"/>
      <c r="BK2517" s="86"/>
      <c r="BL2517" s="24"/>
      <c r="BM2517" s="24"/>
      <c r="BN2517" s="24"/>
      <c r="BO2517" s="24"/>
      <c r="BP2517" s="24"/>
      <c r="BQ2517" s="124"/>
    </row>
    <row r="2518" spans="1:69" ht="16.8" customHeight="1" x14ac:dyDescent="0.35">
      <c r="A2518" s="15"/>
      <c r="B2518" s="15"/>
      <c r="C2518" s="15" t="s">
        <v>58</v>
      </c>
      <c r="D2518" s="16"/>
      <c r="E2518" s="16"/>
      <c r="F2518" s="16"/>
      <c r="G2518" s="16">
        <v>0</v>
      </c>
      <c r="H2518" s="16"/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846"/>
        <v>0</v>
      </c>
      <c r="P2518" s="18">
        <f t="shared" si="847"/>
        <v>0</v>
      </c>
      <c r="Q2518" s="14"/>
      <c r="R2518" s="18"/>
      <c r="S2518" s="16">
        <f t="shared" ref="S2518:S2525" si="849">G2518</f>
        <v>0</v>
      </c>
      <c r="T2518" s="18">
        <f t="shared" si="840"/>
        <v>97638.799999999988</v>
      </c>
      <c r="U2518" s="15" t="str">
        <f t="shared" ref="U2518:U2528" si="850">C2518</f>
        <v xml:space="preserve">Francobolli    </v>
      </c>
      <c r="W2518" s="14"/>
      <c r="X2518" s="18"/>
      <c r="Y2518" s="16"/>
      <c r="Z2518" s="18">
        <f t="shared" si="841"/>
        <v>26344.059999999979</v>
      </c>
      <c r="AA2518" s="15"/>
      <c r="AB2518" s="24"/>
      <c r="AC2518" s="15" t="str">
        <f t="shared" ref="AC2518:AC2531" si="851">C2518</f>
        <v xml:space="preserve">Francobolli    </v>
      </c>
      <c r="AD2518" s="25"/>
      <c r="AE2518" s="62">
        <f>G2518</f>
        <v>0</v>
      </c>
      <c r="AF2518" s="63">
        <f t="shared" si="848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842"/>
        <v>0</v>
      </c>
      <c r="AP2518" s="15"/>
      <c r="AR2518" s="14"/>
      <c r="AS2518" s="18"/>
      <c r="AT2518" s="16"/>
      <c r="AU2518" s="18">
        <f t="shared" si="843"/>
        <v>0</v>
      </c>
      <c r="AV2518" s="15"/>
      <c r="AX2518" s="14"/>
      <c r="AY2518" s="18"/>
      <c r="AZ2518" s="16"/>
      <c r="BA2518" s="18">
        <f t="shared" si="844"/>
        <v>0</v>
      </c>
      <c r="BB2518" s="15"/>
      <c r="BD2518" s="14"/>
      <c r="BE2518" s="18"/>
      <c r="BF2518" s="16"/>
      <c r="BG2518" s="18">
        <f t="shared" si="845"/>
        <v>0</v>
      </c>
      <c r="BH2518" s="15"/>
      <c r="BJ2518" s="86"/>
      <c r="BK2518" s="86"/>
      <c r="BL2518" s="24"/>
      <c r="BM2518" s="24"/>
      <c r="BN2518" s="24"/>
      <c r="BO2518" s="24"/>
      <c r="BP2518" s="24"/>
      <c r="BQ2518" s="124"/>
    </row>
    <row r="2519" spans="1:69" ht="16.8" customHeight="1" x14ac:dyDescent="0.35">
      <c r="A2519" s="15"/>
      <c r="B2519" s="15"/>
      <c r="C2519" s="15" t="s">
        <v>135</v>
      </c>
      <c r="D2519" s="16"/>
      <c r="E2519" s="16"/>
      <c r="F2519" s="16"/>
      <c r="G2519" s="16">
        <v>0</v>
      </c>
      <c r="H2519" s="16"/>
      <c r="I2519" s="4"/>
      <c r="J2519" s="14"/>
      <c r="K2519" s="15" t="str">
        <f>C2541</f>
        <v>COMMERCIALISTA</v>
      </c>
      <c r="L2519" s="16"/>
      <c r="M2519" s="16">
        <f>1.86*(L2503+L2504-M2504)/100</f>
        <v>44.079582000000009</v>
      </c>
      <c r="N2519" s="16">
        <f>G2541</f>
        <v>0</v>
      </c>
      <c r="O2519" s="16">
        <f t="shared" si="846"/>
        <v>2214.0814960000002</v>
      </c>
      <c r="P2519" s="18">
        <f t="shared" si="847"/>
        <v>2172.8214960000005</v>
      </c>
      <c r="Q2519" s="14"/>
      <c r="R2519" s="18"/>
      <c r="S2519" s="16">
        <f t="shared" si="849"/>
        <v>0</v>
      </c>
      <c r="T2519" s="18">
        <f t="shared" si="840"/>
        <v>97638.799999999988</v>
      </c>
      <c r="U2519" s="15" t="str">
        <f t="shared" si="850"/>
        <v xml:space="preserve">PAG. FATT. SOMMESE PETROLI </v>
      </c>
      <c r="W2519" s="14"/>
      <c r="X2519" s="18"/>
      <c r="Y2519" s="16">
        <v>0</v>
      </c>
      <c r="Z2519" s="18">
        <f t="shared" si="841"/>
        <v>26344.059999999979</v>
      </c>
      <c r="AA2519" s="15"/>
      <c r="AB2519" s="24"/>
      <c r="AC2519" s="15" t="str">
        <f t="shared" si="851"/>
        <v xml:space="preserve">PAG. FATT. SOMMESE PETROLI </v>
      </c>
      <c r="AD2519" s="25"/>
      <c r="AE2519" s="62">
        <f>G2519</f>
        <v>0</v>
      </c>
      <c r="AF2519" s="63">
        <f t="shared" si="848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842"/>
        <v>0</v>
      </c>
      <c r="AP2519" s="15"/>
      <c r="AR2519" s="14"/>
      <c r="AS2519" s="18"/>
      <c r="AT2519" s="16">
        <v>0</v>
      </c>
      <c r="AU2519" s="18">
        <f t="shared" si="843"/>
        <v>0</v>
      </c>
      <c r="AV2519" s="15"/>
      <c r="AX2519" s="14"/>
      <c r="AY2519" s="18"/>
      <c r="AZ2519" s="16">
        <v>0</v>
      </c>
      <c r="BA2519" s="18">
        <f t="shared" si="844"/>
        <v>0</v>
      </c>
      <c r="BB2519" s="15"/>
      <c r="BD2519" s="14"/>
      <c r="BE2519" s="18"/>
      <c r="BF2519" s="16">
        <v>0</v>
      </c>
      <c r="BG2519" s="18">
        <f t="shared" si="845"/>
        <v>0</v>
      </c>
      <c r="BH2519" s="15"/>
      <c r="BJ2519" s="86"/>
      <c r="BK2519" s="86"/>
      <c r="BL2519" s="24"/>
      <c r="BM2519" s="24"/>
      <c r="BN2519" s="24"/>
      <c r="BO2519" s="24"/>
      <c r="BP2519" s="24"/>
      <c r="BQ2519" s="124"/>
    </row>
    <row r="2520" spans="1:69" ht="16.8" customHeight="1" x14ac:dyDescent="0.35">
      <c r="A2520" s="15"/>
      <c r="B2520" s="15"/>
      <c r="C2520" s="15" t="s">
        <v>60</v>
      </c>
      <c r="D2520" s="16">
        <f>SUM(G2519:G2520)</f>
        <v>0</v>
      </c>
      <c r="E2520" s="16">
        <v>0</v>
      </c>
      <c r="F2520" s="16"/>
      <c r="G2520" s="16">
        <v>0</v>
      </c>
      <c r="H2520" s="16"/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16.589090000000002</v>
      </c>
      <c r="N2520" s="16">
        <f>G2542</f>
        <v>0</v>
      </c>
      <c r="O2520" s="16">
        <f t="shared" si="846"/>
        <v>2161.5085199999999</v>
      </c>
      <c r="P2520" s="18">
        <f t="shared" si="847"/>
        <v>817.72851999999989</v>
      </c>
      <c r="Q2520" s="14"/>
      <c r="R2520" s="18"/>
      <c r="S2520" s="16">
        <f t="shared" si="849"/>
        <v>0</v>
      </c>
      <c r="T2520" s="18">
        <f t="shared" si="840"/>
        <v>97638.799999999988</v>
      </c>
      <c r="U2520" s="15" t="str">
        <f t="shared" si="850"/>
        <v>Benzina auto papa'</v>
      </c>
      <c r="W2520" s="14"/>
      <c r="X2520" s="18"/>
      <c r="Y2520" s="16">
        <v>0</v>
      </c>
      <c r="Z2520" s="18">
        <f t="shared" si="841"/>
        <v>26344.059999999979</v>
      </c>
      <c r="AA2520" s="15"/>
      <c r="AB2520" s="24"/>
      <c r="AC2520" s="15" t="str">
        <f t="shared" si="851"/>
        <v>Benzina auto papa'</v>
      </c>
      <c r="AD2520" s="25"/>
      <c r="AE2520" s="62">
        <f>G2520</f>
        <v>0</v>
      </c>
      <c r="AF2520" s="63">
        <f t="shared" si="848"/>
        <v>0</v>
      </c>
      <c r="AG2520" s="25"/>
      <c r="AH2520" s="24"/>
      <c r="AI2520" s="26">
        <v>0</v>
      </c>
      <c r="AJ2520" s="25"/>
      <c r="AL2520" s="14"/>
      <c r="AM2520" s="18"/>
      <c r="AN2520" s="16">
        <v>0</v>
      </c>
      <c r="AO2520" s="18">
        <f t="shared" si="842"/>
        <v>0</v>
      </c>
      <c r="AP2520" s="15"/>
      <c r="AR2520" s="14"/>
      <c r="AS2520" s="18"/>
      <c r="AT2520" s="16">
        <v>0</v>
      </c>
      <c r="AU2520" s="18">
        <f t="shared" si="843"/>
        <v>0</v>
      </c>
      <c r="AV2520" s="15"/>
      <c r="AX2520" s="14"/>
      <c r="AY2520" s="18"/>
      <c r="AZ2520" s="16">
        <v>0</v>
      </c>
      <c r="BA2520" s="18">
        <f t="shared" si="844"/>
        <v>0</v>
      </c>
      <c r="BB2520" s="15"/>
      <c r="BD2520" s="14"/>
      <c r="BE2520" s="18"/>
      <c r="BF2520" s="16">
        <v>0</v>
      </c>
      <c r="BG2520" s="18">
        <f t="shared" si="845"/>
        <v>0</v>
      </c>
      <c r="BH2520" s="15"/>
      <c r="BJ2520" s="86"/>
      <c r="BK2520" s="86"/>
      <c r="BL2520" s="24"/>
      <c r="BM2520" s="24"/>
      <c r="BN2520" s="24"/>
      <c r="BO2520" s="24"/>
      <c r="BP2520" s="24"/>
      <c r="BQ2520" s="124"/>
    </row>
    <row r="2521" spans="1:69" ht="16.8" customHeight="1" x14ac:dyDescent="0.35">
      <c r="A2521" s="15"/>
      <c r="B2521" s="15"/>
      <c r="C2521" s="28" t="s">
        <v>136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446.00953400000003</v>
      </c>
      <c r="N2521" s="16">
        <f>G2546</f>
        <v>0</v>
      </c>
      <c r="O2521" s="16">
        <f t="shared" si="846"/>
        <v>28947.765352000006</v>
      </c>
      <c r="P2521" s="18">
        <f t="shared" si="847"/>
        <v>21985.215352000003</v>
      </c>
      <c r="Q2521" s="14"/>
      <c r="R2521" s="18"/>
      <c r="S2521" s="16">
        <f t="shared" si="849"/>
        <v>0</v>
      </c>
      <c r="T2521" s="18">
        <f t="shared" si="840"/>
        <v>97638.799999999988</v>
      </c>
      <c r="U2521" s="15" t="str">
        <f t="shared" si="850"/>
        <v>Spese bancarie</v>
      </c>
      <c r="W2521" s="14"/>
      <c r="X2521" s="18"/>
      <c r="Y2521" s="16">
        <v>0</v>
      </c>
      <c r="Z2521" s="18">
        <f t="shared" si="841"/>
        <v>26344.059999999979</v>
      </c>
      <c r="AA2521" s="15" t="str">
        <f>C2521</f>
        <v>Spese bancarie</v>
      </c>
      <c r="AB2521" s="24"/>
      <c r="AC2521" s="15" t="str">
        <f t="shared" si="851"/>
        <v>Spese bancarie</v>
      </c>
      <c r="AD2521" s="25"/>
      <c r="AE2521" s="62">
        <v>0</v>
      </c>
      <c r="AF2521" s="63">
        <f t="shared" si="848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842"/>
        <v>0</v>
      </c>
      <c r="AP2521" s="15"/>
      <c r="AR2521" s="14"/>
      <c r="AS2521" s="18"/>
      <c r="AT2521" s="16">
        <v>0</v>
      </c>
      <c r="AU2521" s="18">
        <f t="shared" si="843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844"/>
        <v>0</v>
      </c>
      <c r="BB2521" s="15"/>
      <c r="BD2521" s="14"/>
      <c r="BE2521" s="18"/>
      <c r="BF2521" s="16">
        <v>0</v>
      </c>
      <c r="BG2521" s="18">
        <f t="shared" si="845"/>
        <v>0</v>
      </c>
      <c r="BH2521" s="15"/>
      <c r="BJ2521" s="86"/>
      <c r="BK2521" s="86"/>
      <c r="BL2521" s="24"/>
      <c r="BM2521" s="24"/>
      <c r="BN2521" s="24"/>
      <c r="BO2521" s="24"/>
      <c r="BP2521" s="24"/>
      <c r="BQ2521" s="124"/>
    </row>
    <row r="2522" spans="1:69" ht="16.8" customHeight="1" x14ac:dyDescent="0.35">
      <c r="A2522" s="15"/>
      <c r="B2522" s="15"/>
      <c r="C2522" s="15"/>
      <c r="D2522" s="16"/>
      <c r="E2522" s="16"/>
      <c r="F2522" s="16"/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446.00953400000003</v>
      </c>
      <c r="N2522" s="29">
        <f>G2547</f>
        <v>0</v>
      </c>
      <c r="O2522" s="16">
        <f t="shared" si="846"/>
        <v>42653.735351999982</v>
      </c>
      <c r="P2522" s="18">
        <f t="shared" si="847"/>
        <v>21985.215352000003</v>
      </c>
      <c r="Q2522" s="14"/>
      <c r="R2522" s="18"/>
      <c r="S2522" s="16">
        <f t="shared" si="849"/>
        <v>0</v>
      </c>
      <c r="T2522" s="18">
        <f t="shared" si="840"/>
        <v>97638.799999999988</v>
      </c>
      <c r="U2522" s="15">
        <f t="shared" si="850"/>
        <v>0</v>
      </c>
      <c r="W2522" s="14"/>
      <c r="X2522" s="18"/>
      <c r="Y2522" s="16">
        <v>0</v>
      </c>
      <c r="Z2522" s="18">
        <f t="shared" si="841"/>
        <v>26344.059999999979</v>
      </c>
      <c r="AA2522" s="15"/>
      <c r="AB2522" s="24"/>
      <c r="AC2522" s="15">
        <f t="shared" si="851"/>
        <v>0</v>
      </c>
      <c r="AD2522" s="25"/>
      <c r="AE2522" s="62">
        <f t="shared" ref="AE2522:AE2547" si="852">G2522</f>
        <v>0</v>
      </c>
      <c r="AF2522" s="63">
        <f t="shared" si="848"/>
        <v>0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842"/>
        <v>0</v>
      </c>
      <c r="AP2522" s="15"/>
      <c r="AR2522" s="14"/>
      <c r="AS2522" s="18"/>
      <c r="AT2522" s="16">
        <v>0</v>
      </c>
      <c r="AU2522" s="18">
        <f t="shared" si="843"/>
        <v>0</v>
      </c>
      <c r="AV2522" s="15"/>
      <c r="AX2522" s="14"/>
      <c r="AY2522" s="18"/>
      <c r="AZ2522" s="16">
        <v>0</v>
      </c>
      <c r="BA2522" s="18">
        <f t="shared" si="844"/>
        <v>0</v>
      </c>
      <c r="BB2522" s="15"/>
      <c r="BD2522" s="14"/>
      <c r="BE2522" s="18"/>
      <c r="BF2522" s="16">
        <v>0</v>
      </c>
      <c r="BG2522" s="18">
        <f t="shared" si="845"/>
        <v>0</v>
      </c>
      <c r="BH2522" s="15"/>
      <c r="BJ2522" s="86"/>
      <c r="BK2522" s="86"/>
      <c r="BL2522" s="24"/>
      <c r="BM2522" s="24"/>
      <c r="BN2522" s="24"/>
      <c r="BO2522" s="24"/>
      <c r="BP2522" s="24"/>
      <c r="BQ2522" s="124"/>
    </row>
    <row r="2523" spans="1:69" ht="16.8" customHeight="1" x14ac:dyDescent="0.35">
      <c r="A2523" s="15"/>
      <c r="B2523" s="15"/>
      <c r="C2523" s="28" t="s">
        <v>62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11.849350000000001</v>
      </c>
      <c r="N2523" s="16">
        <f>G2518</f>
        <v>0</v>
      </c>
      <c r="O2523" s="16">
        <f t="shared" si="846"/>
        <v>1543.9418000000005</v>
      </c>
      <c r="P2523" s="18">
        <f t="shared" si="847"/>
        <v>584.09179999999992</v>
      </c>
      <c r="Q2523" s="14"/>
      <c r="R2523" s="18"/>
      <c r="S2523" s="16">
        <f t="shared" si="849"/>
        <v>0</v>
      </c>
      <c r="T2523" s="18">
        <f t="shared" si="840"/>
        <v>97638.799999999988</v>
      </c>
      <c r="U2523" s="15" t="str">
        <f t="shared" si="850"/>
        <v>Materiale pulizia</v>
      </c>
      <c r="W2523" s="14"/>
      <c r="X2523" s="18"/>
      <c r="Y2523" s="16">
        <v>0</v>
      </c>
      <c r="Z2523" s="18">
        <f t="shared" si="841"/>
        <v>26344.059999999979</v>
      </c>
      <c r="AA2523" s="15"/>
      <c r="AB2523" s="24"/>
      <c r="AC2523" s="15" t="str">
        <f t="shared" si="851"/>
        <v>Materiale pulizia</v>
      </c>
      <c r="AD2523" s="25"/>
      <c r="AE2523" s="62">
        <f t="shared" si="852"/>
        <v>0</v>
      </c>
      <c r="AF2523" s="63">
        <f t="shared" si="848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842"/>
        <v>0</v>
      </c>
      <c r="AP2523" s="15"/>
      <c r="AR2523" s="14"/>
      <c r="AS2523" s="18"/>
      <c r="AT2523" s="16">
        <v>0</v>
      </c>
      <c r="AU2523" s="18">
        <f t="shared" si="843"/>
        <v>0</v>
      </c>
      <c r="AV2523" s="15"/>
      <c r="AX2523" s="14"/>
      <c r="AY2523" s="18"/>
      <c r="AZ2523" s="16">
        <v>0</v>
      </c>
      <c r="BA2523" s="18">
        <f t="shared" si="844"/>
        <v>0</v>
      </c>
      <c r="BB2523" s="15"/>
      <c r="BD2523" s="14"/>
      <c r="BE2523" s="18"/>
      <c r="BF2523" s="16">
        <v>0</v>
      </c>
      <c r="BG2523" s="18">
        <f t="shared" si="845"/>
        <v>0</v>
      </c>
      <c r="BH2523" s="15"/>
      <c r="BJ2523" s="86"/>
      <c r="BK2523" s="86"/>
      <c r="BL2523" s="24"/>
      <c r="BM2523" s="24"/>
      <c r="BN2523" s="24"/>
      <c r="BO2523" s="24"/>
      <c r="BP2523" s="24"/>
      <c r="BQ2523" s="124"/>
    </row>
    <row r="2524" spans="1:69" ht="16.8" customHeight="1" x14ac:dyDescent="0.35">
      <c r="A2524" s="15"/>
      <c r="B2524" s="15"/>
      <c r="C2524" s="15" t="s">
        <v>63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11.849350000000001</v>
      </c>
      <c r="N2524" s="16">
        <f>G2524</f>
        <v>0</v>
      </c>
      <c r="O2524" s="16">
        <f t="shared" si="846"/>
        <v>-298.33819999999992</v>
      </c>
      <c r="P2524" s="18">
        <f t="shared" si="847"/>
        <v>584.09179999999992</v>
      </c>
      <c r="Q2524" s="14"/>
      <c r="R2524" s="18"/>
      <c r="S2524" s="16">
        <f t="shared" si="849"/>
        <v>0</v>
      </c>
      <c r="T2524" s="18">
        <f t="shared" si="840"/>
        <v>97638.799999999988</v>
      </c>
      <c r="U2524" s="15" t="str">
        <f t="shared" si="850"/>
        <v xml:space="preserve">Assicurazioni </v>
      </c>
      <c r="W2524" s="14"/>
      <c r="X2524" s="18"/>
      <c r="Y2524" s="16">
        <v>0</v>
      </c>
      <c r="Z2524" s="18">
        <f t="shared" si="841"/>
        <v>26344.059999999979</v>
      </c>
      <c r="AA2524" s="15"/>
      <c r="AB2524" s="24"/>
      <c r="AC2524" s="15" t="str">
        <f t="shared" si="851"/>
        <v xml:space="preserve">Assicurazioni </v>
      </c>
      <c r="AD2524" s="25"/>
      <c r="AE2524" s="62">
        <f t="shared" si="852"/>
        <v>0</v>
      </c>
      <c r="AF2524" s="63">
        <f t="shared" si="848"/>
        <v>1842.28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842"/>
        <v>0</v>
      </c>
      <c r="AP2524" s="15"/>
      <c r="AR2524" s="14"/>
      <c r="AS2524" s="18"/>
      <c r="AT2524" s="16">
        <v>0</v>
      </c>
      <c r="AU2524" s="18">
        <f t="shared" si="843"/>
        <v>0</v>
      </c>
      <c r="AV2524" s="15"/>
      <c r="AX2524" s="14"/>
      <c r="AY2524" s="18"/>
      <c r="AZ2524" s="16">
        <v>0</v>
      </c>
      <c r="BA2524" s="18">
        <f t="shared" si="844"/>
        <v>0</v>
      </c>
      <c r="BB2524" s="15"/>
      <c r="BD2524" s="14"/>
      <c r="BE2524" s="18"/>
      <c r="BF2524" s="16">
        <v>0</v>
      </c>
      <c r="BG2524" s="18">
        <f t="shared" si="845"/>
        <v>0</v>
      </c>
      <c r="BH2524" s="15"/>
      <c r="BJ2524" s="86"/>
      <c r="BK2524" s="86"/>
      <c r="BL2524" s="24"/>
      <c r="BM2524" s="24"/>
      <c r="BN2524" s="24"/>
      <c r="BO2524" s="24"/>
      <c r="BP2524" s="24"/>
      <c r="BQ2524" s="124"/>
    </row>
    <row r="2525" spans="1:69" ht="16.8" customHeight="1" x14ac:dyDescent="0.35">
      <c r="A2525" s="15"/>
      <c r="B2525" s="15"/>
      <c r="C2525" s="15" t="s">
        <v>50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64</v>
      </c>
      <c r="L2525" s="16"/>
      <c r="M2525" s="16">
        <f>2.32*(L2503+L2504-M2504)/100</f>
        <v>54.980984000000007</v>
      </c>
      <c r="N2525" s="16">
        <f>H2559+H2558+G2557</f>
        <v>0</v>
      </c>
      <c r="O2525" s="16">
        <f t="shared" si="846"/>
        <v>1747.1959519999994</v>
      </c>
      <c r="P2525" s="18">
        <f t="shared" si="847"/>
        <v>2710.1859519999989</v>
      </c>
      <c r="Q2525" s="14"/>
      <c r="R2525" s="18"/>
      <c r="S2525" s="16">
        <f t="shared" si="849"/>
        <v>0</v>
      </c>
      <c r="T2525" s="18">
        <f t="shared" si="840"/>
        <v>97638.799999999988</v>
      </c>
      <c r="U2525" s="15" t="str">
        <f t="shared" si="850"/>
        <v>Telepass</v>
      </c>
      <c r="W2525" s="14"/>
      <c r="X2525" s="18"/>
      <c r="Y2525" s="16">
        <v>0</v>
      </c>
      <c r="Z2525" s="18">
        <f t="shared" si="841"/>
        <v>26344.059999999979</v>
      </c>
      <c r="AA2525" s="15"/>
      <c r="AB2525" s="24"/>
      <c r="AC2525" s="15" t="str">
        <f t="shared" si="851"/>
        <v>Telepass</v>
      </c>
      <c r="AD2525" s="25"/>
      <c r="AE2525" s="62">
        <f t="shared" si="852"/>
        <v>0</v>
      </c>
      <c r="AF2525" s="63">
        <f t="shared" si="848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842"/>
        <v>0</v>
      </c>
      <c r="AP2525" s="15"/>
      <c r="AR2525" s="14"/>
      <c r="AS2525" s="18"/>
      <c r="AT2525" s="16">
        <v>0</v>
      </c>
      <c r="AU2525" s="18">
        <f t="shared" si="843"/>
        <v>0</v>
      </c>
      <c r="AV2525" s="15"/>
      <c r="AX2525" s="14"/>
      <c r="AY2525" s="18"/>
      <c r="AZ2525" s="16">
        <v>0</v>
      </c>
      <c r="BA2525" s="18">
        <f t="shared" si="844"/>
        <v>0</v>
      </c>
      <c r="BB2525" s="15"/>
      <c r="BD2525" s="14"/>
      <c r="BE2525" s="18"/>
      <c r="BF2525" s="16">
        <v>0</v>
      </c>
      <c r="BG2525" s="18">
        <f t="shared" si="845"/>
        <v>0</v>
      </c>
      <c r="BH2525" s="15"/>
      <c r="BJ2525" s="86"/>
      <c r="BK2525" s="86"/>
      <c r="BL2525" s="24"/>
      <c r="BM2525" s="24"/>
      <c r="BN2525" s="24"/>
      <c r="BO2525" s="24"/>
      <c r="BP2525" s="24"/>
      <c r="BQ2525" s="124"/>
    </row>
    <row r="2526" spans="1:69" ht="16.8" customHeight="1" x14ac:dyDescent="0.35">
      <c r="A2526" s="15"/>
      <c r="B2526" s="15"/>
      <c r="C2526" s="28" t="s">
        <v>65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/>
      <c r="L2526" s="16"/>
      <c r="M2526" s="16"/>
      <c r="N2526" s="16" t="s">
        <v>66</v>
      </c>
      <c r="O2526" s="16">
        <f>T2560+AO2560</f>
        <v>97638.799999999988</v>
      </c>
      <c r="P2526" s="18"/>
      <c r="Q2526" s="14"/>
      <c r="R2526" s="18"/>
      <c r="S2526" s="16">
        <v>0</v>
      </c>
      <c r="T2526" s="18">
        <f t="shared" si="840"/>
        <v>97638.799999999988</v>
      </c>
      <c r="U2526" s="15" t="str">
        <f t="shared" si="850"/>
        <v>Pubblicità</v>
      </c>
      <c r="W2526" s="14"/>
      <c r="X2526" s="18"/>
      <c r="Y2526" s="16">
        <v>0</v>
      </c>
      <c r="Z2526" s="18">
        <f t="shared" si="841"/>
        <v>26344.059999999979</v>
      </c>
      <c r="AA2526" s="15"/>
      <c r="AB2526" s="24"/>
      <c r="AC2526" s="15" t="str">
        <f t="shared" si="851"/>
        <v>Pubblicità</v>
      </c>
      <c r="AD2526" s="25"/>
      <c r="AE2526" s="62">
        <f t="shared" si="852"/>
        <v>0</v>
      </c>
      <c r="AF2526" s="63">
        <f t="shared" si="848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842"/>
        <v>0</v>
      </c>
      <c r="AP2526" s="15"/>
      <c r="AR2526" s="14"/>
      <c r="AS2526" s="18"/>
      <c r="AT2526" s="16"/>
      <c r="AU2526" s="18">
        <f t="shared" si="843"/>
        <v>0</v>
      </c>
      <c r="AV2526" s="15"/>
      <c r="AX2526" s="14"/>
      <c r="AY2526" s="18"/>
      <c r="AZ2526" s="16"/>
      <c r="BA2526" s="18">
        <f t="shared" si="844"/>
        <v>0</v>
      </c>
      <c r="BB2526" s="15"/>
      <c r="BD2526" s="14"/>
      <c r="BE2526" s="18"/>
      <c r="BF2526" s="16"/>
      <c r="BG2526" s="18">
        <f t="shared" si="845"/>
        <v>0</v>
      </c>
      <c r="BH2526" s="15"/>
      <c r="BJ2526" s="86"/>
      <c r="BK2526" s="86"/>
      <c r="BL2526" s="24"/>
      <c r="BM2526" s="24"/>
      <c r="BN2526" s="24"/>
      <c r="BO2526" s="24"/>
      <c r="BP2526" s="24"/>
      <c r="BQ2526" s="124"/>
    </row>
    <row r="2527" spans="1:69" ht="16.8" customHeight="1" x14ac:dyDescent="0.35">
      <c r="A2527" s="15"/>
      <c r="B2527" s="66"/>
      <c r="C2527" s="15" t="s">
        <v>137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/>
      <c r="L2527" s="16"/>
      <c r="M2527" s="16">
        <v>0</v>
      </c>
      <c r="N2527" s="16" t="s">
        <v>68</v>
      </c>
      <c r="O2527" s="31">
        <f>L2551</f>
        <v>0</v>
      </c>
      <c r="P2527" s="32">
        <f>SUM(P2506:P2525)</f>
        <v>116818.35999999999</v>
      </c>
      <c r="Q2527" s="14"/>
      <c r="R2527" s="18"/>
      <c r="S2527" s="16">
        <f>G2527</f>
        <v>0</v>
      </c>
      <c r="T2527" s="18">
        <f t="shared" si="840"/>
        <v>97638.799999999988</v>
      </c>
      <c r="U2527" s="15" t="str">
        <f t="shared" si="850"/>
        <v xml:space="preserve">PAG. STIP.           MARZIA </v>
      </c>
      <c r="W2527" s="14"/>
      <c r="X2527" s="18"/>
      <c r="Y2527" s="16">
        <v>0</v>
      </c>
      <c r="Z2527" s="18">
        <f t="shared" si="841"/>
        <v>26344.059999999979</v>
      </c>
      <c r="AA2527" s="15"/>
      <c r="AB2527" s="24"/>
      <c r="AC2527" s="15" t="str">
        <f t="shared" si="851"/>
        <v xml:space="preserve">PAG. STIP.           MARZIA </v>
      </c>
      <c r="AD2527" s="25"/>
      <c r="AE2527" s="62">
        <f t="shared" si="852"/>
        <v>0</v>
      </c>
      <c r="AF2527" s="63">
        <f t="shared" si="848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842"/>
        <v>0</v>
      </c>
      <c r="AP2527" s="15"/>
      <c r="AR2527" s="14"/>
      <c r="AS2527" s="18"/>
      <c r="AT2527" s="16">
        <v>0</v>
      </c>
      <c r="AU2527" s="18">
        <f t="shared" si="843"/>
        <v>0</v>
      </c>
      <c r="AV2527" s="15"/>
      <c r="AX2527" s="14"/>
      <c r="AY2527" s="18"/>
      <c r="AZ2527" s="16">
        <v>0</v>
      </c>
      <c r="BA2527" s="18">
        <f t="shared" si="844"/>
        <v>0</v>
      </c>
      <c r="BB2527" s="15"/>
      <c r="BD2527" s="14"/>
      <c r="BE2527" s="18"/>
      <c r="BF2527" s="16">
        <v>0</v>
      </c>
      <c r="BG2527" s="18">
        <f t="shared" si="845"/>
        <v>0</v>
      </c>
      <c r="BH2527" s="15"/>
      <c r="BJ2527" s="86"/>
      <c r="BK2527" s="86"/>
      <c r="BL2527" s="24"/>
      <c r="BM2527" s="24"/>
      <c r="BN2527" s="24"/>
      <c r="BO2527" s="24"/>
      <c r="BP2527" s="24"/>
      <c r="BQ2527" s="124"/>
    </row>
    <row r="2528" spans="1:69" ht="16.8" customHeight="1" x14ac:dyDescent="0.35">
      <c r="A2528" s="15"/>
      <c r="B2528" s="15"/>
      <c r="C2528" s="15" t="s">
        <v>139</v>
      </c>
      <c r="D2528" s="16"/>
      <c r="E2528" s="16">
        <v>0</v>
      </c>
      <c r="F2528" s="16"/>
      <c r="G2528" s="16">
        <v>0</v>
      </c>
      <c r="H2528" s="16"/>
      <c r="I2528" s="4"/>
      <c r="J2528" s="14"/>
      <c r="K2528" s="17"/>
      <c r="L2528" s="16"/>
      <c r="M2528" s="16">
        <v>0</v>
      </c>
      <c r="N2528" s="16" t="s">
        <v>70</v>
      </c>
      <c r="O2528" s="16">
        <f>SUM(L2539:L2550)+L2553</f>
        <v>4360.1400000000003</v>
      </c>
      <c r="P2528" s="33">
        <f>SUM(O2506:O2525)</f>
        <v>109645.23</v>
      </c>
      <c r="Q2528" s="14"/>
      <c r="R2528" s="18"/>
      <c r="S2528" s="16">
        <f>G2528</f>
        <v>0</v>
      </c>
      <c r="T2528" s="18">
        <f t="shared" si="840"/>
        <v>97638.799999999988</v>
      </c>
      <c r="U2528" s="15" t="str">
        <f t="shared" si="850"/>
        <v xml:space="preserve">PAG. STIP.           DEBORAH </v>
      </c>
      <c r="W2528" s="14"/>
      <c r="X2528" s="18"/>
      <c r="Y2528" s="16">
        <v>0</v>
      </c>
      <c r="Z2528" s="18">
        <f t="shared" si="841"/>
        <v>26344.059999999979</v>
      </c>
      <c r="AA2528" s="15"/>
      <c r="AB2528" s="24"/>
      <c r="AC2528" s="15" t="str">
        <f t="shared" si="851"/>
        <v xml:space="preserve">PAG. STIP.           DEBORAH </v>
      </c>
      <c r="AD2528" s="25"/>
      <c r="AE2528" s="62">
        <f t="shared" si="852"/>
        <v>0</v>
      </c>
      <c r="AF2528" s="63">
        <f t="shared" si="848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842"/>
        <v>0</v>
      </c>
      <c r="AP2528" s="15"/>
      <c r="AR2528" s="14"/>
      <c r="AS2528" s="18"/>
      <c r="AT2528" s="16">
        <v>0</v>
      </c>
      <c r="AU2528" s="18">
        <f t="shared" si="843"/>
        <v>0</v>
      </c>
      <c r="AV2528" s="15"/>
      <c r="AX2528" s="14"/>
      <c r="AY2528" s="18"/>
      <c r="AZ2528" s="16">
        <v>0</v>
      </c>
      <c r="BA2528" s="18">
        <f t="shared" si="844"/>
        <v>0</v>
      </c>
      <c r="BB2528" s="15"/>
      <c r="BD2528" s="14"/>
      <c r="BE2528" s="18"/>
      <c r="BF2528" s="16">
        <v>0</v>
      </c>
      <c r="BG2528" s="18">
        <f t="shared" si="845"/>
        <v>0</v>
      </c>
      <c r="BH2528" s="15"/>
      <c r="BJ2528" s="86"/>
      <c r="BK2528" s="86"/>
      <c r="BL2528" s="24"/>
      <c r="BM2528" s="24"/>
      <c r="BN2528" s="24"/>
      <c r="BO2528" s="24"/>
      <c r="BP2528" s="24"/>
      <c r="BQ2528" s="124"/>
    </row>
    <row r="2529" spans="1:69" ht="16.8" customHeight="1" x14ac:dyDescent="0.35">
      <c r="A2529" s="15"/>
      <c r="B2529" s="15"/>
      <c r="C2529" s="15" t="s">
        <v>141</v>
      </c>
      <c r="D2529" s="16"/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72</v>
      </c>
      <c r="O2529" s="34">
        <f>O2468+O2469-F2544-F2543</f>
        <v>9606.06</v>
      </c>
      <c r="P2529" s="35">
        <f>O2468+O2469+O2530-F2544-F2543-O2527-O2528</f>
        <v>7615.79</v>
      </c>
      <c r="Q2529" s="14"/>
      <c r="R2529" s="18"/>
      <c r="S2529" s="16">
        <f>G2529</f>
        <v>0</v>
      </c>
      <c r="T2529" s="18">
        <f t="shared" si="840"/>
        <v>97638.799999999988</v>
      </c>
      <c r="U2529" s="15"/>
      <c r="W2529" s="14"/>
      <c r="X2529" s="18"/>
      <c r="Y2529" s="16"/>
      <c r="Z2529" s="18">
        <f t="shared" si="841"/>
        <v>26344.059999999979</v>
      </c>
      <c r="AA2529" s="15"/>
      <c r="AB2529" s="24"/>
      <c r="AC2529" s="15" t="str">
        <f t="shared" si="851"/>
        <v xml:space="preserve">PAG. STIP.           DORIANA BONIFICO </v>
      </c>
      <c r="AD2529" s="25"/>
      <c r="AE2529" s="62">
        <f t="shared" si="852"/>
        <v>0</v>
      </c>
      <c r="AF2529" s="63">
        <f t="shared" si="848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842"/>
        <v>0</v>
      </c>
      <c r="AP2529" s="15"/>
      <c r="AR2529" s="14"/>
      <c r="AS2529" s="18"/>
      <c r="AT2529" s="16"/>
      <c r="AU2529" s="18">
        <f t="shared" si="843"/>
        <v>0</v>
      </c>
      <c r="AV2529" s="15"/>
      <c r="AX2529" s="14"/>
      <c r="AY2529" s="18"/>
      <c r="AZ2529" s="16"/>
      <c r="BA2529" s="18">
        <f t="shared" si="844"/>
        <v>0</v>
      </c>
      <c r="BB2529" s="15"/>
      <c r="BD2529" s="14"/>
      <c r="BE2529" s="18"/>
      <c r="BF2529" s="16"/>
      <c r="BG2529" s="18">
        <f t="shared" si="845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4"/>
    </row>
    <row r="2530" spans="1:69" ht="16.8" customHeight="1" x14ac:dyDescent="0.35">
      <c r="A2530" s="15"/>
      <c r="B2530" s="15"/>
      <c r="C2530" s="15" t="s">
        <v>142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74</v>
      </c>
      <c r="L2530" s="3">
        <f>SUM(L2503:L2529)</f>
        <v>24082.469999999998</v>
      </c>
      <c r="M2530" s="3">
        <f>SUM(M2503:M2529)</f>
        <v>2369.87</v>
      </c>
      <c r="N2530" s="16" t="s">
        <v>75</v>
      </c>
      <c r="O2530" s="16">
        <f>N2503-L2504</f>
        <v>2369.8700000000003</v>
      </c>
      <c r="P2530" s="18"/>
      <c r="Q2530" s="14"/>
      <c r="R2530" s="18"/>
      <c r="S2530" s="16">
        <f>G2530</f>
        <v>0</v>
      </c>
      <c r="T2530" s="18">
        <f t="shared" si="840"/>
        <v>97638.799999999988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841"/>
        <v>26344.059999999979</v>
      </c>
      <c r="AA2530" s="15"/>
      <c r="AB2530" s="24"/>
      <c r="AC2530" s="15" t="str">
        <f t="shared" si="851"/>
        <v xml:space="preserve">PAG. STIP.           STEFANIA  BONIFICO </v>
      </c>
      <c r="AD2530" s="25"/>
      <c r="AE2530" s="62">
        <f t="shared" si="852"/>
        <v>0</v>
      </c>
      <c r="AF2530" s="63">
        <f t="shared" si="848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842"/>
        <v>0</v>
      </c>
      <c r="AP2530" s="15"/>
      <c r="AR2530" s="14"/>
      <c r="AS2530" s="18"/>
      <c r="AT2530" s="16">
        <v>0</v>
      </c>
      <c r="AU2530" s="18">
        <f t="shared" si="843"/>
        <v>0</v>
      </c>
      <c r="AV2530" s="15"/>
      <c r="AX2530" s="14"/>
      <c r="AY2530" s="18"/>
      <c r="AZ2530" s="16">
        <v>0</v>
      </c>
      <c r="BA2530" s="18">
        <f t="shared" si="844"/>
        <v>0</v>
      </c>
      <c r="BB2530" s="15"/>
      <c r="BD2530" s="14"/>
      <c r="BE2530" s="18"/>
      <c r="BF2530" s="16">
        <v>0</v>
      </c>
      <c r="BG2530" s="18">
        <f t="shared" si="845"/>
        <v>0</v>
      </c>
      <c r="BH2530" s="15"/>
      <c r="BJ2530" s="86"/>
      <c r="BK2530" s="86"/>
      <c r="BL2530" s="24"/>
      <c r="BM2530" s="24"/>
      <c r="BN2530" s="24"/>
      <c r="BO2530" s="24"/>
      <c r="BP2530" s="24"/>
      <c r="BQ2530" s="124"/>
    </row>
    <row r="2531" spans="1:69" ht="16.8" customHeight="1" x14ac:dyDescent="0.35">
      <c r="A2531" s="15"/>
      <c r="B2531" s="15"/>
      <c r="C2531" s="15" t="s">
        <v>76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32</v>
      </c>
      <c r="L2531" s="3">
        <f>L2471</f>
        <v>1147237</v>
      </c>
      <c r="M2531" s="3">
        <f>M2471</f>
        <v>1111886.8800000001</v>
      </c>
      <c r="N2531" s="16" t="s">
        <v>77</v>
      </c>
      <c r="O2531" s="36">
        <f>(O2527+O2528)-(O2466+O2467)</f>
        <v>-3538.49</v>
      </c>
      <c r="P2531" s="37">
        <f>O2530-O2531</f>
        <v>5908.3600000000006</v>
      </c>
      <c r="Q2531" s="14"/>
      <c r="R2531" s="18"/>
      <c r="S2531" s="16">
        <f>G2531</f>
        <v>0</v>
      </c>
      <c r="T2531" s="18">
        <f t="shared" si="840"/>
        <v>97638.799999999988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841"/>
        <v>26344.059999999979</v>
      </c>
      <c r="AA2531" s="15"/>
      <c r="AB2531" s="24"/>
      <c r="AC2531" s="15" t="str">
        <f t="shared" si="851"/>
        <v>Pagamento contributi impiegate</v>
      </c>
      <c r="AD2531" s="25"/>
      <c r="AE2531" s="62">
        <f t="shared" si="852"/>
        <v>0</v>
      </c>
      <c r="AF2531" s="63">
        <f t="shared" si="848"/>
        <v>9265.7099999999991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842"/>
        <v>0</v>
      </c>
      <c r="AP2531" s="15"/>
      <c r="AR2531" s="14"/>
      <c r="AS2531" s="18"/>
      <c r="AT2531" s="16">
        <v>0</v>
      </c>
      <c r="AU2531" s="18">
        <f t="shared" si="843"/>
        <v>0</v>
      </c>
      <c r="AV2531" s="15"/>
      <c r="AX2531" s="14"/>
      <c r="AY2531" s="18"/>
      <c r="AZ2531" s="16">
        <v>0</v>
      </c>
      <c r="BA2531" s="18">
        <f t="shared" si="844"/>
        <v>0</v>
      </c>
      <c r="BB2531" s="15"/>
      <c r="BD2531" s="14"/>
      <c r="BE2531" s="18"/>
      <c r="BF2531" s="16">
        <v>0</v>
      </c>
      <c r="BG2531" s="18">
        <f t="shared" si="845"/>
        <v>0</v>
      </c>
      <c r="BH2531" s="15"/>
      <c r="BJ2531" s="86"/>
      <c r="BK2531" s="86"/>
      <c r="BL2531" s="24"/>
      <c r="BM2531" s="24"/>
      <c r="BN2531" s="24"/>
      <c r="BO2531" s="24"/>
      <c r="BP2531" s="24"/>
      <c r="BQ2531" s="124"/>
    </row>
    <row r="2532" spans="1:69" ht="16.8" customHeight="1" thickBot="1" x14ac:dyDescent="0.4">
      <c r="A2532" s="15"/>
      <c r="B2532" s="15"/>
      <c r="C2532" s="15" t="s">
        <v>78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79</v>
      </c>
      <c r="L2532" s="3">
        <f>L2530+L2531</f>
        <v>1171319.47</v>
      </c>
      <c r="M2532" s="3">
        <f>M2530+M2531</f>
        <v>1114256.7500000002</v>
      </c>
      <c r="N2532" s="16" t="s">
        <v>80</v>
      </c>
      <c r="O2532" s="38">
        <f>O2529+O2530-O2531</f>
        <v>15514.42</v>
      </c>
      <c r="P2532" s="39">
        <f>O2532-O2529</f>
        <v>5908.3600000000006</v>
      </c>
      <c r="Q2532" s="14"/>
      <c r="R2532" s="18"/>
      <c r="S2532" s="16">
        <v>0</v>
      </c>
      <c r="T2532" s="18">
        <f t="shared" si="840"/>
        <v>97638.799999999988</v>
      </c>
      <c r="U2532" s="15"/>
      <c r="W2532" s="14"/>
      <c r="X2532" s="18"/>
      <c r="Y2532" s="16"/>
      <c r="Z2532" s="18">
        <f t="shared" si="841"/>
        <v>26344.059999999979</v>
      </c>
      <c r="AA2532" s="15"/>
      <c r="AB2532" s="24"/>
      <c r="AC2532" s="15"/>
      <c r="AD2532" s="25"/>
      <c r="AE2532" s="62">
        <f t="shared" si="852"/>
        <v>0</v>
      </c>
      <c r="AF2532" s="63">
        <f t="shared" si="848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842"/>
        <v>0</v>
      </c>
      <c r="AP2532" s="15"/>
      <c r="AR2532" s="14"/>
      <c r="AS2532" s="18"/>
      <c r="AT2532" s="16"/>
      <c r="AU2532" s="18">
        <f t="shared" si="843"/>
        <v>0</v>
      </c>
      <c r="AV2532" s="15"/>
      <c r="AX2532" s="14"/>
      <c r="AY2532" s="18"/>
      <c r="AZ2532" s="16"/>
      <c r="BA2532" s="18">
        <f t="shared" si="844"/>
        <v>0</v>
      </c>
      <c r="BB2532" s="15"/>
      <c r="BD2532" s="14"/>
      <c r="BE2532" s="18"/>
      <c r="BF2532" s="16"/>
      <c r="BG2532" s="18">
        <f t="shared" si="845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4"/>
    </row>
    <row r="2533" spans="1:69" ht="16.8" customHeight="1" thickTop="1" thickBot="1" x14ac:dyDescent="0.4">
      <c r="A2533" s="15"/>
      <c r="B2533" s="15"/>
      <c r="C2533" s="15" t="s">
        <v>81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57062.719999999739</v>
      </c>
      <c r="M2533" s="40"/>
      <c r="N2533" s="29" t="s">
        <v>82</v>
      </c>
      <c r="O2533" s="41">
        <f>O2526+O2527+O2528+O2534</f>
        <v>109645.23</v>
      </c>
      <c r="P2533" s="18"/>
      <c r="Q2533" s="14"/>
      <c r="R2533" s="18"/>
      <c r="S2533" s="16">
        <f>G2533</f>
        <v>0</v>
      </c>
      <c r="T2533" s="18">
        <f t="shared" si="840"/>
        <v>97638.799999999988</v>
      </c>
      <c r="U2533" s="15" t="str">
        <f>C2533</f>
        <v>Pag. Bolletta Telecom  780820</v>
      </c>
      <c r="W2533" s="14"/>
      <c r="X2533" s="18"/>
      <c r="Y2533" s="16">
        <v>0</v>
      </c>
      <c r="Z2533" s="18">
        <f t="shared" si="841"/>
        <v>26344.059999999979</v>
      </c>
      <c r="AA2533" s="15"/>
      <c r="AB2533" s="24"/>
      <c r="AC2533" s="15" t="str">
        <f t="shared" ref="AC2533:AC2543" si="853">C2533</f>
        <v>Pag. Bolletta Telecom  780820</v>
      </c>
      <c r="AD2533" s="25"/>
      <c r="AE2533" s="62">
        <f t="shared" si="852"/>
        <v>0</v>
      </c>
      <c r="AF2533" s="63">
        <f t="shared" si="848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842"/>
        <v>0</v>
      </c>
      <c r="AP2533" s="15"/>
      <c r="AR2533" s="14"/>
      <c r="AS2533" s="18"/>
      <c r="AT2533" s="16">
        <v>0</v>
      </c>
      <c r="AU2533" s="18">
        <f t="shared" si="843"/>
        <v>0</v>
      </c>
      <c r="AV2533" s="15"/>
      <c r="AX2533" s="14"/>
      <c r="AY2533" s="18"/>
      <c r="AZ2533" s="16">
        <v>0</v>
      </c>
      <c r="BA2533" s="18">
        <f t="shared" si="844"/>
        <v>0</v>
      </c>
      <c r="BB2533" s="15"/>
      <c r="BD2533" s="14"/>
      <c r="BE2533" s="18"/>
      <c r="BF2533" s="16">
        <v>0</v>
      </c>
      <c r="BG2533" s="18">
        <f t="shared" si="845"/>
        <v>0</v>
      </c>
      <c r="BH2533" s="15"/>
      <c r="BJ2533" s="86"/>
      <c r="BK2533" s="86"/>
      <c r="BL2533" s="24"/>
      <c r="BM2533" s="24"/>
      <c r="BN2533" s="24"/>
      <c r="BO2533" s="24"/>
      <c r="BP2533" s="24"/>
      <c r="BQ2533" s="124"/>
    </row>
    <row r="2534" spans="1:69" ht="16.8" customHeight="1" thickTop="1" thickBot="1" x14ac:dyDescent="0.4">
      <c r="A2534" s="15"/>
      <c r="B2534" s="15"/>
      <c r="C2534" s="15" t="s">
        <v>83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84</v>
      </c>
      <c r="O2534" s="43">
        <f>P2528-O2527-O2528-O2526</f>
        <v>7646.2900000000081</v>
      </c>
      <c r="P2534" s="18"/>
      <c r="Q2534" s="14"/>
      <c r="R2534" s="18"/>
      <c r="S2534" s="16">
        <f>G2534</f>
        <v>0</v>
      </c>
      <c r="T2534" s="18">
        <f t="shared" si="840"/>
        <v>97638.799999999988</v>
      </c>
      <c r="U2534" s="15" t="str">
        <f>C2534</f>
        <v>Pag. Bolletta Telecom 780344</v>
      </c>
      <c r="W2534" s="14"/>
      <c r="X2534" s="18"/>
      <c r="Y2534" s="16">
        <v>0</v>
      </c>
      <c r="Z2534" s="18">
        <f t="shared" si="841"/>
        <v>26344.059999999979</v>
      </c>
      <c r="AA2534" s="15"/>
      <c r="AB2534" s="24"/>
      <c r="AC2534" s="15" t="str">
        <f t="shared" si="853"/>
        <v>Pag. Bolletta Telecom 780344</v>
      </c>
      <c r="AD2534" s="25"/>
      <c r="AE2534" s="62">
        <f t="shared" si="852"/>
        <v>0</v>
      </c>
      <c r="AF2534" s="63">
        <f t="shared" si="848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842"/>
        <v>0</v>
      </c>
      <c r="AP2534" s="15"/>
      <c r="AR2534" s="14"/>
      <c r="AS2534" s="18"/>
      <c r="AT2534" s="16">
        <v>0</v>
      </c>
      <c r="AU2534" s="18">
        <f t="shared" si="843"/>
        <v>0</v>
      </c>
      <c r="AV2534" s="15"/>
      <c r="AX2534" s="14"/>
      <c r="AY2534" s="18"/>
      <c r="AZ2534" s="16">
        <v>0</v>
      </c>
      <c r="BA2534" s="18">
        <f t="shared" si="844"/>
        <v>0</v>
      </c>
      <c r="BB2534" s="15"/>
      <c r="BD2534" s="14"/>
      <c r="BE2534" s="18"/>
      <c r="BF2534" s="16">
        <v>0</v>
      </c>
      <c r="BG2534" s="18">
        <f t="shared" si="845"/>
        <v>0</v>
      </c>
      <c r="BH2534" s="15"/>
      <c r="BJ2534" s="86"/>
      <c r="BK2534" s="86"/>
      <c r="BL2534" s="24"/>
      <c r="BM2534" s="24"/>
      <c r="BN2534" s="24"/>
      <c r="BO2534" s="24"/>
      <c r="BP2534" s="24"/>
      <c r="BQ2534" s="124"/>
    </row>
    <row r="2535" spans="1:69" ht="16.8" customHeight="1" thickTop="1" x14ac:dyDescent="0.35">
      <c r="A2535" s="15"/>
      <c r="B2535" s="15"/>
      <c r="C2535" s="15" t="s">
        <v>85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86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>G2535</f>
        <v>0</v>
      </c>
      <c r="T2535" s="18">
        <f t="shared" si="840"/>
        <v>97638.799999999988</v>
      </c>
      <c r="U2535" s="15" t="str">
        <f>C2535</f>
        <v>Pag. Bolletta Telecom</v>
      </c>
      <c r="W2535" s="14"/>
      <c r="X2535" s="18"/>
      <c r="Y2535" s="16">
        <v>0</v>
      </c>
      <c r="Z2535" s="18">
        <f t="shared" si="841"/>
        <v>26344.059999999979</v>
      </c>
      <c r="AA2535" s="15"/>
      <c r="AB2535" s="24"/>
      <c r="AC2535" s="15" t="str">
        <f t="shared" si="853"/>
        <v>Pag. Bolletta Telecom</v>
      </c>
      <c r="AD2535" s="25"/>
      <c r="AE2535" s="62">
        <f t="shared" si="852"/>
        <v>0</v>
      </c>
      <c r="AF2535" s="63">
        <f t="shared" si="848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842"/>
        <v>0</v>
      </c>
      <c r="AP2535" s="15"/>
      <c r="AR2535" s="14"/>
      <c r="AS2535" s="18"/>
      <c r="AT2535" s="16">
        <v>0</v>
      </c>
      <c r="AU2535" s="18">
        <f t="shared" si="843"/>
        <v>0</v>
      </c>
      <c r="AV2535" s="15"/>
      <c r="AX2535" s="14"/>
      <c r="AY2535" s="18"/>
      <c r="AZ2535" s="16">
        <v>0</v>
      </c>
      <c r="BA2535" s="18">
        <f t="shared" si="844"/>
        <v>0</v>
      </c>
      <c r="BB2535" s="15"/>
      <c r="BD2535" s="14"/>
      <c r="BE2535" s="18"/>
      <c r="BF2535" s="16">
        <v>0</v>
      </c>
      <c r="BG2535" s="18">
        <f t="shared" si="845"/>
        <v>0</v>
      </c>
      <c r="BH2535" s="15"/>
      <c r="BJ2535" s="86"/>
      <c r="BK2535" s="86"/>
      <c r="BL2535" s="24"/>
      <c r="BM2535" s="24"/>
      <c r="BN2535" s="24"/>
      <c r="BO2535" s="24"/>
      <c r="BP2535" s="24"/>
      <c r="BQ2535" s="124"/>
    </row>
    <row r="2536" spans="1:69" ht="16.8" customHeight="1" x14ac:dyDescent="0.35">
      <c r="A2536" s="15"/>
      <c r="B2536" s="15"/>
      <c r="C2536" s="15" t="s">
        <v>87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88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>G2536</f>
        <v>0</v>
      </c>
      <c r="T2536" s="18">
        <f t="shared" ref="T2536:T2567" si="854">(R2536-S2536)+T2535</f>
        <v>97638.799999999988</v>
      </c>
      <c r="U2536" s="15" t="str">
        <f>C2536</f>
        <v xml:space="preserve">PAG. BOLLETTA ENEL  </v>
      </c>
      <c r="W2536" s="14"/>
      <c r="X2536" s="18">
        <v>0</v>
      </c>
      <c r="Y2536" s="16">
        <v>0</v>
      </c>
      <c r="Z2536" s="18">
        <f t="shared" ref="Z2536:Z2567" si="855">(X2536-Y2536)+Z2535</f>
        <v>26344.059999999979</v>
      </c>
      <c r="AA2536" s="15"/>
      <c r="AB2536" s="24"/>
      <c r="AC2536" s="15" t="str">
        <f t="shared" si="853"/>
        <v xml:space="preserve">PAG. BOLLETTA ENEL  </v>
      </c>
      <c r="AD2536" s="25"/>
      <c r="AE2536" s="62">
        <f t="shared" si="852"/>
        <v>0</v>
      </c>
      <c r="AF2536" s="63">
        <f t="shared" si="848"/>
        <v>0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ref="AO2536:AO2567" si="856">(AM2536-AN2536)+AO2535</f>
        <v>0</v>
      </c>
      <c r="AP2536" s="15"/>
      <c r="AR2536" s="14"/>
      <c r="AS2536" s="18"/>
      <c r="AT2536" s="16">
        <v>0</v>
      </c>
      <c r="AU2536" s="18">
        <f t="shared" ref="AU2536:AU2567" si="857">(AS2536-AT2536)+AU2535</f>
        <v>0</v>
      </c>
      <c r="AV2536" s="15"/>
      <c r="AX2536" s="14"/>
      <c r="AY2536" s="18"/>
      <c r="AZ2536" s="16">
        <v>0</v>
      </c>
      <c r="BA2536" s="18">
        <f t="shared" ref="BA2536:BA2567" si="858">(AY2536-AZ2536)+BA2535</f>
        <v>0</v>
      </c>
      <c r="BB2536" s="15"/>
      <c r="BD2536" s="14"/>
      <c r="BE2536" s="18"/>
      <c r="BF2536" s="16">
        <v>0</v>
      </c>
      <c r="BG2536" s="18">
        <f t="shared" ref="BG2536:BG2567" si="859">(BE2536-BF2536)+BG2535</f>
        <v>0</v>
      </c>
      <c r="BH2536" s="15"/>
      <c r="BJ2536" s="86"/>
      <c r="BK2536" s="86"/>
      <c r="BL2536" s="24"/>
      <c r="BM2536" s="24"/>
      <c r="BN2536" s="24"/>
      <c r="BO2536" s="24"/>
      <c r="BP2536" s="24"/>
      <c r="BQ2536" s="124"/>
    </row>
    <row r="2537" spans="1:69" ht="16.8" customHeight="1" x14ac:dyDescent="0.35">
      <c r="A2537" s="15"/>
      <c r="B2537" s="15"/>
      <c r="C2537" s="15" t="s">
        <v>89</v>
      </c>
      <c r="D2537" s="16"/>
      <c r="E2537" s="16"/>
      <c r="F2537" s="16"/>
      <c r="G2537" s="16">
        <v>0</v>
      </c>
      <c r="H2537" s="16"/>
      <c r="I2537" s="4"/>
      <c r="J2537" s="14"/>
      <c r="K2537" s="6" t="s">
        <v>90</v>
      </c>
      <c r="L2537" s="3">
        <f>T2560+Z2560+AO2560+AU2560</f>
        <v>141473.99999999997</v>
      </c>
      <c r="M2537" s="16"/>
      <c r="N2537" s="16"/>
      <c r="O2537" s="16"/>
      <c r="P2537" s="18"/>
      <c r="Q2537" s="14"/>
      <c r="R2537" s="18"/>
      <c r="S2537" s="16">
        <v>0</v>
      </c>
      <c r="T2537" s="18">
        <f t="shared" si="854"/>
        <v>97638.799999999988</v>
      </c>
      <c r="U2537" s="15"/>
      <c r="W2537" s="14"/>
      <c r="X2537" s="18"/>
      <c r="Y2537" s="16">
        <v>0</v>
      </c>
      <c r="Z2537" s="18">
        <f t="shared" si="855"/>
        <v>26344.059999999979</v>
      </c>
      <c r="AA2537" s="15"/>
      <c r="AB2537" s="24"/>
      <c r="AC2537" s="15" t="str">
        <f t="shared" si="853"/>
        <v>Locazione immobili</v>
      </c>
      <c r="AD2537" s="25"/>
      <c r="AE2537" s="62">
        <f t="shared" si="852"/>
        <v>0</v>
      </c>
      <c r="AF2537" s="63">
        <f t="shared" si="848"/>
        <v>9547.4</v>
      </c>
      <c r="AG2537" s="25"/>
      <c r="AH2537" s="24"/>
      <c r="AI2537" s="26">
        <v>0</v>
      </c>
      <c r="AJ2537" s="25"/>
      <c r="AL2537" s="14"/>
      <c r="AM2537" s="18"/>
      <c r="AN2537" s="16">
        <v>0</v>
      </c>
      <c r="AO2537" s="18">
        <f t="shared" si="856"/>
        <v>0</v>
      </c>
      <c r="AP2537" s="15"/>
      <c r="AR2537" s="14"/>
      <c r="AS2537" s="18"/>
      <c r="AT2537" s="16">
        <v>0</v>
      </c>
      <c r="AU2537" s="18">
        <f t="shared" si="857"/>
        <v>0</v>
      </c>
      <c r="AV2537" s="15"/>
      <c r="AX2537" s="14"/>
      <c r="AY2537" s="18"/>
      <c r="AZ2537" s="16">
        <v>0</v>
      </c>
      <c r="BA2537" s="18">
        <f t="shared" si="858"/>
        <v>0</v>
      </c>
      <c r="BB2537" s="15"/>
      <c r="BD2537" s="14"/>
      <c r="BE2537" s="18"/>
      <c r="BF2537" s="16">
        <v>0</v>
      </c>
      <c r="BG2537" s="18">
        <f t="shared" si="859"/>
        <v>0</v>
      </c>
      <c r="BH2537" s="15"/>
      <c r="BJ2537" s="86"/>
      <c r="BK2537" s="86"/>
      <c r="BL2537" s="24"/>
      <c r="BM2537" s="24"/>
      <c r="BN2537" s="24"/>
      <c r="BO2537" s="24"/>
      <c r="BP2537" s="24"/>
      <c r="BQ2537" s="124"/>
    </row>
    <row r="2538" spans="1:69" ht="16.8" customHeight="1" x14ac:dyDescent="0.35">
      <c r="A2538" s="15"/>
      <c r="B2538" s="15"/>
      <c r="C2538" s="15" t="s">
        <v>91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92</v>
      </c>
      <c r="L2538" s="3"/>
      <c r="M2538" s="46" t="s">
        <v>93</v>
      </c>
      <c r="N2538" s="46"/>
      <c r="O2538" s="16"/>
      <c r="P2538" s="18"/>
      <c r="Q2538" s="14"/>
      <c r="R2538" s="18"/>
      <c r="S2538" s="16">
        <f>G2538</f>
        <v>0</v>
      </c>
      <c r="T2538" s="18">
        <f t="shared" si="854"/>
        <v>97638.799999999988</v>
      </c>
      <c r="U2538" s="15" t="str">
        <f>C2538</f>
        <v>Spese condominiali</v>
      </c>
      <c r="W2538" s="14"/>
      <c r="X2538" s="18"/>
      <c r="Y2538" s="16">
        <v>0</v>
      </c>
      <c r="Z2538" s="18">
        <f t="shared" si="855"/>
        <v>26344.059999999979</v>
      </c>
      <c r="AA2538" s="15"/>
      <c r="AB2538" s="24"/>
      <c r="AC2538" s="15" t="str">
        <f t="shared" si="853"/>
        <v>Spese condominiali</v>
      </c>
      <c r="AD2538" s="25"/>
      <c r="AE2538" s="62">
        <f t="shared" si="852"/>
        <v>0</v>
      </c>
      <c r="AF2538" s="63">
        <f t="shared" si="848"/>
        <v>0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856"/>
        <v>0</v>
      </c>
      <c r="AP2538" s="15"/>
      <c r="AR2538" s="14"/>
      <c r="AS2538" s="18"/>
      <c r="AT2538" s="16">
        <v>0</v>
      </c>
      <c r="AU2538" s="18">
        <f t="shared" si="857"/>
        <v>0</v>
      </c>
      <c r="AV2538" s="15"/>
      <c r="AX2538" s="14"/>
      <c r="AY2538" s="18"/>
      <c r="AZ2538" s="16">
        <v>0</v>
      </c>
      <c r="BA2538" s="18">
        <f t="shared" si="858"/>
        <v>0</v>
      </c>
      <c r="BB2538" s="15"/>
      <c r="BD2538" s="14"/>
      <c r="BE2538" s="18"/>
      <c r="BF2538" s="16">
        <v>0</v>
      </c>
      <c r="BG2538" s="18">
        <f t="shared" si="859"/>
        <v>0</v>
      </c>
      <c r="BH2538" s="15"/>
      <c r="BJ2538" s="86"/>
      <c r="BK2538" s="86"/>
      <c r="BL2538" s="24"/>
      <c r="BM2538" s="24"/>
      <c r="BN2538" s="24"/>
      <c r="BO2538" s="24"/>
      <c r="BP2538" s="24"/>
      <c r="BQ2538" s="124"/>
    </row>
    <row r="2539" spans="1:69" ht="16.8" customHeight="1" x14ac:dyDescent="0.35">
      <c r="A2539" s="15"/>
      <c r="B2539" s="15"/>
      <c r="C2539" s="15" t="s">
        <v>94</v>
      </c>
      <c r="D2539" s="16">
        <f>SUM(G2533:G2538)</f>
        <v>0</v>
      </c>
      <c r="E2539" s="16"/>
      <c r="F2539" s="16"/>
      <c r="G2539" s="16"/>
      <c r="H2539" s="16"/>
      <c r="I2539" s="4"/>
      <c r="J2539" s="14"/>
      <c r="K2539" s="50" t="str">
        <f>K2478</f>
        <v>SOMMA SOSPESO 10/11</v>
      </c>
      <c r="L2539" s="107">
        <f>L2478</f>
        <v>114.5</v>
      </c>
      <c r="M2539" s="16" t="s">
        <v>26</v>
      </c>
      <c r="N2539" s="16" t="s">
        <v>27</v>
      </c>
      <c r="O2539" s="16"/>
      <c r="P2539" s="18"/>
      <c r="Q2539" s="14"/>
      <c r="R2539" s="18"/>
      <c r="S2539" s="16">
        <v>0</v>
      </c>
      <c r="T2539" s="18">
        <f t="shared" si="854"/>
        <v>97638.799999999988</v>
      </c>
      <c r="U2539" s="15"/>
      <c r="W2539" s="14"/>
      <c r="X2539" s="18"/>
      <c r="Y2539" s="16"/>
      <c r="Z2539" s="18">
        <f t="shared" si="855"/>
        <v>26344.059999999979</v>
      </c>
      <c r="AA2539" s="15"/>
      <c r="AB2539" s="24"/>
      <c r="AC2539" s="15" t="str">
        <f t="shared" si="853"/>
        <v>TOT. SPESE AFFITTO  TEL. LUCE</v>
      </c>
      <c r="AD2539" s="25"/>
      <c r="AE2539" s="62">
        <f t="shared" si="852"/>
        <v>0</v>
      </c>
      <c r="AF2539" s="63">
        <f t="shared" si="848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856"/>
        <v>0</v>
      </c>
      <c r="AP2539" s="15"/>
      <c r="AR2539" s="14"/>
      <c r="AS2539" s="18"/>
      <c r="AT2539" s="16"/>
      <c r="AU2539" s="18">
        <f t="shared" si="857"/>
        <v>0</v>
      </c>
      <c r="AV2539" s="15"/>
      <c r="AX2539" s="14"/>
      <c r="AY2539" s="18"/>
      <c r="AZ2539" s="16"/>
      <c r="BA2539" s="18">
        <f t="shared" si="858"/>
        <v>0</v>
      </c>
      <c r="BB2539" s="15"/>
      <c r="BD2539" s="14"/>
      <c r="BE2539" s="18"/>
      <c r="BF2539" s="16"/>
      <c r="BG2539" s="18">
        <f t="shared" si="859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4"/>
    </row>
    <row r="2540" spans="1:69" ht="16.8" customHeight="1" x14ac:dyDescent="0.35">
      <c r="A2540" s="15"/>
      <c r="B2540" s="15"/>
      <c r="C2540" s="15" t="s">
        <v>95</v>
      </c>
      <c r="D2540" s="16"/>
      <c r="E2540" s="16"/>
      <c r="F2540" s="16"/>
      <c r="G2540" s="16">
        <v>0</v>
      </c>
      <c r="H2540" s="16"/>
      <c r="I2540" s="4"/>
      <c r="J2540" s="14"/>
      <c r="K2540" s="50"/>
      <c r="L2540" s="107">
        <v>0</v>
      </c>
      <c r="M2540" s="16" t="s">
        <v>495</v>
      </c>
      <c r="N2540" s="16">
        <f>N2479</f>
        <v>864</v>
      </c>
      <c r="O2540" s="16"/>
      <c r="P2540" s="18"/>
      <c r="Q2540" s="14"/>
      <c r="R2540" s="18"/>
      <c r="S2540" s="16">
        <f>G2540</f>
        <v>0</v>
      </c>
      <c r="T2540" s="18">
        <f t="shared" si="854"/>
        <v>97638.799999999988</v>
      </c>
      <c r="U2540" s="15"/>
      <c r="W2540" s="14"/>
      <c r="X2540" s="18">
        <v>0</v>
      </c>
      <c r="Y2540" s="16">
        <v>0</v>
      </c>
      <c r="Z2540" s="18">
        <f t="shared" si="855"/>
        <v>26344.059999999979</v>
      </c>
      <c r="AA2540" s="15"/>
      <c r="AB2540" s="24"/>
      <c r="AC2540" s="15" t="str">
        <f t="shared" si="853"/>
        <v xml:space="preserve">RIVALSA </v>
      </c>
      <c r="AD2540" s="25"/>
      <c r="AE2540" s="62">
        <f t="shared" si="852"/>
        <v>0</v>
      </c>
      <c r="AF2540" s="63">
        <f t="shared" si="848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856"/>
        <v>0</v>
      </c>
      <c r="AP2540" s="15"/>
      <c r="AR2540" s="14"/>
      <c r="AS2540" s="18"/>
      <c r="AT2540" s="16"/>
      <c r="AU2540" s="18">
        <f t="shared" si="857"/>
        <v>0</v>
      </c>
      <c r="AV2540" s="15"/>
      <c r="AX2540" s="14"/>
      <c r="AY2540" s="18"/>
      <c r="AZ2540" s="16"/>
      <c r="BA2540" s="18">
        <f t="shared" si="858"/>
        <v>0</v>
      </c>
      <c r="BB2540" s="15"/>
      <c r="BD2540" s="14"/>
      <c r="BE2540" s="18"/>
      <c r="BF2540" s="16"/>
      <c r="BG2540" s="18">
        <f t="shared" si="859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4"/>
    </row>
    <row r="2541" spans="1:69" ht="16.8" customHeight="1" x14ac:dyDescent="0.35">
      <c r="A2541" s="15"/>
      <c r="B2541" s="15"/>
      <c r="C2541" s="15" t="s">
        <v>96</v>
      </c>
      <c r="D2541" s="16"/>
      <c r="E2541" s="16"/>
      <c r="F2541" s="16"/>
      <c r="G2541" s="16">
        <v>0</v>
      </c>
      <c r="H2541" s="16"/>
      <c r="I2541" s="4"/>
      <c r="J2541" s="14"/>
      <c r="K2541" s="50"/>
      <c r="L2541" s="107">
        <v>0</v>
      </c>
      <c r="M2541" s="16" t="str">
        <f>M2480</f>
        <v>NUOVI SOSPESI GALLARATE</v>
      </c>
      <c r="N2541" s="16">
        <f>N2480</f>
        <v>0</v>
      </c>
      <c r="O2541" s="16"/>
      <c r="P2541" s="18"/>
      <c r="Q2541" s="14"/>
      <c r="R2541" s="18"/>
      <c r="S2541" s="16">
        <f>G2541</f>
        <v>0</v>
      </c>
      <c r="T2541" s="18">
        <f t="shared" si="854"/>
        <v>97638.799999999988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855"/>
        <v>26344.059999999979</v>
      </c>
      <c r="AA2541" s="15"/>
      <c r="AB2541" s="24"/>
      <c r="AC2541" s="15" t="str">
        <f t="shared" si="853"/>
        <v>COMMERCIALISTA</v>
      </c>
      <c r="AD2541" s="25"/>
      <c r="AE2541" s="62">
        <f t="shared" si="852"/>
        <v>0</v>
      </c>
      <c r="AF2541" s="63">
        <f t="shared" si="848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856"/>
        <v>0</v>
      </c>
      <c r="AP2541" s="15"/>
      <c r="AR2541" s="14"/>
      <c r="AS2541" s="18"/>
      <c r="AT2541" s="16">
        <v>0</v>
      </c>
      <c r="AU2541" s="18">
        <f t="shared" si="857"/>
        <v>0</v>
      </c>
      <c r="AV2541" s="15"/>
      <c r="AX2541" s="14"/>
      <c r="AY2541" s="18"/>
      <c r="AZ2541" s="16">
        <v>0</v>
      </c>
      <c r="BA2541" s="18">
        <f t="shared" si="858"/>
        <v>0</v>
      </c>
      <c r="BB2541" s="15"/>
      <c r="BD2541" s="14"/>
      <c r="BE2541" s="18"/>
      <c r="BF2541" s="16">
        <v>0</v>
      </c>
      <c r="BG2541" s="18">
        <f t="shared" si="859"/>
        <v>0</v>
      </c>
      <c r="BH2541" s="15"/>
      <c r="BJ2541" s="86"/>
      <c r="BK2541" s="86"/>
      <c r="BL2541" s="24"/>
      <c r="BM2541" s="24"/>
      <c r="BN2541" s="24"/>
      <c r="BO2541" s="24"/>
      <c r="BP2541" s="24"/>
      <c r="BQ2541" s="124"/>
    </row>
    <row r="2542" spans="1:69" ht="16.8" customHeight="1" x14ac:dyDescent="0.35">
      <c r="A2542" s="15"/>
      <c r="B2542" s="15"/>
      <c r="C2542" s="64" t="s">
        <v>147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50" t="str">
        <f>K2481</f>
        <v>SOSPESI LEGNANO</v>
      </c>
      <c r="L2542" s="107">
        <f>L2481</f>
        <v>0</v>
      </c>
      <c r="M2542" s="16" t="s">
        <v>511</v>
      </c>
      <c r="N2542" s="16">
        <v>-5</v>
      </c>
      <c r="O2542" s="16"/>
      <c r="P2542" s="18"/>
      <c r="Q2542" s="14"/>
      <c r="R2542" s="18"/>
      <c r="S2542" s="16">
        <f>G2542</f>
        <v>0</v>
      </c>
      <c r="T2542" s="18">
        <f t="shared" si="854"/>
        <v>97638.799999999988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855"/>
        <v>26344.059999999979</v>
      </c>
      <c r="AA2542" s="15"/>
      <c r="AB2542" s="24"/>
      <c r="AC2542" s="15" t="str">
        <f t="shared" si="853"/>
        <v>CASSA PREVIDENZA  AGENTI  + QUOTA GAA</v>
      </c>
      <c r="AD2542" s="25"/>
      <c r="AE2542" s="62">
        <f t="shared" si="852"/>
        <v>0</v>
      </c>
      <c r="AF2542" s="63">
        <f t="shared" si="848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856"/>
        <v>0</v>
      </c>
      <c r="AP2542" s="15"/>
      <c r="AR2542" s="14"/>
      <c r="AS2542" s="18"/>
      <c r="AT2542" s="16">
        <v>0</v>
      </c>
      <c r="AU2542" s="18">
        <f t="shared" si="857"/>
        <v>0</v>
      </c>
      <c r="AV2542" s="15"/>
      <c r="AX2542" s="14"/>
      <c r="AY2542" s="18"/>
      <c r="AZ2542" s="16">
        <v>0</v>
      </c>
      <c r="BA2542" s="18">
        <f t="shared" si="858"/>
        <v>0</v>
      </c>
      <c r="BB2542" s="15"/>
      <c r="BD2542" s="14"/>
      <c r="BE2542" s="18"/>
      <c r="BF2542" s="16">
        <v>0</v>
      </c>
      <c r="BG2542" s="18">
        <f t="shared" si="859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4"/>
    </row>
    <row r="2543" spans="1:69" ht="16.8" customHeight="1" x14ac:dyDescent="0.35">
      <c r="A2543" s="15"/>
      <c r="B2543" s="15"/>
      <c r="C2543" s="15" t="s">
        <v>98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50" t="str">
        <f>K2482</f>
        <v>SOSPESI SOMMA</v>
      </c>
      <c r="L2543" s="107">
        <f>L2482</f>
        <v>0</v>
      </c>
      <c r="M2543" s="16" t="s">
        <v>496</v>
      </c>
      <c r="N2543" s="16">
        <f>N2482</f>
        <v>6.13</v>
      </c>
      <c r="O2543" s="16"/>
      <c r="P2543" s="18"/>
      <c r="Q2543" s="14"/>
      <c r="R2543" s="18">
        <f>F2543</f>
        <v>0</v>
      </c>
      <c r="S2543" s="16">
        <v>0</v>
      </c>
      <c r="T2543" s="18">
        <f t="shared" si="854"/>
        <v>97638.799999999988</v>
      </c>
      <c r="U2543" s="15"/>
      <c r="W2543" s="14" t="s">
        <v>186</v>
      </c>
      <c r="X2543" s="18">
        <v>0</v>
      </c>
      <c r="Y2543" s="16"/>
      <c r="Z2543" s="18">
        <f t="shared" si="855"/>
        <v>26344.059999999979</v>
      </c>
      <c r="AA2543" s="15"/>
      <c r="AB2543" s="24"/>
      <c r="AC2543" s="15" t="str">
        <f t="shared" si="853"/>
        <v>GIROCONTO PROVV. GENERALI</v>
      </c>
      <c r="AD2543" s="25"/>
      <c r="AE2543" s="62">
        <f t="shared" si="852"/>
        <v>0</v>
      </c>
      <c r="AF2543" s="63">
        <f t="shared" si="848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856"/>
        <v>0</v>
      </c>
      <c r="AP2543" s="15"/>
      <c r="AR2543" s="14"/>
      <c r="AS2543" s="18"/>
      <c r="AT2543" s="16"/>
      <c r="AU2543" s="18">
        <f t="shared" si="857"/>
        <v>0</v>
      </c>
      <c r="AV2543" s="15"/>
      <c r="AX2543" s="14"/>
      <c r="AY2543" s="18"/>
      <c r="AZ2543" s="16"/>
      <c r="BA2543" s="18">
        <f t="shared" si="858"/>
        <v>0</v>
      </c>
      <c r="BB2543" s="15"/>
      <c r="BD2543" s="14"/>
      <c r="BE2543" s="18">
        <f>H2543</f>
        <v>0</v>
      </c>
      <c r="BF2543" s="16"/>
      <c r="BG2543" s="18">
        <f t="shared" si="859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4"/>
    </row>
    <row r="2544" spans="1:69" ht="16.8" customHeight="1" x14ac:dyDescent="0.35">
      <c r="A2544" s="15"/>
      <c r="B2544" s="15"/>
      <c r="C2544" s="47" t="s">
        <v>149</v>
      </c>
      <c r="D2544" s="16"/>
      <c r="E2544" s="16"/>
      <c r="F2544" s="1">
        <v>0</v>
      </c>
      <c r="G2544" s="16">
        <v>0</v>
      </c>
      <c r="H2544" s="16"/>
      <c r="I2544" s="4"/>
      <c r="J2544" s="14"/>
      <c r="K2544" s="50" t="s">
        <v>512</v>
      </c>
      <c r="L2544" s="107">
        <v>0</v>
      </c>
      <c r="M2544" s="16" t="s">
        <v>497</v>
      </c>
      <c r="N2544" s="16">
        <f>N2483</f>
        <v>324</v>
      </c>
      <c r="O2544" s="16"/>
      <c r="P2544" s="18"/>
      <c r="Q2544" s="14"/>
      <c r="R2544" s="49">
        <f>F2544</f>
        <v>0</v>
      </c>
      <c r="S2544" s="16">
        <v>0</v>
      </c>
      <c r="T2544" s="18">
        <f t="shared" si="854"/>
        <v>97638.799999999988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855"/>
        <v>26344.059999999979</v>
      </c>
      <c r="AA2544" s="15"/>
      <c r="AB2544" s="24"/>
      <c r="AC2544" s="64" t="s">
        <v>150</v>
      </c>
      <c r="AD2544" s="65"/>
      <c r="AE2544" s="65">
        <f t="shared" si="852"/>
        <v>0</v>
      </c>
      <c r="AF2544" s="63">
        <f t="shared" si="848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856"/>
        <v>0</v>
      </c>
      <c r="AP2544" s="15"/>
      <c r="AR2544" s="14"/>
      <c r="AS2544" s="18"/>
      <c r="AT2544" s="16">
        <v>0</v>
      </c>
      <c r="AU2544" s="18">
        <f t="shared" si="857"/>
        <v>0</v>
      </c>
      <c r="AV2544" s="15"/>
      <c r="AX2544" s="14"/>
      <c r="AY2544" s="18"/>
      <c r="AZ2544" s="16">
        <v>0</v>
      </c>
      <c r="BA2544" s="18">
        <f t="shared" si="858"/>
        <v>0</v>
      </c>
      <c r="BB2544" s="15"/>
      <c r="BD2544" s="14"/>
      <c r="BE2544" s="18"/>
      <c r="BF2544" s="16">
        <v>0</v>
      </c>
      <c r="BG2544" s="18">
        <f t="shared" si="859"/>
        <v>0</v>
      </c>
      <c r="BH2544" s="15"/>
      <c r="BJ2544" s="86"/>
      <c r="BK2544" s="86"/>
      <c r="BL2544" s="24"/>
      <c r="BM2544" s="24"/>
      <c r="BN2544" s="24"/>
      <c r="BO2544" s="24"/>
      <c r="BP2544" s="24"/>
      <c r="BQ2544" s="124"/>
    </row>
    <row r="2545" spans="1:69" ht="16.8" customHeight="1" x14ac:dyDescent="0.35">
      <c r="A2545" s="15"/>
      <c r="B2545" s="15"/>
      <c r="C2545" s="15" t="s">
        <v>100</v>
      </c>
      <c r="D2545" s="16"/>
      <c r="E2545" s="16"/>
      <c r="F2545" s="16"/>
      <c r="G2545" s="16">
        <v>0</v>
      </c>
      <c r="H2545" s="16"/>
      <c r="I2545" s="4"/>
      <c r="J2545" s="14"/>
      <c r="K2545" s="50" t="s">
        <v>509</v>
      </c>
      <c r="L2545" s="107">
        <f>L2484</f>
        <v>631.5</v>
      </c>
      <c r="M2545" s="16" t="str">
        <f>M2484</f>
        <v>NUOVI SOSPESI TUTELA</v>
      </c>
      <c r="N2545" s="16">
        <f>N2484</f>
        <v>0</v>
      </c>
      <c r="O2545" s="16"/>
      <c r="P2545" s="18"/>
      <c r="Q2545" s="14"/>
      <c r="R2545" s="18"/>
      <c r="S2545" s="16">
        <f>G2545</f>
        <v>0</v>
      </c>
      <c r="T2545" s="18">
        <f t="shared" si="854"/>
        <v>97638.799999999988</v>
      </c>
      <c r="U2545" s="15" t="s">
        <v>102</v>
      </c>
      <c r="W2545" s="14"/>
      <c r="X2545" s="18"/>
      <c r="Y2545" s="16">
        <v>0</v>
      </c>
      <c r="Z2545" s="18">
        <f t="shared" si="855"/>
        <v>26344.059999999979</v>
      </c>
      <c r="AA2545" s="15"/>
      <c r="AB2545" s="24"/>
      <c r="AC2545" s="15" t="str">
        <f>C2545</f>
        <v>TASSE</v>
      </c>
      <c r="AD2545" s="25"/>
      <c r="AE2545" s="62">
        <f t="shared" si="852"/>
        <v>0</v>
      </c>
      <c r="AF2545" s="63">
        <f t="shared" si="848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856"/>
        <v>0</v>
      </c>
      <c r="AP2545" s="15"/>
      <c r="AR2545" s="14"/>
      <c r="AS2545" s="18">
        <v>0</v>
      </c>
      <c r="AT2545" s="16">
        <v>0</v>
      </c>
      <c r="AU2545" s="18">
        <f t="shared" si="857"/>
        <v>0</v>
      </c>
      <c r="AV2545" s="15"/>
      <c r="AX2545" s="14"/>
      <c r="AY2545" s="18">
        <v>0</v>
      </c>
      <c r="AZ2545" s="16">
        <v>0</v>
      </c>
      <c r="BA2545" s="18">
        <f t="shared" si="858"/>
        <v>0</v>
      </c>
      <c r="BB2545" s="15"/>
      <c r="BD2545" s="14"/>
      <c r="BE2545" s="18">
        <v>0</v>
      </c>
      <c r="BF2545" s="16">
        <v>0</v>
      </c>
      <c r="BG2545" s="18">
        <f t="shared" si="859"/>
        <v>0</v>
      </c>
      <c r="BH2545" s="15"/>
      <c r="BJ2545" s="86"/>
      <c r="BK2545" s="86"/>
      <c r="BL2545" s="24"/>
      <c r="BM2545" s="24"/>
      <c r="BN2545" s="24"/>
      <c r="BO2545" s="24"/>
      <c r="BP2545" s="24"/>
      <c r="BQ2545" s="124"/>
    </row>
    <row r="2546" spans="1:69" ht="16.8" customHeight="1" x14ac:dyDescent="0.35">
      <c r="A2546" s="15"/>
      <c r="B2546" s="15"/>
      <c r="C2546" s="15" t="s">
        <v>103</v>
      </c>
      <c r="D2546" s="16"/>
      <c r="E2546" s="16"/>
      <c r="F2546" s="16">
        <v>0</v>
      </c>
      <c r="G2546" s="16">
        <v>0</v>
      </c>
      <c r="H2546" s="16"/>
      <c r="I2546" s="4"/>
      <c r="J2546" s="14"/>
      <c r="K2546" s="50" t="s">
        <v>518</v>
      </c>
      <c r="L2546" s="107">
        <v>198.5</v>
      </c>
      <c r="M2546" s="16"/>
      <c r="N2546" s="16">
        <v>0</v>
      </c>
      <c r="O2546" s="16"/>
      <c r="P2546" s="18"/>
      <c r="Q2546" s="14"/>
      <c r="R2546" s="18"/>
      <c r="S2546" s="16">
        <f>G2546</f>
        <v>0</v>
      </c>
      <c r="T2546" s="18">
        <f t="shared" si="854"/>
        <v>97638.799999999988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855"/>
        <v>26344.059999999979</v>
      </c>
      <c r="AA2546" s="15"/>
      <c r="AB2546" s="24"/>
      <c r="AC2546" s="15" t="str">
        <f>C2546</f>
        <v>PREL.  ACC. PER AMM-  GIGI</v>
      </c>
      <c r="AD2546" s="25"/>
      <c r="AE2546" s="62">
        <f t="shared" si="852"/>
        <v>0</v>
      </c>
      <c r="AF2546" s="63">
        <f t="shared" si="848"/>
        <v>8650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856"/>
        <v>0</v>
      </c>
      <c r="AP2546" s="15"/>
      <c r="AR2546" s="14"/>
      <c r="AS2546" s="18">
        <v>0</v>
      </c>
      <c r="AT2546" s="16">
        <v>0</v>
      </c>
      <c r="AU2546" s="18">
        <f t="shared" si="857"/>
        <v>0</v>
      </c>
      <c r="AV2546" s="15"/>
      <c r="AX2546" s="14"/>
      <c r="AY2546" s="18">
        <v>0</v>
      </c>
      <c r="AZ2546" s="16">
        <v>0</v>
      </c>
      <c r="BA2546" s="18">
        <f t="shared" si="858"/>
        <v>0</v>
      </c>
      <c r="BB2546" s="15"/>
      <c r="BD2546" s="14"/>
      <c r="BE2546" s="18">
        <v>0</v>
      </c>
      <c r="BF2546" s="16">
        <v>0</v>
      </c>
      <c r="BG2546" s="18">
        <f t="shared" si="859"/>
        <v>0</v>
      </c>
      <c r="BH2546" s="15"/>
      <c r="BJ2546" s="86"/>
      <c r="BK2546" s="86"/>
      <c r="BL2546" s="24"/>
      <c r="BM2546" s="24"/>
      <c r="BN2546" s="24"/>
      <c r="BO2546" s="24"/>
      <c r="BP2546" s="24"/>
      <c r="BQ2546" s="124"/>
    </row>
    <row r="2547" spans="1:69" ht="16.8" customHeight="1" x14ac:dyDescent="0.35">
      <c r="A2547" s="15"/>
      <c r="B2547" s="15"/>
      <c r="C2547" s="15" t="s">
        <v>105</v>
      </c>
      <c r="D2547" s="16"/>
      <c r="E2547" s="16"/>
      <c r="F2547" s="16">
        <v>0</v>
      </c>
      <c r="G2547" s="16">
        <v>0</v>
      </c>
      <c r="H2547" s="16"/>
      <c r="I2547" s="4"/>
      <c r="J2547" s="14"/>
      <c r="K2547" s="50"/>
      <c r="L2547" s="107">
        <v>0</v>
      </c>
      <c r="M2547" s="16"/>
      <c r="N2547" s="16">
        <v>0</v>
      </c>
      <c r="O2547" s="16"/>
      <c r="P2547" s="18"/>
      <c r="Q2547" s="14"/>
      <c r="R2547" s="18">
        <v>0</v>
      </c>
      <c r="S2547" s="16">
        <f>G2547</f>
        <v>0</v>
      </c>
      <c r="T2547" s="18">
        <f t="shared" si="854"/>
        <v>97638.799999999988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855"/>
        <v>26344.059999999979</v>
      </c>
      <c r="AA2547" s="15"/>
      <c r="AB2547" s="24"/>
      <c r="AC2547" s="15" t="str">
        <f>C2547</f>
        <v>PREL.  ACC. PER AMM-. RENZO</v>
      </c>
      <c r="AD2547" s="25"/>
      <c r="AE2547" s="62">
        <f t="shared" si="852"/>
        <v>0</v>
      </c>
      <c r="AF2547" s="63">
        <f t="shared" si="848"/>
        <v>3210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856"/>
        <v>0</v>
      </c>
      <c r="AP2547" s="15"/>
      <c r="AR2547" s="14"/>
      <c r="AS2547" s="18">
        <v>0</v>
      </c>
      <c r="AT2547" s="16"/>
      <c r="AU2547" s="18">
        <f t="shared" si="857"/>
        <v>0</v>
      </c>
      <c r="AV2547" s="15"/>
      <c r="AX2547" s="14"/>
      <c r="AY2547" s="18">
        <v>0</v>
      </c>
      <c r="AZ2547" s="16"/>
      <c r="BA2547" s="18">
        <f t="shared" si="858"/>
        <v>0</v>
      </c>
      <c r="BB2547" s="15"/>
      <c r="BD2547" s="14"/>
      <c r="BE2547" s="18">
        <v>0</v>
      </c>
      <c r="BF2547" s="16"/>
      <c r="BG2547" s="18">
        <f t="shared" si="859"/>
        <v>0</v>
      </c>
      <c r="BH2547" s="15"/>
      <c r="BJ2547" s="86"/>
      <c r="BK2547" s="86"/>
      <c r="BL2547" s="24"/>
      <c r="BM2547" s="24"/>
      <c r="BN2547" s="24"/>
      <c r="BO2547" s="24"/>
      <c r="BP2547" s="24"/>
      <c r="BQ2547" s="124"/>
    </row>
    <row r="2548" spans="1:69" ht="16.8" customHeight="1" x14ac:dyDescent="0.35">
      <c r="A2548" s="15"/>
      <c r="B2548" s="15"/>
      <c r="C2548" s="15" t="s">
        <v>519</v>
      </c>
      <c r="D2548" s="16"/>
      <c r="E2548" s="16"/>
      <c r="F2548" s="16">
        <v>1219</v>
      </c>
      <c r="G2548" s="16"/>
      <c r="H2548" s="16"/>
      <c r="I2548" s="4"/>
      <c r="J2548" s="14"/>
      <c r="K2548" s="50"/>
      <c r="L2548" s="107">
        <v>0</v>
      </c>
      <c r="M2548" s="16" t="s">
        <v>499</v>
      </c>
      <c r="N2548" s="16">
        <f>N2487</f>
        <v>300.5</v>
      </c>
      <c r="O2548" s="16"/>
      <c r="P2548" s="18"/>
      <c r="Q2548" s="14"/>
      <c r="R2548" s="18">
        <v>0</v>
      </c>
      <c r="S2548" s="16">
        <v>0</v>
      </c>
      <c r="T2548" s="18">
        <f t="shared" si="854"/>
        <v>97638.799999999988</v>
      </c>
      <c r="U2548" s="15"/>
      <c r="W2548" s="14"/>
      <c r="X2548" s="18">
        <f>F2548</f>
        <v>1219</v>
      </c>
      <c r="Y2548" s="16">
        <v>0</v>
      </c>
      <c r="Z2548" s="18">
        <f t="shared" si="855"/>
        <v>27563.059999999979</v>
      </c>
      <c r="AA2548" s="15" t="str">
        <f>C2548</f>
        <v>BONIFICO AGOS   22/2</v>
      </c>
      <c r="AB2548" s="24"/>
      <c r="AC2548" s="15"/>
      <c r="AD2548" s="25"/>
      <c r="AE2548" s="62"/>
      <c r="AF2548" s="63"/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856"/>
        <v>0</v>
      </c>
      <c r="AP2548" s="15"/>
      <c r="AR2548" s="14"/>
      <c r="AS2548" s="18">
        <v>0</v>
      </c>
      <c r="AT2548" s="16"/>
      <c r="AU2548" s="18">
        <f t="shared" si="857"/>
        <v>0</v>
      </c>
      <c r="AV2548" s="15"/>
      <c r="AX2548" s="14"/>
      <c r="AY2548" s="18">
        <v>0</v>
      </c>
      <c r="AZ2548" s="16"/>
      <c r="BA2548" s="18">
        <f t="shared" si="858"/>
        <v>0</v>
      </c>
      <c r="BB2548" s="15"/>
      <c r="BD2548" s="14"/>
      <c r="BE2548" s="18">
        <v>0</v>
      </c>
      <c r="BF2548" s="16"/>
      <c r="BG2548" s="18">
        <f t="shared" si="859"/>
        <v>0</v>
      </c>
      <c r="BH2548" s="15"/>
      <c r="BJ2548" s="86"/>
      <c r="BK2548" s="86"/>
      <c r="BL2548" s="24"/>
      <c r="BM2548" s="24"/>
      <c r="BN2548" s="24"/>
      <c r="BO2548" s="24"/>
      <c r="BP2548" s="24"/>
      <c r="BQ2548" s="124"/>
    </row>
    <row r="2549" spans="1:69" ht="16.8" customHeight="1" x14ac:dyDescent="0.35">
      <c r="A2549" s="15"/>
      <c r="B2549" s="15"/>
      <c r="C2549" s="15" t="s">
        <v>520</v>
      </c>
      <c r="D2549" s="16"/>
      <c r="E2549" s="16"/>
      <c r="F2549" s="16">
        <v>5829.14</v>
      </c>
      <c r="G2549" s="16"/>
      <c r="H2549" s="16">
        <v>0</v>
      </c>
      <c r="I2549" s="4"/>
      <c r="J2549" s="14"/>
      <c r="K2549" s="50"/>
      <c r="L2549" s="107">
        <v>0</v>
      </c>
      <c r="M2549" s="16" t="s">
        <v>501</v>
      </c>
      <c r="N2549" s="16">
        <f>N2488</f>
        <v>333</v>
      </c>
      <c r="O2549" s="16"/>
      <c r="P2549" s="18"/>
      <c r="Q2549" s="14"/>
      <c r="R2549" s="18">
        <v>0</v>
      </c>
      <c r="S2549" s="16">
        <v>0</v>
      </c>
      <c r="T2549" s="18">
        <f t="shared" si="854"/>
        <v>97638.799999999988</v>
      </c>
      <c r="U2549" s="15"/>
      <c r="W2549" s="14"/>
      <c r="X2549" s="18">
        <f>F2549</f>
        <v>5829.14</v>
      </c>
      <c r="Y2549" s="16"/>
      <c r="Z2549" s="18">
        <f t="shared" si="855"/>
        <v>33392.199999999983</v>
      </c>
      <c r="AA2549" s="15"/>
      <c r="AB2549" s="24"/>
      <c r="AC2549" s="15"/>
      <c r="AD2549" s="25"/>
      <c r="AE2549" s="62"/>
      <c r="AF2549" s="63"/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856"/>
        <v>0</v>
      </c>
      <c r="AP2549" s="15"/>
      <c r="AR2549" s="14"/>
      <c r="AS2549" s="18">
        <v>0</v>
      </c>
      <c r="AT2549" s="16"/>
      <c r="AU2549" s="18">
        <f t="shared" si="857"/>
        <v>0</v>
      </c>
      <c r="AV2549" s="15"/>
      <c r="AX2549" s="14"/>
      <c r="AY2549" s="18">
        <v>0</v>
      </c>
      <c r="AZ2549" s="16"/>
      <c r="BA2549" s="18">
        <f t="shared" si="858"/>
        <v>0</v>
      </c>
      <c r="BB2549" s="15"/>
      <c r="BD2549" s="14"/>
      <c r="BE2549" s="18">
        <v>0</v>
      </c>
      <c r="BF2549" s="16"/>
      <c r="BG2549" s="18">
        <f t="shared" si="859"/>
        <v>0</v>
      </c>
      <c r="BH2549" s="15"/>
      <c r="BJ2549" s="86"/>
      <c r="BK2549" s="86"/>
      <c r="BL2549" s="24"/>
      <c r="BM2549" s="24"/>
      <c r="BN2549" s="24"/>
      <c r="BO2549" s="24"/>
      <c r="BP2549" s="24"/>
      <c r="BQ2549" s="124"/>
    </row>
    <row r="2550" spans="1:69" ht="16.8" customHeight="1" x14ac:dyDescent="0.35">
      <c r="A2550" s="15"/>
      <c r="B2550" s="15"/>
      <c r="C2550" s="15" t="s">
        <v>521</v>
      </c>
      <c r="D2550" s="16"/>
      <c r="E2550" s="16"/>
      <c r="F2550" s="16">
        <v>0</v>
      </c>
      <c r="G2550" s="16"/>
      <c r="H2550" s="16"/>
      <c r="I2550" s="4"/>
      <c r="J2550" s="14"/>
      <c r="K2550" s="50" t="s">
        <v>515</v>
      </c>
      <c r="L2550" s="107">
        <v>235.5</v>
      </c>
      <c r="M2550" s="16" t="s">
        <v>522</v>
      </c>
      <c r="N2550" s="16">
        <v>1334</v>
      </c>
      <c r="O2550" s="16"/>
      <c r="P2550" s="18"/>
      <c r="Q2550" s="14"/>
      <c r="R2550" s="18">
        <v>0</v>
      </c>
      <c r="S2550" s="16">
        <v>0</v>
      </c>
      <c r="T2550" s="18">
        <f t="shared" si="854"/>
        <v>97638.799999999988</v>
      </c>
      <c r="U2550" s="15"/>
      <c r="W2550" s="14"/>
      <c r="X2550" s="18">
        <f>F2550</f>
        <v>0</v>
      </c>
      <c r="Y2550" s="16"/>
      <c r="Z2550" s="18">
        <f t="shared" si="855"/>
        <v>33392.199999999983</v>
      </c>
      <c r="AA2550" s="15"/>
      <c r="AB2550" s="24"/>
      <c r="AC2550" s="15"/>
      <c r="AD2550" s="25"/>
      <c r="AE2550" s="62"/>
      <c r="AF2550" s="63"/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856"/>
        <v>0</v>
      </c>
      <c r="AP2550" s="15"/>
      <c r="AR2550" s="14"/>
      <c r="AS2550" s="18">
        <v>0</v>
      </c>
      <c r="AT2550" s="16"/>
      <c r="AU2550" s="18">
        <f t="shared" si="857"/>
        <v>0</v>
      </c>
      <c r="AV2550" s="15"/>
      <c r="AX2550" s="14"/>
      <c r="AY2550" s="18">
        <v>0</v>
      </c>
      <c r="AZ2550" s="16"/>
      <c r="BA2550" s="18">
        <f t="shared" si="858"/>
        <v>0</v>
      </c>
      <c r="BB2550" s="15"/>
      <c r="BD2550" s="14"/>
      <c r="BE2550" s="18">
        <v>0</v>
      </c>
      <c r="BF2550" s="16"/>
      <c r="BG2550" s="18">
        <f t="shared" si="859"/>
        <v>0</v>
      </c>
      <c r="BH2550" s="15"/>
      <c r="BJ2550" s="86"/>
      <c r="BK2550" s="86"/>
      <c r="BL2550" s="24"/>
      <c r="BM2550" s="24"/>
      <c r="BN2550" s="24"/>
      <c r="BO2550" s="24"/>
      <c r="BP2550" s="24"/>
      <c r="BQ2550" s="124"/>
    </row>
    <row r="2551" spans="1:69" ht="16.8" customHeight="1" x14ac:dyDescent="0.35">
      <c r="A2551" s="15"/>
      <c r="B2551" s="15"/>
      <c r="C2551" s="15" t="s">
        <v>107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68</v>
      </c>
      <c r="L2551" s="51">
        <f>AI2560</f>
        <v>0</v>
      </c>
      <c r="M2551" s="16" t="s">
        <v>523</v>
      </c>
      <c r="N2551" s="16">
        <v>64.510000000000005</v>
      </c>
      <c r="O2551" s="16"/>
      <c r="P2551" s="18"/>
      <c r="Q2551" s="14"/>
      <c r="R2551" s="18">
        <v>0</v>
      </c>
      <c r="S2551" s="16">
        <v>0</v>
      </c>
      <c r="T2551" s="18">
        <f t="shared" si="854"/>
        <v>97638.799999999988</v>
      </c>
      <c r="U2551" s="15"/>
      <c r="W2551" s="14"/>
      <c r="X2551" s="18">
        <f>F2551</f>
        <v>0</v>
      </c>
      <c r="Y2551" s="16">
        <v>0</v>
      </c>
      <c r="Z2551" s="18">
        <f t="shared" si="855"/>
        <v>33392.199999999983</v>
      </c>
      <c r="AA2551" s="15" t="str">
        <f>C2551</f>
        <v>VERSAMENTO</v>
      </c>
      <c r="AB2551" s="24"/>
      <c r="AC2551" s="15"/>
      <c r="AD2551" s="25"/>
      <c r="AE2551" s="62"/>
      <c r="AF2551" s="63"/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856"/>
        <v>0</v>
      </c>
      <c r="AP2551" s="15"/>
      <c r="AR2551" s="14"/>
      <c r="AS2551" s="18">
        <v>0</v>
      </c>
      <c r="AT2551" s="16"/>
      <c r="AU2551" s="18">
        <f t="shared" si="857"/>
        <v>0</v>
      </c>
      <c r="AV2551" s="15"/>
      <c r="AX2551" s="14"/>
      <c r="AY2551" s="18">
        <v>0</v>
      </c>
      <c r="AZ2551" s="16"/>
      <c r="BA2551" s="18">
        <f t="shared" si="858"/>
        <v>0</v>
      </c>
      <c r="BB2551" s="15"/>
      <c r="BD2551" s="14"/>
      <c r="BE2551" s="18">
        <v>0</v>
      </c>
      <c r="BF2551" s="16"/>
      <c r="BG2551" s="18">
        <f t="shared" si="859"/>
        <v>0</v>
      </c>
      <c r="BH2551" s="15"/>
      <c r="BJ2551" s="86"/>
      <c r="BK2551" s="86"/>
      <c r="BL2551" s="24"/>
      <c r="BM2551" s="24"/>
      <c r="BN2551" s="24"/>
      <c r="BO2551" s="24"/>
      <c r="BP2551" s="24"/>
      <c r="BQ2551" s="124"/>
    </row>
    <row r="2552" spans="1:69" ht="16.8" customHeight="1" x14ac:dyDescent="0.35">
      <c r="A2552" s="15"/>
      <c r="B2552" s="15"/>
      <c r="C2552" s="68" t="s">
        <v>107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111</v>
      </c>
      <c r="L2552" s="16">
        <f>SUM(L2539:L2551)</f>
        <v>1180</v>
      </c>
      <c r="M2552" s="16"/>
      <c r="N2552" s="16">
        <v>0</v>
      </c>
      <c r="O2552" s="16"/>
      <c r="P2552" s="18"/>
      <c r="Q2552" s="14"/>
      <c r="R2552" s="18">
        <v>0</v>
      </c>
      <c r="S2552" s="16"/>
      <c r="T2552" s="18">
        <f t="shared" si="854"/>
        <v>97638.799999999988</v>
      </c>
      <c r="U2552" s="15"/>
      <c r="W2552" s="14"/>
      <c r="X2552" s="18">
        <v>0</v>
      </c>
      <c r="Y2552" s="16"/>
      <c r="Z2552" s="18">
        <f t="shared" si="855"/>
        <v>33392.199999999983</v>
      </c>
      <c r="AA2552" s="15" t="str">
        <f>C2552</f>
        <v>VERSAMENTO</v>
      </c>
      <c r="AB2552" s="24"/>
      <c r="AC2552" s="15"/>
      <c r="AD2552" s="25"/>
      <c r="AE2552" s="62"/>
      <c r="AF2552" s="63"/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856"/>
        <v>0</v>
      </c>
      <c r="AP2552" s="15"/>
      <c r="AR2552" s="14"/>
      <c r="AS2552" s="18">
        <v>0</v>
      </c>
      <c r="AT2552" s="16"/>
      <c r="AU2552" s="18">
        <f t="shared" si="857"/>
        <v>0</v>
      </c>
      <c r="AV2552" s="15" t="str">
        <f>C2552</f>
        <v>VERSAMENTO</v>
      </c>
      <c r="AX2552" s="14"/>
      <c r="AY2552" s="18">
        <v>0</v>
      </c>
      <c r="AZ2552" s="16"/>
      <c r="BA2552" s="18">
        <f t="shared" si="858"/>
        <v>0</v>
      </c>
      <c r="BB2552" s="15"/>
      <c r="BD2552" s="14"/>
      <c r="BE2552" s="18">
        <v>0</v>
      </c>
      <c r="BF2552" s="16"/>
      <c r="BG2552" s="18">
        <f t="shared" si="859"/>
        <v>0</v>
      </c>
      <c r="BH2552" s="15"/>
      <c r="BJ2552" s="86"/>
      <c r="BK2552" s="86"/>
      <c r="BL2552" s="24"/>
      <c r="BM2552" s="24"/>
      <c r="BN2552" s="24"/>
      <c r="BO2552" s="24"/>
      <c r="BP2552" s="24"/>
      <c r="BQ2552" s="124"/>
    </row>
    <row r="2553" spans="1:69" ht="16.8" customHeight="1" x14ac:dyDescent="0.35">
      <c r="A2553" s="15"/>
      <c r="B2553" s="15"/>
      <c r="C2553" s="15" t="s">
        <v>169</v>
      </c>
      <c r="D2553" s="16"/>
      <c r="E2553" s="16"/>
      <c r="F2553" s="16">
        <v>10443</v>
      </c>
      <c r="G2553" s="85">
        <f>F2543</f>
        <v>0</v>
      </c>
      <c r="H2553" s="16"/>
      <c r="I2553" s="4"/>
      <c r="J2553" s="14"/>
      <c r="K2553" s="17" t="s">
        <v>93</v>
      </c>
      <c r="L2553" s="16">
        <f>SUM(N2540:N2554)</f>
        <v>3180.1400000000003</v>
      </c>
      <c r="M2553" s="44"/>
      <c r="N2553" s="16">
        <v>0</v>
      </c>
      <c r="O2553" s="16"/>
      <c r="P2553" s="18"/>
      <c r="Q2553" s="14"/>
      <c r="R2553" s="18">
        <v>0</v>
      </c>
      <c r="S2553" s="16"/>
      <c r="T2553" s="18">
        <f t="shared" si="854"/>
        <v>97638.799999999988</v>
      </c>
      <c r="U2553" s="15"/>
      <c r="W2553" s="14"/>
      <c r="X2553" s="18">
        <f>F2553</f>
        <v>10443</v>
      </c>
      <c r="Y2553" s="16">
        <f>G2553</f>
        <v>0</v>
      </c>
      <c r="Z2553" s="18">
        <f t="shared" si="855"/>
        <v>43835.199999999983</v>
      </c>
      <c r="AA2553" s="15" t="str">
        <f>C2553</f>
        <v>BONIFICI</v>
      </c>
      <c r="AB2553" s="24"/>
      <c r="AC2553" s="15"/>
      <c r="AD2553" s="25"/>
      <c r="AE2553" s="62"/>
      <c r="AF2553" s="63"/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856"/>
        <v>0</v>
      </c>
      <c r="AP2553" s="15"/>
      <c r="AR2553" s="14"/>
      <c r="AS2553" s="18">
        <v>0</v>
      </c>
      <c r="AT2553" s="16"/>
      <c r="AU2553" s="18">
        <f t="shared" si="857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858"/>
        <v>0</v>
      </c>
      <c r="BB2553" s="15"/>
      <c r="BD2553" s="14"/>
      <c r="BE2553" s="18">
        <v>0</v>
      </c>
      <c r="BF2553" s="16"/>
      <c r="BG2553" s="18">
        <f t="shared" si="859"/>
        <v>0</v>
      </c>
      <c r="BH2553" s="15"/>
      <c r="BJ2553" s="86"/>
      <c r="BK2553" s="86"/>
      <c r="BL2553" s="24"/>
      <c r="BM2553" s="24"/>
      <c r="BN2553" s="24"/>
      <c r="BO2553" s="24"/>
      <c r="BP2553" s="24"/>
      <c r="BQ2553" s="124"/>
    </row>
    <row r="2554" spans="1:69" ht="16.8" customHeight="1" x14ac:dyDescent="0.35">
      <c r="A2554" s="15"/>
      <c r="B2554" s="15"/>
      <c r="C2554" s="47" t="s">
        <v>112</v>
      </c>
      <c r="D2554" s="16"/>
      <c r="E2554" s="16"/>
      <c r="F2554" s="16">
        <v>0</v>
      </c>
      <c r="G2554" s="1">
        <f>F2544</f>
        <v>0</v>
      </c>
      <c r="H2554" s="16">
        <f>G2554-D2445-D2446-D2448</f>
        <v>-2135.52</v>
      </c>
      <c r="I2554" s="4"/>
      <c r="J2554" s="14"/>
      <c r="K2554" s="53">
        <f>A2503</f>
        <v>45348</v>
      </c>
      <c r="L2554" s="3">
        <f>D2503+D2504-E2508+D2505-E2505+D2508-E2503+B2506</f>
        <v>24082.47</v>
      </c>
      <c r="M2554" s="3" t="s">
        <v>524</v>
      </c>
      <c r="N2554" s="3">
        <v>-41</v>
      </c>
      <c r="O2554" s="16"/>
      <c r="P2554" s="18"/>
      <c r="Q2554" s="14"/>
      <c r="R2554" s="18"/>
      <c r="S2554" s="16"/>
      <c r="T2554" s="18">
        <f t="shared" si="854"/>
        <v>97638.799999999988</v>
      </c>
      <c r="U2554" s="15"/>
      <c r="W2554" s="14"/>
      <c r="X2554" s="18"/>
      <c r="Y2554" s="1">
        <f>G2554</f>
        <v>0</v>
      </c>
      <c r="Z2554" s="18">
        <f t="shared" si="855"/>
        <v>43835.199999999983</v>
      </c>
      <c r="AA2554" s="15" t="str">
        <f>C2554</f>
        <v>PREL .PROVVIGIONI MATURATE</v>
      </c>
      <c r="AB2554" s="24"/>
      <c r="AC2554" s="15" t="s">
        <v>157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856"/>
        <v>0</v>
      </c>
      <c r="AP2554" s="15"/>
      <c r="AR2554" s="14"/>
      <c r="AS2554" s="18"/>
      <c r="AT2554" s="25">
        <v>0</v>
      </c>
      <c r="AU2554" s="18">
        <f t="shared" si="857"/>
        <v>0</v>
      </c>
      <c r="AV2554" s="15"/>
      <c r="AX2554" s="14"/>
      <c r="AY2554" s="18"/>
      <c r="AZ2554" s="25">
        <v>0</v>
      </c>
      <c r="BA2554" s="18">
        <f t="shared" si="858"/>
        <v>0</v>
      </c>
      <c r="BB2554" s="15"/>
      <c r="BD2554" s="14"/>
      <c r="BE2554" s="18"/>
      <c r="BF2554" s="25">
        <v>0</v>
      </c>
      <c r="BG2554" s="18">
        <f t="shared" si="859"/>
        <v>0</v>
      </c>
      <c r="BH2554" s="15"/>
      <c r="BJ2554" s="86"/>
      <c r="BK2554" s="86"/>
      <c r="BL2554" s="24"/>
      <c r="BM2554" s="24"/>
      <c r="BN2554" s="24"/>
      <c r="BO2554" s="24"/>
      <c r="BP2554" s="24"/>
      <c r="BQ2554" s="124"/>
    </row>
    <row r="2555" spans="1:69" ht="16.8" customHeight="1" x14ac:dyDescent="0.35">
      <c r="A2555" s="15"/>
      <c r="B2555" s="15"/>
      <c r="C2555" s="15" t="s">
        <v>113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/>
      <c r="N2555" s="16"/>
      <c r="O2555" s="16"/>
      <c r="P2555" s="18"/>
      <c r="Q2555" s="14"/>
      <c r="R2555" s="18"/>
      <c r="S2555" s="16">
        <f>G2555</f>
        <v>0</v>
      </c>
      <c r="T2555" s="18">
        <f t="shared" si="854"/>
        <v>97638.799999999988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855"/>
        <v>43835.199999999983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856"/>
        <v>0</v>
      </c>
      <c r="AP2555" s="15"/>
      <c r="AR2555" s="14"/>
      <c r="AS2555" s="18"/>
      <c r="AT2555" s="16"/>
      <c r="AU2555" s="18">
        <f t="shared" si="857"/>
        <v>0</v>
      </c>
      <c r="AV2555" s="15"/>
      <c r="AX2555" s="14"/>
      <c r="AY2555" s="18"/>
      <c r="AZ2555" s="16"/>
      <c r="BA2555" s="18">
        <f t="shared" si="858"/>
        <v>0</v>
      </c>
      <c r="BB2555" s="15"/>
      <c r="BD2555" s="14"/>
      <c r="BE2555" s="18"/>
      <c r="BF2555" s="16"/>
      <c r="BG2555" s="18">
        <f t="shared" si="859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4"/>
    </row>
    <row r="2556" spans="1:69" ht="16.8" customHeight="1" x14ac:dyDescent="0.35">
      <c r="A2556" s="15"/>
      <c r="B2556" s="15"/>
      <c r="C2556" s="15" t="s">
        <v>114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854"/>
        <v>97638.799999999988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855"/>
        <v>43835.199999999983</v>
      </c>
      <c r="AA2556" s="15"/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856"/>
        <v>0</v>
      </c>
      <c r="AP2556" s="15"/>
      <c r="AR2556" s="14"/>
      <c r="AS2556" s="18"/>
      <c r="AT2556" s="16">
        <v>0</v>
      </c>
      <c r="AU2556" s="18">
        <f t="shared" si="857"/>
        <v>0</v>
      </c>
      <c r="AV2556" s="15"/>
      <c r="AX2556" s="14"/>
      <c r="AY2556" s="18"/>
      <c r="AZ2556" s="16">
        <v>0</v>
      </c>
      <c r="BA2556" s="18">
        <f t="shared" si="858"/>
        <v>0</v>
      </c>
      <c r="BB2556" s="15"/>
      <c r="BD2556" s="14"/>
      <c r="BE2556" s="18"/>
      <c r="BF2556" s="16">
        <v>0</v>
      </c>
      <c r="BG2556" s="18">
        <f t="shared" si="859"/>
        <v>0</v>
      </c>
      <c r="BH2556" s="15"/>
      <c r="BJ2556" s="86"/>
      <c r="BK2556" s="86"/>
      <c r="BL2556" s="24"/>
      <c r="BM2556" s="24"/>
      <c r="BN2556" s="24"/>
      <c r="BO2556" s="24"/>
      <c r="BP2556" s="24"/>
      <c r="BQ2556" s="124"/>
    </row>
    <row r="2557" spans="1:69" ht="16.8" customHeight="1" x14ac:dyDescent="0.35">
      <c r="A2557" s="15"/>
      <c r="B2557" s="15"/>
      <c r="C2557" s="15"/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115</v>
      </c>
      <c r="L2557" s="3">
        <f>SUM(L2537:L2551)+N2536+L2553+L2554</f>
        <v>169916.61</v>
      </c>
      <c r="M2557" s="3">
        <f>SUM(O2506:O2525)+N2535</f>
        <v>112665.12999999999</v>
      </c>
      <c r="N2557" s="16"/>
      <c r="O2557" s="16"/>
      <c r="P2557" s="18"/>
      <c r="Q2557" s="14"/>
      <c r="R2557" s="18"/>
      <c r="S2557" s="16">
        <v>0</v>
      </c>
      <c r="T2557" s="18">
        <f t="shared" si="854"/>
        <v>97638.799999999988</v>
      </c>
      <c r="U2557" s="15"/>
      <c r="W2557" s="14"/>
      <c r="X2557" s="18">
        <v>0</v>
      </c>
      <c r="Y2557" s="16">
        <v>0</v>
      </c>
      <c r="Z2557" s="18">
        <f t="shared" si="855"/>
        <v>43835.199999999983</v>
      </c>
      <c r="AA2557" s="15"/>
      <c r="AB2557" s="24"/>
      <c r="AC2557" s="15">
        <f>C2557</f>
        <v>0</v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111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856"/>
        <v>0</v>
      </c>
      <c r="AP2557" s="15"/>
      <c r="AR2557" s="14"/>
      <c r="AS2557" s="18"/>
      <c r="AT2557" s="16">
        <v>0</v>
      </c>
      <c r="AU2557" s="18">
        <f t="shared" si="857"/>
        <v>0</v>
      </c>
      <c r="AV2557" s="16"/>
      <c r="AX2557" s="14"/>
      <c r="AY2557" s="18"/>
      <c r="AZ2557" s="16">
        <v>0</v>
      </c>
      <c r="BA2557" s="18">
        <f t="shared" si="858"/>
        <v>0</v>
      </c>
      <c r="BB2557" s="15"/>
      <c r="BD2557" s="14"/>
      <c r="BE2557" s="18"/>
      <c r="BF2557" s="16">
        <v>0</v>
      </c>
      <c r="BG2557" s="18">
        <f t="shared" si="859"/>
        <v>0</v>
      </c>
      <c r="BH2557" s="15"/>
      <c r="BJ2557" s="86"/>
      <c r="BK2557" s="86"/>
      <c r="BL2557" s="24"/>
      <c r="BM2557" s="24"/>
      <c r="BN2557" s="24"/>
      <c r="BO2557" s="24"/>
      <c r="BP2557" s="24"/>
      <c r="BQ2557" s="124"/>
    </row>
    <row r="2558" spans="1:69" ht="16.8" customHeight="1" x14ac:dyDescent="0.35">
      <c r="A2558" s="15"/>
      <c r="B2558" s="15"/>
      <c r="C2558" s="64" t="s">
        <v>138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5581.930000000003</v>
      </c>
      <c r="J2558" s="14"/>
      <c r="K2558" s="6" t="s">
        <v>116</v>
      </c>
      <c r="L2558" s="3">
        <f>L2557-M2557</f>
        <v>57251.479999999996</v>
      </c>
      <c r="M2558" s="16"/>
      <c r="N2558" s="16"/>
      <c r="O2558" s="16"/>
      <c r="P2558" s="18"/>
      <c r="Q2558" s="14"/>
      <c r="R2558" s="18"/>
      <c r="S2558" s="16">
        <v>0</v>
      </c>
      <c r="T2558" s="18">
        <f t="shared" si="854"/>
        <v>97638.799999999988</v>
      </c>
      <c r="U2558" s="15"/>
      <c r="W2558" s="14"/>
      <c r="X2558" s="18"/>
      <c r="Y2558" s="16">
        <v>0</v>
      </c>
      <c r="Z2558" s="18">
        <f t="shared" si="855"/>
        <v>43835.199999999983</v>
      </c>
      <c r="AA2558" s="15"/>
      <c r="AB2558" s="24"/>
      <c r="AC2558" s="71" t="s">
        <v>190</v>
      </c>
      <c r="AD2558" s="65"/>
      <c r="AE2558" s="65">
        <v>0</v>
      </c>
      <c r="AF2558" s="63">
        <f>SUM(AF2510:AF2557)</f>
        <v>71744.930000000008</v>
      </c>
      <c r="AG2558" s="25"/>
      <c r="AH2558" s="24" t="s">
        <v>117</v>
      </c>
      <c r="AI2558" s="26"/>
      <c r="AJ2558" s="25">
        <f>SUM(AJ2504:AJ2557)</f>
        <v>0</v>
      </c>
      <c r="AL2558" s="14"/>
      <c r="AM2558" s="18"/>
      <c r="AN2558" s="16"/>
      <c r="AO2558" s="18">
        <f t="shared" si="856"/>
        <v>0</v>
      </c>
      <c r="AP2558" s="15"/>
      <c r="AR2558" s="14"/>
      <c r="AS2558" s="18"/>
      <c r="AT2558" s="16">
        <v>0</v>
      </c>
      <c r="AU2558" s="18">
        <f t="shared" si="857"/>
        <v>0</v>
      </c>
      <c r="AV2558" s="15"/>
      <c r="AX2558" s="14"/>
      <c r="AY2558" s="18"/>
      <c r="AZ2558" s="16"/>
      <c r="BA2558" s="18">
        <f t="shared" si="858"/>
        <v>0</v>
      </c>
      <c r="BB2558" s="15"/>
      <c r="BD2558" s="14"/>
      <c r="BE2558" s="18"/>
      <c r="BF2558" s="16"/>
      <c r="BG2558" s="18">
        <f t="shared" si="859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4"/>
    </row>
    <row r="2559" spans="1:69" ht="16.8" customHeight="1" x14ac:dyDescent="0.35">
      <c r="A2559" s="15"/>
      <c r="B2559" s="15"/>
      <c r="C2559" s="64" t="s">
        <v>140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35</v>
      </c>
      <c r="L2559" s="55">
        <f>D2560+E2560+A2560+B2560+B2507</f>
        <v>58136.020000000004</v>
      </c>
      <c r="M2559" s="16"/>
      <c r="N2559" s="16"/>
      <c r="O2559" s="56"/>
      <c r="P2559" s="18"/>
      <c r="Q2559" s="14"/>
      <c r="R2559" s="18"/>
      <c r="S2559" s="16">
        <v>0</v>
      </c>
      <c r="T2559" s="18">
        <f t="shared" si="854"/>
        <v>97638.799999999988</v>
      </c>
      <c r="U2559" s="15"/>
      <c r="W2559" s="14"/>
      <c r="X2559" s="18">
        <v>0</v>
      </c>
      <c r="Y2559" s="16">
        <v>0</v>
      </c>
      <c r="Z2559" s="18">
        <f t="shared" si="855"/>
        <v>43835.199999999983</v>
      </c>
      <c r="AA2559" s="15"/>
      <c r="AB2559" s="24"/>
      <c r="AC2559" s="71" t="s">
        <v>161</v>
      </c>
      <c r="AD2559" s="65"/>
      <c r="AE2559" s="65">
        <f>G2559</f>
        <v>0</v>
      </c>
      <c r="AF2559" s="63">
        <f>AF2498+AD2503+AD2504</f>
        <v>116818.35999999997</v>
      </c>
      <c r="AG2559" s="25"/>
      <c r="AH2559" s="24"/>
      <c r="AI2559" s="26"/>
      <c r="AJ2559" s="25"/>
      <c r="AL2559" s="14"/>
      <c r="AM2559" s="18"/>
      <c r="AN2559" s="16"/>
      <c r="AO2559" s="18">
        <f t="shared" si="856"/>
        <v>0</v>
      </c>
      <c r="AP2559" s="15"/>
      <c r="AR2559" s="14"/>
      <c r="AS2559" s="18"/>
      <c r="AT2559" s="16"/>
      <c r="AU2559" s="18">
        <f t="shared" si="857"/>
        <v>0</v>
      </c>
      <c r="AV2559" s="15"/>
      <c r="AX2559" s="14"/>
      <c r="AY2559" s="18"/>
      <c r="AZ2559" s="16"/>
      <c r="BA2559" s="18">
        <f t="shared" si="858"/>
        <v>0</v>
      </c>
      <c r="BB2559" s="15"/>
      <c r="BD2559" s="14"/>
      <c r="BE2559" s="18"/>
      <c r="BF2559" s="16"/>
      <c r="BG2559" s="18">
        <f t="shared" si="859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4"/>
    </row>
    <row r="2560" spans="1:69" ht="16.8" customHeight="1" x14ac:dyDescent="0.35">
      <c r="A2560" s="92">
        <f>D2505-D2507+A2499-E2505-G2559</f>
        <v>41335.659999999996</v>
      </c>
      <c r="B2560" s="44">
        <f>D2508-D2510+B2499</f>
        <v>9397.2400000000034</v>
      </c>
      <c r="C2560" s="57" t="s">
        <v>119</v>
      </c>
      <c r="D2560" s="44">
        <f>D2503-D2506-E2503+D2499</f>
        <v>5143.9900000000016</v>
      </c>
      <c r="E2560" s="44">
        <f>D2504-D2509+E2499</f>
        <v>192.68</v>
      </c>
      <c r="F2560" s="72">
        <f>D2506+D2507+D2509+F2499-E2507</f>
        <v>38988</v>
      </c>
      <c r="G2560" s="81">
        <f>D2506+D2507-E2507+D2509+G2499</f>
        <v>38988</v>
      </c>
      <c r="H2560" s="44">
        <f>G2554+G2553+H2499</f>
        <v>31184.519999999997</v>
      </c>
      <c r="I2560" s="79">
        <f>G2560-H2560</f>
        <v>7803.4800000000032</v>
      </c>
      <c r="J2560" s="58"/>
      <c r="K2560" s="6" t="s">
        <v>120</v>
      </c>
      <c r="L2560" s="3">
        <f>L2558-L2559</f>
        <v>-884.54000000000815</v>
      </c>
      <c r="M2560" s="27" t="s">
        <v>162</v>
      </c>
      <c r="N2560" s="27">
        <f>O2560-L2559</f>
        <v>1091.9299999999785</v>
      </c>
      <c r="O2560" s="44">
        <f>Z2560+AU2560+N2536+SUM(L2539:L2550)+SUM(N2540:N2550)+L2554-D2506-D2509-D2505+E2507</f>
        <v>59227.949999999983</v>
      </c>
      <c r="P2560" s="18"/>
      <c r="Q2560" s="58"/>
      <c r="R2560" s="59"/>
      <c r="S2560" s="44"/>
      <c r="T2560" s="59">
        <f t="shared" si="854"/>
        <v>97638.799999999988</v>
      </c>
      <c r="U2560" s="57"/>
      <c r="W2560" s="58"/>
      <c r="X2560" s="59"/>
      <c r="Y2560" s="44">
        <v>0</v>
      </c>
      <c r="Z2560" s="59">
        <f t="shared" si="855"/>
        <v>43835.199999999983</v>
      </c>
      <c r="AA2560" s="57"/>
      <c r="AB2560" s="60"/>
      <c r="AC2560" s="60" t="s">
        <v>121</v>
      </c>
      <c r="AD2560" s="23">
        <f>SUM(AD2503:AD2559)-SUM(AE2503:AE2557)+AD2499</f>
        <v>45073.43</v>
      </c>
      <c r="AE2560" s="23">
        <f>AF2546+AF2547</f>
        <v>11860</v>
      </c>
      <c r="AF2560" s="23">
        <f>AD2560+AE2560</f>
        <v>56933.43</v>
      </c>
      <c r="AG2560" s="23" t="s">
        <v>163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856"/>
        <v>0</v>
      </c>
      <c r="AP2560" s="57"/>
      <c r="AR2560" s="58"/>
      <c r="AS2560" s="59"/>
      <c r="AT2560" s="44"/>
      <c r="AU2560" s="59">
        <f t="shared" si="857"/>
        <v>0</v>
      </c>
      <c r="AV2560" s="57"/>
      <c r="AX2560" s="58"/>
      <c r="AY2560" s="59"/>
      <c r="AZ2560" s="44"/>
      <c r="BA2560" s="59">
        <f t="shared" si="858"/>
        <v>0</v>
      </c>
      <c r="BB2560" s="57"/>
      <c r="BD2560" s="58"/>
      <c r="BE2560" s="59"/>
      <c r="BF2560" s="44"/>
      <c r="BG2560" s="59">
        <f t="shared" si="859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191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 t="s">
        <v>0</v>
      </c>
      <c r="B2563" s="2"/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24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122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164</v>
      </c>
      <c r="BK2563" s="21" t="s">
        <v>0</v>
      </c>
      <c r="BL2563" s="8" t="s">
        <v>34</v>
      </c>
      <c r="BM2563" s="8" t="s">
        <v>0</v>
      </c>
      <c r="BN2563" s="8" t="s">
        <v>40</v>
      </c>
      <c r="BO2563" s="8" t="s">
        <v>165</v>
      </c>
      <c r="BP2563" s="8" t="s">
        <v>0</v>
      </c>
      <c r="BQ2563" s="9" t="s">
        <v>166</v>
      </c>
    </row>
    <row r="2564" spans="1:69" ht="16.8" customHeight="1" x14ac:dyDescent="0.35">
      <c r="A2564" s="14">
        <v>45349</v>
      </c>
      <c r="B2564" s="15" t="s">
        <v>167</v>
      </c>
      <c r="C2564" s="15" t="s">
        <v>168</v>
      </c>
      <c r="D2564" s="16">
        <v>0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24</v>
      </c>
      <c r="L2564" s="16">
        <f>D2567+D2570+D2568+D2571</f>
        <v>1613.85</v>
      </c>
      <c r="M2564" s="16"/>
      <c r="N2564" s="82">
        <f>L2564+L2565-M2565</f>
        <v>1613.85</v>
      </c>
      <c r="O2564" s="80">
        <f>D2567+D2570+D2568-E2568-E2567+O2503</f>
        <v>112521.96000000002</v>
      </c>
      <c r="P2564" s="18"/>
      <c r="Q2564" s="14">
        <f>J2564</f>
        <v>45349</v>
      </c>
      <c r="R2564" s="18"/>
      <c r="S2564" s="16"/>
      <c r="T2564" s="18">
        <f>T2560</f>
        <v>97638.799999999988</v>
      </c>
      <c r="U2564" s="15"/>
      <c r="W2564" s="14">
        <f>A2564</f>
        <v>45349</v>
      </c>
      <c r="X2564" s="18"/>
      <c r="Y2564" s="16"/>
      <c r="Z2564" s="18">
        <f>Z2560</f>
        <v>43835.199999999983</v>
      </c>
      <c r="AA2564" s="15"/>
      <c r="AB2564" s="19">
        <f>A2564</f>
        <v>45349</v>
      </c>
      <c r="AC2564" s="12" t="s">
        <v>25</v>
      </c>
      <c r="AD2564" s="11">
        <f>N2564</f>
        <v>1613.85</v>
      </c>
      <c r="AE2564" s="11"/>
      <c r="AF2564" s="20"/>
      <c r="AG2564" s="20"/>
      <c r="AH2564" s="21" t="s">
        <v>26</v>
      </c>
      <c r="AI2564" s="22" t="s">
        <v>27</v>
      </c>
      <c r="AJ2564" s="23" t="s">
        <v>28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169</v>
      </c>
      <c r="BM2564" s="88">
        <f>BK2564</f>
        <v>45349</v>
      </c>
      <c r="BN2564" s="24" t="s">
        <v>169</v>
      </c>
      <c r="BO2564" s="24"/>
      <c r="BP2564" s="88">
        <f>BK2564</f>
        <v>45349</v>
      </c>
      <c r="BQ2564" s="124"/>
    </row>
    <row r="2565" spans="1:69" ht="16.8" customHeight="1" x14ac:dyDescent="0.35">
      <c r="A2565" s="15"/>
      <c r="B2565" s="15"/>
      <c r="C2565" s="15" t="s">
        <v>170</v>
      </c>
      <c r="D2565" s="16">
        <v>82</v>
      </c>
      <c r="E2565" s="16"/>
      <c r="F2565" s="16"/>
      <c r="G2565" s="16"/>
      <c r="H2565" s="103" t="s">
        <v>34</v>
      </c>
      <c r="I2565" s="4"/>
      <c r="J2565" s="14"/>
      <c r="K2565" s="17" t="s">
        <v>30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596" si="860">(R2565-S2565)+T2564</f>
        <v>97638.799999999988</v>
      </c>
      <c r="U2565" s="15"/>
      <c r="W2565" s="14"/>
      <c r="X2565" s="18"/>
      <c r="Y2565" s="16"/>
      <c r="Z2565" s="18">
        <f t="shared" ref="Z2565:Z2596" si="861">(X2565-Y2565)+Z2564</f>
        <v>43835.199999999983</v>
      </c>
      <c r="AA2565" s="15"/>
      <c r="AB2565" s="24"/>
      <c r="AC2565" s="24" t="s">
        <v>31</v>
      </c>
      <c r="AD2565" s="25"/>
      <c r="AE2565" s="25"/>
      <c r="AF2565" s="25"/>
      <c r="AG2565" s="25"/>
      <c r="AH2565" s="12" t="s">
        <v>32</v>
      </c>
      <c r="AI2565" s="26">
        <f>AI2560</f>
        <v>0</v>
      </c>
      <c r="AJ2565" s="25"/>
      <c r="AL2565" s="14"/>
      <c r="AM2565" s="18"/>
      <c r="AN2565" s="16"/>
      <c r="AO2565" s="18">
        <f t="shared" ref="AO2565:AO2596" si="862">(AM2565-AN2565)+AO2564</f>
        <v>0</v>
      </c>
      <c r="AP2565" s="15"/>
      <c r="AR2565" s="14"/>
      <c r="AS2565" s="18"/>
      <c r="AT2565" s="16"/>
      <c r="AU2565" s="18">
        <f t="shared" ref="AU2565:AU2596" si="863">(AS2565-AT2565)+AU2564</f>
        <v>0</v>
      </c>
      <c r="AV2565" s="15"/>
      <c r="AX2565" s="14"/>
      <c r="AY2565" s="18"/>
      <c r="AZ2565" s="16"/>
      <c r="BA2565" s="18">
        <f t="shared" ref="BA2565:BA2596" si="864">(AY2565-AZ2565)+BA2564</f>
        <v>0</v>
      </c>
      <c r="BB2565" s="15"/>
      <c r="BD2565" s="14"/>
      <c r="BE2565" s="18"/>
      <c r="BF2565" s="16"/>
      <c r="BG2565" s="18">
        <f t="shared" ref="BG2565:BG2596" si="865">(BE2565-BF2565)+BG2564</f>
        <v>0</v>
      </c>
      <c r="BH2565" s="15"/>
      <c r="BJ2565" s="86">
        <v>0</v>
      </c>
      <c r="BK2565" s="90"/>
      <c r="BL2565" s="24">
        <v>0</v>
      </c>
      <c r="BM2565" s="91"/>
      <c r="BN2565" s="24">
        <v>0</v>
      </c>
      <c r="BO2565" s="24">
        <v>0</v>
      </c>
      <c r="BP2565" s="91"/>
      <c r="BQ2565" s="124"/>
    </row>
    <row r="2566" spans="1:69" ht="16.8" customHeight="1" x14ac:dyDescent="0.35">
      <c r="A2566" s="15"/>
      <c r="B2566" s="15"/>
      <c r="C2566" s="15" t="s">
        <v>171</v>
      </c>
      <c r="D2566" s="16">
        <v>10523.83</v>
      </c>
      <c r="E2566" s="16">
        <v>319.99</v>
      </c>
      <c r="F2566" s="16"/>
      <c r="G2566" s="16"/>
      <c r="H2566" s="103">
        <f>D2567+H2505</f>
        <v>117.38</v>
      </c>
      <c r="I2566" s="4"/>
      <c r="J2566" s="14"/>
      <c r="K2566" s="17" t="s">
        <v>35</v>
      </c>
      <c r="L2566" s="16">
        <f>D2564+D2565+D2566+D2569-D2567-D2568-D2570-D2571-E2566-E2564+B2567</f>
        <v>8671.99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860"/>
        <v>97638.799999999988</v>
      </c>
      <c r="U2566" s="15"/>
      <c r="W2566" s="14"/>
      <c r="X2566" s="18"/>
      <c r="Y2566" s="16"/>
      <c r="Z2566" s="18">
        <f t="shared" si="861"/>
        <v>43835.199999999983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862"/>
        <v>0</v>
      </c>
      <c r="AP2566" s="15"/>
      <c r="AR2566" s="14"/>
      <c r="AS2566" s="18"/>
      <c r="AT2566" s="16"/>
      <c r="AU2566" s="18">
        <f t="shared" si="863"/>
        <v>0</v>
      </c>
      <c r="AV2566" s="15"/>
      <c r="AX2566" s="14"/>
      <c r="AY2566" s="18"/>
      <c r="AZ2566" s="16"/>
      <c r="BA2566" s="18">
        <f t="shared" si="864"/>
        <v>0</v>
      </c>
      <c r="BB2566" s="15"/>
      <c r="BD2566" s="14"/>
      <c r="BE2566" s="18"/>
      <c r="BF2566" s="16"/>
      <c r="BG2566" s="18">
        <f t="shared" si="865"/>
        <v>0</v>
      </c>
      <c r="BH2566" s="15"/>
      <c r="BJ2566" s="86">
        <v>0</v>
      </c>
      <c r="BK2566" s="90"/>
      <c r="BL2566" s="24">
        <v>0</v>
      </c>
      <c r="BM2566" s="91"/>
      <c r="BN2566" s="24">
        <v>0</v>
      </c>
      <c r="BO2566" s="24">
        <v>0</v>
      </c>
      <c r="BP2566" s="91"/>
      <c r="BQ2566" s="124"/>
    </row>
    <row r="2567" spans="1:69" ht="16.8" customHeight="1" x14ac:dyDescent="0.35">
      <c r="A2567" s="15"/>
      <c r="B2567" s="15">
        <v>0</v>
      </c>
      <c r="C2567" s="15" t="s">
        <v>172</v>
      </c>
      <c r="D2567" s="16">
        <v>0</v>
      </c>
      <c r="E2567" s="16"/>
      <c r="F2567" s="16"/>
      <c r="G2567" s="16"/>
      <c r="H2567" s="103" t="s">
        <v>40</v>
      </c>
      <c r="I2567" s="4"/>
      <c r="J2567" s="14"/>
      <c r="K2567" s="17" t="str">
        <f>C2606</f>
        <v>TASSE</v>
      </c>
      <c r="L2567" s="16"/>
      <c r="M2567" s="16">
        <f>10*(L2564+L2565-M2565)/100</f>
        <v>161.38499999999999</v>
      </c>
      <c r="N2567" s="16">
        <f>G2606</f>
        <v>0</v>
      </c>
      <c r="O2567" s="16">
        <f t="shared" ref="O2567:O2586" si="866">O2506+M2567-N2567</f>
        <v>30712.12100000001</v>
      </c>
      <c r="P2567" s="18">
        <f t="shared" ref="P2567:P2586" si="867">P2506+M2567</f>
        <v>11843.221</v>
      </c>
      <c r="Q2567" s="14"/>
      <c r="R2567" s="18"/>
      <c r="S2567" s="16"/>
      <c r="T2567" s="18">
        <f t="shared" si="860"/>
        <v>97638.799999999988</v>
      </c>
      <c r="U2567" s="15"/>
      <c r="W2567" s="14"/>
      <c r="X2567" s="18"/>
      <c r="Y2567" s="16"/>
      <c r="Z2567" s="18">
        <f t="shared" si="861"/>
        <v>43835.199999999983</v>
      </c>
      <c r="AA2567" s="15"/>
      <c r="AB2567" s="24"/>
      <c r="AC2567" s="24"/>
      <c r="AD2567" s="25"/>
      <c r="AE2567" s="25"/>
      <c r="AF2567" s="25"/>
      <c r="AG2567" s="25"/>
      <c r="AH2567" s="17"/>
      <c r="AI2567" s="16">
        <v>0</v>
      </c>
      <c r="AJ2567" s="25"/>
      <c r="AL2567" s="14"/>
      <c r="AM2567" s="18"/>
      <c r="AN2567" s="16"/>
      <c r="AO2567" s="18">
        <f t="shared" si="862"/>
        <v>0</v>
      </c>
      <c r="AP2567" s="15"/>
      <c r="AR2567" s="14"/>
      <c r="AS2567" s="18"/>
      <c r="AT2567" s="16"/>
      <c r="AU2567" s="18">
        <f t="shared" si="863"/>
        <v>0</v>
      </c>
      <c r="AV2567" s="15"/>
      <c r="AX2567" s="14"/>
      <c r="AY2567" s="18"/>
      <c r="AZ2567" s="16"/>
      <c r="BA2567" s="18">
        <f t="shared" si="864"/>
        <v>0</v>
      </c>
      <c r="BB2567" s="15"/>
      <c r="BD2567" s="14"/>
      <c r="BE2567" s="18"/>
      <c r="BF2567" s="16"/>
      <c r="BG2567" s="18">
        <f t="shared" si="865"/>
        <v>0</v>
      </c>
      <c r="BH2567" s="15"/>
      <c r="BJ2567" s="86">
        <v>0</v>
      </c>
      <c r="BK2567" s="90"/>
      <c r="BL2567" s="24">
        <v>0</v>
      </c>
      <c r="BM2567" s="91"/>
      <c r="BN2567" s="24">
        <v>0</v>
      </c>
      <c r="BO2567" s="24">
        <v>0</v>
      </c>
      <c r="BP2567" s="91"/>
      <c r="BQ2567" s="124"/>
    </row>
    <row r="2568" spans="1:69" ht="16.8" customHeight="1" x14ac:dyDescent="0.35">
      <c r="A2568" s="15"/>
      <c r="B2568" s="16">
        <f>B2567+B2507</f>
        <v>2066.4499999999998</v>
      </c>
      <c r="C2568" s="15" t="s">
        <v>173</v>
      </c>
      <c r="D2568" s="16">
        <v>1613.85</v>
      </c>
      <c r="E2568" s="16">
        <v>0</v>
      </c>
      <c r="F2568" s="16"/>
      <c r="G2568" s="16"/>
      <c r="H2568" s="103">
        <f>D2568+H2507</f>
        <v>10257.630000000001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135.07924499999999</v>
      </c>
      <c r="N2568" s="16">
        <f>D2576</f>
        <v>0</v>
      </c>
      <c r="O2568" s="16">
        <f t="shared" si="866"/>
        <v>-32992.924022999992</v>
      </c>
      <c r="P2568" s="18">
        <f t="shared" si="867"/>
        <v>9912.775977000003</v>
      </c>
      <c r="Q2568" s="14"/>
      <c r="R2568" s="18"/>
      <c r="S2568" s="16"/>
      <c r="T2568" s="18">
        <f t="shared" si="860"/>
        <v>97638.799999999988</v>
      </c>
      <c r="U2568" s="15"/>
      <c r="W2568" s="14"/>
      <c r="X2568" s="18"/>
      <c r="Y2568" s="16"/>
      <c r="Z2568" s="18">
        <f t="shared" si="861"/>
        <v>43835.199999999983</v>
      </c>
      <c r="AA2568" s="15"/>
      <c r="AB2568" s="24"/>
      <c r="AC2568" s="17"/>
      <c r="AD2568" s="25"/>
      <c r="AE2568" s="25"/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862"/>
        <v>0</v>
      </c>
      <c r="AP2568" s="15"/>
      <c r="AR2568" s="14"/>
      <c r="AS2568" s="18"/>
      <c r="AT2568" s="16"/>
      <c r="AU2568" s="18">
        <f t="shared" si="863"/>
        <v>0</v>
      </c>
      <c r="AV2568" s="15"/>
      <c r="AX2568" s="14"/>
      <c r="AY2568" s="18"/>
      <c r="AZ2568" s="16"/>
      <c r="BA2568" s="18">
        <f t="shared" si="864"/>
        <v>0</v>
      </c>
      <c r="BB2568" s="15"/>
      <c r="BD2568" s="14"/>
      <c r="BE2568" s="18"/>
      <c r="BF2568" s="16"/>
      <c r="BG2568" s="18">
        <f t="shared" si="865"/>
        <v>0</v>
      </c>
      <c r="BH2568" s="15"/>
      <c r="BJ2568" s="86">
        <v>0</v>
      </c>
      <c r="BK2568" s="90"/>
      <c r="BL2568" s="24">
        <v>0</v>
      </c>
      <c r="BM2568" s="91"/>
      <c r="BN2568" s="24">
        <v>0</v>
      </c>
      <c r="BO2568" s="24"/>
      <c r="BP2568" s="24"/>
      <c r="BQ2568" s="124"/>
    </row>
    <row r="2569" spans="1:69" ht="16.8" customHeight="1" x14ac:dyDescent="0.35">
      <c r="A2569" s="15"/>
      <c r="B2569" s="15"/>
      <c r="C2569" s="15" t="s">
        <v>174</v>
      </c>
      <c r="D2569" s="16">
        <v>0</v>
      </c>
      <c r="E2569" s="16">
        <v>0</v>
      </c>
      <c r="F2569" s="16"/>
      <c r="G2569" s="16"/>
      <c r="H2569" s="103" t="s">
        <v>44</v>
      </c>
      <c r="I2569" s="77" t="s">
        <v>175</v>
      </c>
      <c r="J2569" s="14"/>
      <c r="K2569" s="15" t="str">
        <f>C2593</f>
        <v>TOT. PAG. IMPIEGATE</v>
      </c>
      <c r="L2569" s="16"/>
      <c r="M2569" s="16">
        <f>15.35*(L2564+L2565-M2565)/100</f>
        <v>247.72597499999995</v>
      </c>
      <c r="N2569" s="16">
        <f>D2593</f>
        <v>0</v>
      </c>
      <c r="O2569" s="16">
        <f t="shared" si="866"/>
        <v>-7423.3557650000021</v>
      </c>
      <c r="P2569" s="18">
        <f t="shared" si="867"/>
        <v>18179.344234999997</v>
      </c>
      <c r="Q2569" s="14"/>
      <c r="R2569" s="18"/>
      <c r="S2569" s="16"/>
      <c r="T2569" s="18">
        <f t="shared" si="860"/>
        <v>97638.799999999988</v>
      </c>
      <c r="U2569" s="15"/>
      <c r="W2569" s="14"/>
      <c r="X2569" s="18"/>
      <c r="Y2569" s="16"/>
      <c r="Z2569" s="18">
        <f t="shared" si="861"/>
        <v>43835.199999999983</v>
      </c>
      <c r="AA2569" s="15"/>
      <c r="AB2569" s="24"/>
      <c r="AC2569" s="17"/>
      <c r="AD2569" s="25"/>
      <c r="AE2569" s="25"/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862"/>
        <v>0</v>
      </c>
      <c r="AP2569" s="15"/>
      <c r="AR2569" s="14"/>
      <c r="AS2569" s="18"/>
      <c r="AT2569" s="16"/>
      <c r="AU2569" s="18">
        <f t="shared" si="863"/>
        <v>0</v>
      </c>
      <c r="AV2569" s="15"/>
      <c r="AX2569" s="14"/>
      <c r="AY2569" s="18"/>
      <c r="AZ2569" s="16"/>
      <c r="BA2569" s="18">
        <f t="shared" si="864"/>
        <v>0</v>
      </c>
      <c r="BB2569" s="15"/>
      <c r="BD2569" s="14"/>
      <c r="BE2569" s="18"/>
      <c r="BF2569" s="16"/>
      <c r="BG2569" s="18">
        <f t="shared" si="865"/>
        <v>0</v>
      </c>
      <c r="BH2569" s="15"/>
      <c r="BJ2569" s="86">
        <v>0</v>
      </c>
      <c r="BK2569" s="90"/>
      <c r="BL2569" s="24">
        <v>0</v>
      </c>
      <c r="BM2569" s="91"/>
      <c r="BN2569" s="24">
        <v>0</v>
      </c>
      <c r="BO2569" s="24"/>
      <c r="BP2569" s="24"/>
      <c r="BQ2569" s="124"/>
    </row>
    <row r="2570" spans="1:69" ht="16.8" customHeight="1" x14ac:dyDescent="0.35">
      <c r="A2570" s="15"/>
      <c r="B2570" s="15" t="s">
        <v>42</v>
      </c>
      <c r="C2570" s="15" t="s">
        <v>176</v>
      </c>
      <c r="D2570" s="16">
        <v>0</v>
      </c>
      <c r="E2570" s="16"/>
      <c r="F2570" s="16"/>
      <c r="G2570" s="16"/>
      <c r="H2570" s="103">
        <f>D2570+H2509</f>
        <v>87.32</v>
      </c>
      <c r="I2570" s="78">
        <f>D2567+D2568-E2568+D2570</f>
        <v>1613.85</v>
      </c>
      <c r="J2570" s="14"/>
      <c r="K2570" s="15" t="s">
        <v>45</v>
      </c>
      <c r="L2570" s="16"/>
      <c r="M2570" s="16">
        <f>2.6*(L2564+L2565-M2565)/100</f>
        <v>41.960100000000004</v>
      </c>
      <c r="N2570" s="16">
        <f>D2581</f>
        <v>0</v>
      </c>
      <c r="O2570" s="16">
        <f t="shared" si="866"/>
        <v>8070.4374599999983</v>
      </c>
      <c r="P2570" s="18">
        <f t="shared" si="867"/>
        <v>3079.2374599999998</v>
      </c>
      <c r="Q2570" s="14"/>
      <c r="R2570" s="18"/>
      <c r="S2570" s="16"/>
      <c r="T2570" s="18">
        <f t="shared" si="860"/>
        <v>97638.799999999988</v>
      </c>
      <c r="U2570" s="15"/>
      <c r="W2570" s="14"/>
      <c r="X2570" s="18"/>
      <c r="Y2570" s="16"/>
      <c r="Z2570" s="18">
        <f t="shared" si="861"/>
        <v>43835.199999999983</v>
      </c>
      <c r="AA2570" s="15"/>
      <c r="AB2570" s="24"/>
      <c r="AC2570" s="17"/>
      <c r="AD2570" s="25"/>
      <c r="AE2570" s="25"/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862"/>
        <v>0</v>
      </c>
      <c r="AP2570" s="15"/>
      <c r="AR2570" s="14"/>
      <c r="AS2570" s="18"/>
      <c r="AT2570" s="16"/>
      <c r="AU2570" s="18">
        <f t="shared" si="863"/>
        <v>0</v>
      </c>
      <c r="AV2570" s="15"/>
      <c r="AX2570" s="14"/>
      <c r="AY2570" s="18"/>
      <c r="AZ2570" s="16"/>
      <c r="BA2570" s="18">
        <f t="shared" si="864"/>
        <v>0</v>
      </c>
      <c r="BB2570" s="15"/>
      <c r="BD2570" s="14"/>
      <c r="BE2570" s="18"/>
      <c r="BF2570" s="16"/>
      <c r="BG2570" s="18">
        <f t="shared" si="865"/>
        <v>0</v>
      </c>
      <c r="BH2570" s="15"/>
      <c r="BJ2570" s="86">
        <v>0</v>
      </c>
      <c r="BK2570" s="90"/>
      <c r="BL2570" s="24">
        <v>0</v>
      </c>
      <c r="BM2570" s="91"/>
      <c r="BN2570" s="24">
        <v>0</v>
      </c>
      <c r="BO2570" s="24"/>
      <c r="BP2570" s="24"/>
      <c r="BQ2570" s="124"/>
    </row>
    <row r="2571" spans="1:69" ht="16.8" customHeight="1" x14ac:dyDescent="0.35">
      <c r="A2571" s="15"/>
      <c r="B2571" s="15"/>
      <c r="C2571" s="15" t="s">
        <v>177</v>
      </c>
      <c r="D2571" s="16">
        <v>0</v>
      </c>
      <c r="E2571" s="16"/>
      <c r="F2571" s="16"/>
      <c r="G2571" s="16">
        <v>0</v>
      </c>
      <c r="H2571" s="103" t="s">
        <v>49</v>
      </c>
      <c r="I2571" s="4"/>
      <c r="J2571" s="14"/>
      <c r="K2571" s="15" t="s">
        <v>47</v>
      </c>
      <c r="L2571" s="16"/>
      <c r="M2571" s="16">
        <f>2.6*(L2564+L2565-M2565)/100</f>
        <v>41.960100000000004</v>
      </c>
      <c r="N2571" s="16">
        <f>G2582+H2582</f>
        <v>0</v>
      </c>
      <c r="O2571" s="16">
        <f t="shared" si="866"/>
        <v>7765.6774599999999</v>
      </c>
      <c r="P2571" s="18">
        <f t="shared" si="867"/>
        <v>3079.2374599999998</v>
      </c>
      <c r="Q2571" s="14"/>
      <c r="R2571" s="18"/>
      <c r="S2571" s="16">
        <f>G2571</f>
        <v>0</v>
      </c>
      <c r="T2571" s="18">
        <f t="shared" si="860"/>
        <v>97638.799999999988</v>
      </c>
      <c r="U2571" s="15" t="str">
        <f>C2571</f>
        <v>Provvigioni TUTELA LEGALE</v>
      </c>
      <c r="W2571" s="14"/>
      <c r="X2571" s="18"/>
      <c r="Y2571" s="16">
        <v>0</v>
      </c>
      <c r="Z2571" s="18">
        <f t="shared" si="861"/>
        <v>43835.199999999983</v>
      </c>
      <c r="AA2571" s="15"/>
      <c r="AB2571" s="24"/>
      <c r="AC2571" s="15" t="str">
        <f>C2571</f>
        <v>Provvigioni TUTELA LEGALE</v>
      </c>
      <c r="AD2571" s="25"/>
      <c r="AE2571" s="62">
        <f>G2571</f>
        <v>0</v>
      </c>
      <c r="AF2571" s="63">
        <f>AE2571+AF2510</f>
        <v>0</v>
      </c>
      <c r="AG2571" s="25"/>
      <c r="AH2571" s="17"/>
      <c r="AI2571" s="16">
        <v>0</v>
      </c>
      <c r="AJ2571" s="25"/>
      <c r="AL2571" s="14"/>
      <c r="AM2571" s="18"/>
      <c r="AN2571" s="16">
        <v>0</v>
      </c>
      <c r="AO2571" s="18">
        <f t="shared" si="862"/>
        <v>0</v>
      </c>
      <c r="AP2571" s="15"/>
      <c r="AR2571" s="14"/>
      <c r="AS2571" s="18"/>
      <c r="AT2571" s="16">
        <v>0</v>
      </c>
      <c r="AU2571" s="18">
        <f t="shared" si="863"/>
        <v>0</v>
      </c>
      <c r="AV2571" s="15"/>
      <c r="AX2571" s="14"/>
      <c r="AY2571" s="18"/>
      <c r="AZ2571" s="16">
        <v>0</v>
      </c>
      <c r="BA2571" s="18">
        <f t="shared" si="864"/>
        <v>0</v>
      </c>
      <c r="BB2571" s="15"/>
      <c r="BD2571" s="14"/>
      <c r="BE2571" s="18"/>
      <c r="BF2571" s="16">
        <v>0</v>
      </c>
      <c r="BG2571" s="18">
        <f t="shared" si="865"/>
        <v>0</v>
      </c>
      <c r="BH2571" s="15"/>
      <c r="BJ2571" s="86">
        <v>0</v>
      </c>
      <c r="BK2571" s="90"/>
      <c r="BL2571" s="24">
        <v>0</v>
      </c>
      <c r="BM2571" s="91"/>
      <c r="BN2571" s="24">
        <v>0</v>
      </c>
      <c r="BO2571" s="24"/>
      <c r="BP2571" s="24"/>
      <c r="BQ2571" s="124"/>
    </row>
    <row r="2572" spans="1:69" ht="16.8" customHeight="1" x14ac:dyDescent="0.35">
      <c r="A2572" s="15"/>
      <c r="B2572" s="15"/>
      <c r="C2572" s="15" t="s">
        <v>178</v>
      </c>
      <c r="D2572" s="16"/>
      <c r="E2572" s="16"/>
      <c r="F2572" s="16"/>
      <c r="G2572" s="16">
        <v>0</v>
      </c>
      <c r="H2572" s="103">
        <f>D2571+H2511</f>
        <v>3142.26</v>
      </c>
      <c r="I2572" s="4"/>
      <c r="J2572" s="14"/>
      <c r="K2572" s="15" t="s">
        <v>50</v>
      </c>
      <c r="L2572" s="16"/>
      <c r="M2572" s="16">
        <f>0.46*(L2564+L2565-M2565)/100</f>
        <v>7.4237099999999998</v>
      </c>
      <c r="N2572" s="16">
        <f>G2586</f>
        <v>0</v>
      </c>
      <c r="O2572" s="16">
        <f t="shared" si="866"/>
        <v>1427.848166</v>
      </c>
      <c r="P2572" s="18">
        <f t="shared" si="867"/>
        <v>544.78816600000016</v>
      </c>
      <c r="Q2572" s="14"/>
      <c r="R2572" s="18"/>
      <c r="S2572" s="16">
        <f>G2572</f>
        <v>0</v>
      </c>
      <c r="T2572" s="18">
        <f t="shared" si="860"/>
        <v>97638.799999999988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861"/>
        <v>43835.199999999983</v>
      </c>
      <c r="AA2572" s="15"/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611.16</v>
      </c>
      <c r="AG2572" s="25"/>
      <c r="AH2572" s="16"/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862"/>
        <v>0</v>
      </c>
      <c r="AP2572" s="15"/>
      <c r="AR2572" s="14"/>
      <c r="AS2572" s="18">
        <v>0</v>
      </c>
      <c r="AT2572" s="16">
        <v>0</v>
      </c>
      <c r="AU2572" s="18">
        <f t="shared" si="863"/>
        <v>0</v>
      </c>
      <c r="AV2572" s="15"/>
      <c r="AX2572" s="14"/>
      <c r="AY2572" s="18">
        <v>0</v>
      </c>
      <c r="AZ2572" s="16">
        <v>0</v>
      </c>
      <c r="BA2572" s="18">
        <f t="shared" si="864"/>
        <v>0</v>
      </c>
      <c r="BB2572" s="15"/>
      <c r="BD2572" s="14"/>
      <c r="BE2572" s="18">
        <v>0</v>
      </c>
      <c r="BF2572" s="16">
        <v>0</v>
      </c>
      <c r="BG2572" s="18">
        <f t="shared" si="865"/>
        <v>0</v>
      </c>
      <c r="BH2572" s="15"/>
      <c r="BJ2572" s="86">
        <v>0</v>
      </c>
      <c r="BK2572" s="90"/>
      <c r="BL2572" s="24">
        <v>0</v>
      </c>
      <c r="BM2572" s="91"/>
      <c r="BN2572" s="24">
        <v>0</v>
      </c>
      <c r="BO2572" s="24"/>
      <c r="BP2572" s="24"/>
      <c r="BQ2572" s="124"/>
    </row>
    <row r="2573" spans="1:69" ht="16.8" customHeight="1" x14ac:dyDescent="0.35">
      <c r="A2573" s="15"/>
      <c r="B2573" s="15"/>
      <c r="C2573" s="15" t="s">
        <v>179</v>
      </c>
      <c r="D2573" s="16"/>
      <c r="E2573" s="16"/>
      <c r="F2573" s="16"/>
      <c r="G2573" s="16">
        <v>0</v>
      </c>
      <c r="H2573" s="103"/>
      <c r="I2573" s="4"/>
      <c r="J2573" s="14"/>
      <c r="K2573" s="15" t="s">
        <v>52</v>
      </c>
      <c r="L2573" s="16"/>
      <c r="M2573" s="16">
        <f>0.28*(L2564+L2565-M2565)/100</f>
        <v>4.5187800000000005</v>
      </c>
      <c r="N2573" s="16">
        <f>D2596</f>
        <v>0</v>
      </c>
      <c r="O2573" s="16">
        <f t="shared" si="866"/>
        <v>869.1201880000001</v>
      </c>
      <c r="P2573" s="18">
        <f t="shared" si="867"/>
        <v>331.61018799999999</v>
      </c>
      <c r="Q2573" s="14"/>
      <c r="R2573" s="18"/>
      <c r="S2573" s="16">
        <f>G2573</f>
        <v>0</v>
      </c>
      <c r="T2573" s="18">
        <f t="shared" si="860"/>
        <v>97638.799999999988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861"/>
        <v>43835.199999999983</v>
      </c>
      <c r="AA2573" s="15"/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5832.01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862"/>
        <v>0</v>
      </c>
      <c r="AP2573" s="15"/>
      <c r="AR2573" s="14"/>
      <c r="AS2573" s="18"/>
      <c r="AT2573" s="16">
        <v>0</v>
      </c>
      <c r="AU2573" s="18">
        <f t="shared" si="863"/>
        <v>0</v>
      </c>
      <c r="AV2573" s="15"/>
      <c r="AX2573" s="14"/>
      <c r="AY2573" s="18"/>
      <c r="AZ2573" s="16">
        <v>0</v>
      </c>
      <c r="BA2573" s="18">
        <f t="shared" si="864"/>
        <v>0</v>
      </c>
      <c r="BB2573" s="15"/>
      <c r="BD2573" s="14"/>
      <c r="BE2573" s="18"/>
      <c r="BF2573" s="16">
        <v>0</v>
      </c>
      <c r="BG2573" s="18">
        <f t="shared" si="865"/>
        <v>0</v>
      </c>
      <c r="BH2573" s="15"/>
      <c r="BJ2573" s="86">
        <v>0</v>
      </c>
      <c r="BK2573" s="90"/>
      <c r="BL2573" s="24">
        <v>0</v>
      </c>
      <c r="BM2573" s="24"/>
      <c r="BN2573" s="24"/>
      <c r="BO2573" s="24"/>
      <c r="BP2573" s="24"/>
      <c r="BQ2573" s="124"/>
    </row>
    <row r="2574" spans="1:69" ht="16.8" customHeight="1" x14ac:dyDescent="0.35">
      <c r="A2574" s="15"/>
      <c r="B2574" s="15"/>
      <c r="C2574" s="15" t="s">
        <v>180</v>
      </c>
      <c r="D2574" s="16"/>
      <c r="E2574" s="16"/>
      <c r="F2574" s="16"/>
      <c r="G2574" s="16">
        <v>0</v>
      </c>
      <c r="H2574" s="103"/>
      <c r="I2574" s="4"/>
      <c r="J2574" s="14"/>
      <c r="K2574" s="15" t="str">
        <f>C2584</f>
        <v>Materiale pulizia</v>
      </c>
      <c r="L2574" s="16"/>
      <c r="M2574" s="16">
        <f>0.28*(L2564+L2565-M2565)/100</f>
        <v>4.5187800000000005</v>
      </c>
      <c r="N2574" s="16">
        <f>G2584</f>
        <v>0</v>
      </c>
      <c r="O2574" s="16">
        <f t="shared" si="866"/>
        <v>869.1201880000001</v>
      </c>
      <c r="P2574" s="18">
        <f t="shared" si="867"/>
        <v>331.61018799999999</v>
      </c>
      <c r="Q2574" s="14"/>
      <c r="R2574" s="18"/>
      <c r="S2574" s="16">
        <f>G2574</f>
        <v>0</v>
      </c>
      <c r="T2574" s="18">
        <f t="shared" si="860"/>
        <v>97638.799999999988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861"/>
        <v>43835.199999999983</v>
      </c>
      <c r="AA2574" s="15"/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862"/>
        <v>0</v>
      </c>
      <c r="AP2574" s="15"/>
      <c r="AR2574" s="14"/>
      <c r="AS2574" s="18"/>
      <c r="AT2574" s="16">
        <v>0</v>
      </c>
      <c r="AU2574" s="18">
        <f t="shared" si="863"/>
        <v>0</v>
      </c>
      <c r="AV2574" s="15"/>
      <c r="AX2574" s="14"/>
      <c r="AY2574" s="18"/>
      <c r="AZ2574" s="16">
        <v>0</v>
      </c>
      <c r="BA2574" s="18">
        <f t="shared" si="864"/>
        <v>0</v>
      </c>
      <c r="BB2574" s="15"/>
      <c r="BD2574" s="14"/>
      <c r="BE2574" s="18"/>
      <c r="BF2574" s="16">
        <v>0</v>
      </c>
      <c r="BG2574" s="18">
        <f t="shared" si="865"/>
        <v>0</v>
      </c>
      <c r="BH2574" s="15"/>
      <c r="BJ2574" s="86">
        <v>0</v>
      </c>
      <c r="BK2574" s="90"/>
      <c r="BL2574" s="24"/>
      <c r="BM2574" s="24"/>
      <c r="BN2574" s="24"/>
      <c r="BO2574" s="24"/>
      <c r="BP2574" s="24"/>
      <c r="BQ2574" s="124"/>
    </row>
    <row r="2575" spans="1:69" ht="16.8" customHeight="1" x14ac:dyDescent="0.35">
      <c r="A2575" s="15"/>
      <c r="B2575" s="15"/>
      <c r="C2575" s="15" t="s">
        <v>181</v>
      </c>
      <c r="D2575" s="16"/>
      <c r="E2575" s="16"/>
      <c r="F2575" s="16"/>
      <c r="G2575" s="16">
        <v>0</v>
      </c>
      <c r="H2575" s="16"/>
      <c r="I2575" s="4"/>
      <c r="J2575" s="14"/>
      <c r="K2575" s="15" t="str">
        <f>C2587</f>
        <v>Pubblicità</v>
      </c>
      <c r="L2575" s="16"/>
      <c r="M2575" s="16">
        <f>0.28*(L2564+L2565-M2565)/100</f>
        <v>4.5187800000000005</v>
      </c>
      <c r="N2575" s="16">
        <f>G2587</f>
        <v>0</v>
      </c>
      <c r="O2575" s="16">
        <f t="shared" si="866"/>
        <v>869.1201880000001</v>
      </c>
      <c r="P2575" s="18">
        <f t="shared" si="867"/>
        <v>331.61018799999999</v>
      </c>
      <c r="Q2575" s="14"/>
      <c r="R2575" s="18"/>
      <c r="S2575" s="16">
        <f>G2575</f>
        <v>0</v>
      </c>
      <c r="T2575" s="18">
        <f t="shared" si="860"/>
        <v>97638.799999999988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861"/>
        <v>43835.199999999983</v>
      </c>
      <c r="AA2575" s="15"/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9876.83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862"/>
        <v>0</v>
      </c>
      <c r="AP2575" s="15"/>
      <c r="AR2575" s="14"/>
      <c r="AS2575" s="18"/>
      <c r="AT2575" s="16">
        <v>0</v>
      </c>
      <c r="AU2575" s="18">
        <f t="shared" si="863"/>
        <v>0</v>
      </c>
      <c r="AV2575" s="15"/>
      <c r="AX2575" s="14"/>
      <c r="AY2575" s="18"/>
      <c r="AZ2575" s="16">
        <v>0</v>
      </c>
      <c r="BA2575" s="18">
        <f t="shared" si="864"/>
        <v>0</v>
      </c>
      <c r="BB2575" s="15"/>
      <c r="BD2575" s="14"/>
      <c r="BE2575" s="18"/>
      <c r="BF2575" s="16">
        <v>0</v>
      </c>
      <c r="BG2575" s="18">
        <f t="shared" si="865"/>
        <v>0</v>
      </c>
      <c r="BH2575" s="15"/>
      <c r="BJ2575" s="86">
        <v>0</v>
      </c>
      <c r="BK2575" s="90"/>
      <c r="BL2575" s="24"/>
      <c r="BM2575" s="24"/>
      <c r="BN2575" s="24"/>
      <c r="BO2575" s="24"/>
      <c r="BP2575" s="24"/>
      <c r="BQ2575" s="124"/>
    </row>
    <row r="2576" spans="1:69" ht="16.8" customHeight="1" x14ac:dyDescent="0.35">
      <c r="A2576" s="15"/>
      <c r="B2576" s="15"/>
      <c r="C2576" s="15" t="s">
        <v>55</v>
      </c>
      <c r="D2576" s="16">
        <f>SUM(G2568:G2575)+E2571+E2572+E2573+E2574+E2575</f>
        <v>0</v>
      </c>
      <c r="E2576" s="16"/>
      <c r="F2576" s="16"/>
      <c r="G2576" s="16"/>
      <c r="H2576" s="16"/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7.4237099999999998</v>
      </c>
      <c r="N2576" s="16">
        <f>G2597</f>
        <v>0</v>
      </c>
      <c r="O2576" s="16">
        <f t="shared" si="866"/>
        <v>1427.848166</v>
      </c>
      <c r="P2576" s="18">
        <f t="shared" si="867"/>
        <v>544.78816600000016</v>
      </c>
      <c r="Q2576" s="14"/>
      <c r="R2576" s="18"/>
      <c r="S2576" s="16">
        <v>0</v>
      </c>
      <c r="T2576" s="18">
        <f t="shared" si="860"/>
        <v>97638.799999999988</v>
      </c>
      <c r="U2576" s="15"/>
      <c r="W2576" s="14"/>
      <c r="X2576" s="18"/>
      <c r="Y2576" s="16">
        <v>0</v>
      </c>
      <c r="Z2576" s="18">
        <f t="shared" si="861"/>
        <v>43835.199999999983</v>
      </c>
      <c r="AA2576" s="15"/>
      <c r="AB2576" s="24"/>
      <c r="AC2576" s="15"/>
      <c r="AD2576" s="25"/>
      <c r="AE2576" s="62"/>
      <c r="AF2576" s="63"/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862"/>
        <v>0</v>
      </c>
      <c r="AP2576" s="15"/>
      <c r="AR2576" s="14"/>
      <c r="AS2576" s="18"/>
      <c r="AT2576" s="16">
        <v>0</v>
      </c>
      <c r="AU2576" s="18">
        <f t="shared" si="863"/>
        <v>0</v>
      </c>
      <c r="AV2576" s="15"/>
      <c r="AX2576" s="14"/>
      <c r="AY2576" s="18"/>
      <c r="AZ2576" s="16">
        <v>0</v>
      </c>
      <c r="BA2576" s="18">
        <f t="shared" si="864"/>
        <v>0</v>
      </c>
      <c r="BB2576" s="15"/>
      <c r="BD2576" s="14"/>
      <c r="BE2576" s="18"/>
      <c r="BF2576" s="16">
        <v>0</v>
      </c>
      <c r="BG2576" s="18">
        <f t="shared" si="865"/>
        <v>0</v>
      </c>
      <c r="BH2576" s="15"/>
      <c r="BJ2576" s="86">
        <v>0</v>
      </c>
      <c r="BK2576" s="90"/>
      <c r="BL2576" s="24"/>
      <c r="BM2576" s="24"/>
      <c r="BN2576" s="24"/>
      <c r="BO2576" s="24"/>
      <c r="BP2576" s="24"/>
      <c r="BQ2576" s="124"/>
    </row>
    <row r="2577" spans="1:69" ht="16.8" customHeight="1" x14ac:dyDescent="0.35">
      <c r="A2577" s="15"/>
      <c r="B2577" s="15"/>
      <c r="C2577" s="15" t="s">
        <v>56</v>
      </c>
      <c r="D2577" s="16"/>
      <c r="E2577" s="16"/>
      <c r="F2577" s="16"/>
      <c r="G2577" s="16"/>
      <c r="H2577" s="16">
        <f>SUM(H2564:H2576)</f>
        <v>13604.59</v>
      </c>
      <c r="I2577" s="4"/>
      <c r="J2577" s="14"/>
      <c r="K2577" s="15" t="s">
        <v>182</v>
      </c>
      <c r="L2577" s="16"/>
      <c r="M2577" s="16">
        <f>14.4*(L2564+L2565-M2565)/100</f>
        <v>232.39439999999999</v>
      </c>
      <c r="N2577" s="16">
        <f>G2598</f>
        <v>0</v>
      </c>
      <c r="O2577" s="16">
        <f t="shared" si="866"/>
        <v>16218.38824</v>
      </c>
      <c r="P2577" s="18">
        <f t="shared" si="867"/>
        <v>17054.238239999999</v>
      </c>
      <c r="Q2577" s="14"/>
      <c r="R2577" s="18"/>
      <c r="S2577" s="16">
        <v>0</v>
      </c>
      <c r="T2577" s="18">
        <f t="shared" si="860"/>
        <v>97638.799999999988</v>
      </c>
      <c r="U2577" s="15"/>
      <c r="W2577" s="14"/>
      <c r="X2577" s="18"/>
      <c r="Y2577" s="16">
        <v>0</v>
      </c>
      <c r="Z2577" s="18">
        <f t="shared" si="861"/>
        <v>43835.199999999983</v>
      </c>
      <c r="AA2577" s="15" t="str">
        <f>C2577</f>
        <v>Sinistro</v>
      </c>
      <c r="AB2577" s="24"/>
      <c r="AC2577" s="15"/>
      <c r="AD2577" s="25"/>
      <c r="AE2577" s="62"/>
      <c r="AF2577" s="63"/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862"/>
        <v>0</v>
      </c>
      <c r="AP2577" s="15"/>
      <c r="AR2577" s="14"/>
      <c r="AS2577" s="18"/>
      <c r="AT2577" s="16">
        <v>0</v>
      </c>
      <c r="AU2577" s="18">
        <f t="shared" si="863"/>
        <v>0</v>
      </c>
      <c r="AV2577" s="15"/>
      <c r="AX2577" s="14"/>
      <c r="AY2577" s="18"/>
      <c r="AZ2577" s="16">
        <v>0</v>
      </c>
      <c r="BA2577" s="18">
        <f t="shared" si="864"/>
        <v>0</v>
      </c>
      <c r="BB2577" s="15"/>
      <c r="BD2577" s="14"/>
      <c r="BE2577" s="18"/>
      <c r="BF2577" s="16">
        <v>0</v>
      </c>
      <c r="BG2577" s="18">
        <f t="shared" si="865"/>
        <v>0</v>
      </c>
      <c r="BH2577" s="15"/>
      <c r="BJ2577" s="86">
        <v>0</v>
      </c>
      <c r="BK2577" s="90"/>
      <c r="BL2577" s="24"/>
      <c r="BM2577" s="24"/>
      <c r="BN2577" s="24"/>
      <c r="BO2577" s="24"/>
      <c r="BP2577" s="24"/>
      <c r="BQ2577" s="124"/>
    </row>
    <row r="2578" spans="1:69" ht="16.8" customHeight="1" x14ac:dyDescent="0.35">
      <c r="A2578" s="15"/>
      <c r="B2578" s="15"/>
      <c r="C2578" s="15" t="s">
        <v>57</v>
      </c>
      <c r="D2578" s="16">
        <f>E2577+G2577</f>
        <v>0</v>
      </c>
      <c r="E2578" s="16"/>
      <c r="F2578" s="16"/>
      <c r="G2578" s="16"/>
      <c r="H2578" s="16"/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22.593899999999998</v>
      </c>
      <c r="N2578" s="16">
        <f>G2599</f>
        <v>0</v>
      </c>
      <c r="O2578" s="16">
        <f t="shared" si="866"/>
        <v>3773.44094</v>
      </c>
      <c r="P2578" s="18">
        <f t="shared" si="867"/>
        <v>1658.0509399999999</v>
      </c>
      <c r="Q2578" s="14"/>
      <c r="R2578" s="18"/>
      <c r="S2578" s="16">
        <v>0</v>
      </c>
      <c r="T2578" s="18">
        <f t="shared" si="860"/>
        <v>97638.799999999988</v>
      </c>
      <c r="U2578" s="15"/>
      <c r="W2578" s="14"/>
      <c r="X2578" s="18"/>
      <c r="Y2578" s="16">
        <v>0</v>
      </c>
      <c r="Z2578" s="18">
        <f t="shared" si="861"/>
        <v>43835.199999999983</v>
      </c>
      <c r="AA2578" s="15"/>
      <c r="AB2578" s="24"/>
      <c r="AC2578" s="64" t="s">
        <v>134</v>
      </c>
      <c r="AD2578" s="65"/>
      <c r="AE2578" s="65">
        <f>H2582</f>
        <v>0</v>
      </c>
      <c r="AF2578" s="63">
        <f t="shared" ref="AF2578:AF2608" si="868">AE2578+AF2517</f>
        <v>0</v>
      </c>
      <c r="AG2578" s="25"/>
      <c r="AH2578" s="24"/>
      <c r="AI2578" s="26"/>
      <c r="AJ2578" s="25">
        <v>0</v>
      </c>
      <c r="AL2578" s="14"/>
      <c r="AM2578" s="18"/>
      <c r="AN2578" s="16">
        <v>0</v>
      </c>
      <c r="AO2578" s="18">
        <f t="shared" si="862"/>
        <v>0</v>
      </c>
      <c r="AP2578" s="15"/>
      <c r="AR2578" s="14"/>
      <c r="AS2578" s="18"/>
      <c r="AT2578" s="16">
        <v>0</v>
      </c>
      <c r="AU2578" s="18">
        <f t="shared" si="863"/>
        <v>0</v>
      </c>
      <c r="AV2578" s="15"/>
      <c r="AX2578" s="14"/>
      <c r="AY2578" s="18"/>
      <c r="AZ2578" s="16">
        <v>0</v>
      </c>
      <c r="BA2578" s="18">
        <f t="shared" si="864"/>
        <v>0</v>
      </c>
      <c r="BB2578" s="15"/>
      <c r="BD2578" s="14"/>
      <c r="BE2578" s="18"/>
      <c r="BF2578" s="16">
        <v>0</v>
      </c>
      <c r="BG2578" s="18">
        <f t="shared" si="865"/>
        <v>0</v>
      </c>
      <c r="BH2578" s="15"/>
      <c r="BJ2578" s="86"/>
      <c r="BK2578" s="86"/>
      <c r="BL2578" s="24"/>
      <c r="BM2578" s="24"/>
      <c r="BN2578" s="24"/>
      <c r="BO2578" s="24"/>
      <c r="BP2578" s="24"/>
      <c r="BQ2578" s="124"/>
    </row>
    <row r="2579" spans="1:69" ht="16.8" customHeight="1" x14ac:dyDescent="0.35">
      <c r="A2579" s="15"/>
      <c r="B2579" s="15"/>
      <c r="C2579" s="15" t="s">
        <v>58</v>
      </c>
      <c r="D2579" s="16"/>
      <c r="E2579" s="16"/>
      <c r="F2579" s="16"/>
      <c r="G2579" s="16">
        <v>0</v>
      </c>
      <c r="H2579" s="16"/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866"/>
        <v>0</v>
      </c>
      <c r="P2579" s="18">
        <f t="shared" si="867"/>
        <v>0</v>
      </c>
      <c r="Q2579" s="14"/>
      <c r="R2579" s="18"/>
      <c r="S2579" s="16">
        <f t="shared" ref="S2579:S2586" si="869">G2579</f>
        <v>0</v>
      </c>
      <c r="T2579" s="18">
        <f t="shared" si="860"/>
        <v>97638.799999999988</v>
      </c>
      <c r="U2579" s="15" t="str">
        <f t="shared" ref="U2579:U2589" si="870">C2579</f>
        <v xml:space="preserve">Francobolli    </v>
      </c>
      <c r="W2579" s="14"/>
      <c r="X2579" s="18"/>
      <c r="Y2579" s="16"/>
      <c r="Z2579" s="18">
        <f t="shared" si="861"/>
        <v>43835.199999999983</v>
      </c>
      <c r="AA2579" s="15"/>
      <c r="AB2579" s="24"/>
      <c r="AC2579" s="15" t="str">
        <f t="shared" ref="AC2579:AC2592" si="871">C2579</f>
        <v xml:space="preserve">Francobolli    </v>
      </c>
      <c r="AD2579" s="25"/>
      <c r="AE2579" s="62">
        <f>G2579</f>
        <v>0</v>
      </c>
      <c r="AF2579" s="63">
        <f t="shared" si="868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862"/>
        <v>0</v>
      </c>
      <c r="AP2579" s="15"/>
      <c r="AR2579" s="14"/>
      <c r="AS2579" s="18"/>
      <c r="AT2579" s="16"/>
      <c r="AU2579" s="18">
        <f t="shared" si="863"/>
        <v>0</v>
      </c>
      <c r="AV2579" s="15"/>
      <c r="AX2579" s="14"/>
      <c r="AY2579" s="18"/>
      <c r="AZ2579" s="16"/>
      <c r="BA2579" s="18">
        <f t="shared" si="864"/>
        <v>0</v>
      </c>
      <c r="BB2579" s="15"/>
      <c r="BD2579" s="14"/>
      <c r="BE2579" s="18"/>
      <c r="BF2579" s="16"/>
      <c r="BG2579" s="18">
        <f t="shared" si="865"/>
        <v>0</v>
      </c>
      <c r="BH2579" s="15"/>
      <c r="BJ2579" s="86"/>
      <c r="BK2579" s="86"/>
      <c r="BL2579" s="24"/>
      <c r="BM2579" s="24"/>
      <c r="BN2579" s="24"/>
      <c r="BO2579" s="24"/>
      <c r="BP2579" s="24"/>
      <c r="BQ2579" s="124"/>
    </row>
    <row r="2580" spans="1:69" ht="16.8" customHeight="1" x14ac:dyDescent="0.35">
      <c r="A2580" s="15"/>
      <c r="B2580" s="15"/>
      <c r="C2580" s="15" t="s">
        <v>135</v>
      </c>
      <c r="D2580" s="16"/>
      <c r="E2580" s="16"/>
      <c r="F2580" s="16"/>
      <c r="G2580" s="16">
        <v>0</v>
      </c>
      <c r="H2580" s="16"/>
      <c r="I2580" s="4"/>
      <c r="J2580" s="14"/>
      <c r="K2580" s="15" t="str">
        <f>C2602</f>
        <v>COMMERCIALISTA</v>
      </c>
      <c r="L2580" s="16"/>
      <c r="M2580" s="16">
        <f>1.86*(L2564+L2565-M2565)/100</f>
        <v>30.017610000000001</v>
      </c>
      <c r="N2580" s="16">
        <f>G2602</f>
        <v>0</v>
      </c>
      <c r="O2580" s="16">
        <f t="shared" si="866"/>
        <v>2244.0991060000001</v>
      </c>
      <c r="P2580" s="18">
        <f t="shared" si="867"/>
        <v>2202.8391060000004</v>
      </c>
      <c r="Q2580" s="14"/>
      <c r="R2580" s="18"/>
      <c r="S2580" s="16">
        <f t="shared" si="869"/>
        <v>0</v>
      </c>
      <c r="T2580" s="18">
        <f t="shared" si="860"/>
        <v>97638.799999999988</v>
      </c>
      <c r="U2580" s="15" t="str">
        <f t="shared" si="870"/>
        <v xml:space="preserve">PAG. FATT. SOMMESE PETROLI </v>
      </c>
      <c r="W2580" s="14"/>
      <c r="X2580" s="18"/>
      <c r="Y2580" s="16">
        <v>0</v>
      </c>
      <c r="Z2580" s="18">
        <f t="shared" si="861"/>
        <v>43835.199999999983</v>
      </c>
      <c r="AA2580" s="15"/>
      <c r="AB2580" s="24"/>
      <c r="AC2580" s="15" t="str">
        <f t="shared" si="871"/>
        <v xml:space="preserve">PAG. FATT. SOMMESE PETROLI </v>
      </c>
      <c r="AD2580" s="25"/>
      <c r="AE2580" s="62">
        <f>G2580</f>
        <v>0</v>
      </c>
      <c r="AF2580" s="63">
        <f t="shared" si="868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862"/>
        <v>0</v>
      </c>
      <c r="AP2580" s="15"/>
      <c r="AR2580" s="14"/>
      <c r="AS2580" s="18"/>
      <c r="AT2580" s="16">
        <v>0</v>
      </c>
      <c r="AU2580" s="18">
        <f t="shared" si="863"/>
        <v>0</v>
      </c>
      <c r="AV2580" s="15"/>
      <c r="AX2580" s="14"/>
      <c r="AY2580" s="18"/>
      <c r="AZ2580" s="16">
        <v>0</v>
      </c>
      <c r="BA2580" s="18">
        <f t="shared" si="864"/>
        <v>0</v>
      </c>
      <c r="BB2580" s="15"/>
      <c r="BD2580" s="14"/>
      <c r="BE2580" s="18"/>
      <c r="BF2580" s="16">
        <v>0</v>
      </c>
      <c r="BG2580" s="18">
        <f t="shared" si="865"/>
        <v>0</v>
      </c>
      <c r="BH2580" s="15"/>
      <c r="BJ2580" s="86"/>
      <c r="BK2580" s="86"/>
      <c r="BL2580" s="24"/>
      <c r="BM2580" s="24"/>
      <c r="BN2580" s="24"/>
      <c r="BO2580" s="24"/>
      <c r="BP2580" s="24"/>
      <c r="BQ2580" s="124"/>
    </row>
    <row r="2581" spans="1:69" ht="16.8" customHeight="1" x14ac:dyDescent="0.35">
      <c r="A2581" s="15"/>
      <c r="B2581" s="15"/>
      <c r="C2581" s="15" t="s">
        <v>60</v>
      </c>
      <c r="D2581" s="16">
        <f>SUM(G2580:G2581)</f>
        <v>0</v>
      </c>
      <c r="E2581" s="16">
        <v>0</v>
      </c>
      <c r="F2581" s="16"/>
      <c r="G2581" s="16">
        <v>0</v>
      </c>
      <c r="H2581" s="16"/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11.296949999999999</v>
      </c>
      <c r="N2581" s="16">
        <f>G2603</f>
        <v>0</v>
      </c>
      <c r="O2581" s="16">
        <f t="shared" si="866"/>
        <v>2172.8054699999998</v>
      </c>
      <c r="P2581" s="18">
        <f t="shared" si="867"/>
        <v>829.02546999999993</v>
      </c>
      <c r="Q2581" s="14"/>
      <c r="R2581" s="18"/>
      <c r="S2581" s="16">
        <f t="shared" si="869"/>
        <v>0</v>
      </c>
      <c r="T2581" s="18">
        <f t="shared" si="860"/>
        <v>97638.799999999988</v>
      </c>
      <c r="U2581" s="15" t="str">
        <f t="shared" si="870"/>
        <v>Benzina auto papa'</v>
      </c>
      <c r="W2581" s="14"/>
      <c r="X2581" s="18"/>
      <c r="Y2581" s="16">
        <v>0</v>
      </c>
      <c r="Z2581" s="18">
        <f t="shared" si="861"/>
        <v>43835.199999999983</v>
      </c>
      <c r="AA2581" s="15"/>
      <c r="AB2581" s="24"/>
      <c r="AC2581" s="15" t="str">
        <f t="shared" si="871"/>
        <v>Benzina auto papa'</v>
      </c>
      <c r="AD2581" s="25"/>
      <c r="AE2581" s="62">
        <f>G2581</f>
        <v>0</v>
      </c>
      <c r="AF2581" s="63">
        <f t="shared" si="868"/>
        <v>0</v>
      </c>
      <c r="AG2581" s="25"/>
      <c r="AH2581" s="24"/>
      <c r="AI2581" s="26">
        <v>0</v>
      </c>
      <c r="AJ2581" s="25"/>
      <c r="AL2581" s="14"/>
      <c r="AM2581" s="18"/>
      <c r="AN2581" s="16">
        <v>0</v>
      </c>
      <c r="AO2581" s="18">
        <f t="shared" si="862"/>
        <v>0</v>
      </c>
      <c r="AP2581" s="15"/>
      <c r="AR2581" s="14"/>
      <c r="AS2581" s="18"/>
      <c r="AT2581" s="16">
        <v>0</v>
      </c>
      <c r="AU2581" s="18">
        <f t="shared" si="863"/>
        <v>0</v>
      </c>
      <c r="AV2581" s="15"/>
      <c r="AX2581" s="14"/>
      <c r="AY2581" s="18"/>
      <c r="AZ2581" s="16">
        <v>0</v>
      </c>
      <c r="BA2581" s="18">
        <f t="shared" si="864"/>
        <v>0</v>
      </c>
      <c r="BB2581" s="15"/>
      <c r="BD2581" s="14"/>
      <c r="BE2581" s="18"/>
      <c r="BF2581" s="16">
        <v>0</v>
      </c>
      <c r="BG2581" s="18">
        <f t="shared" si="865"/>
        <v>0</v>
      </c>
      <c r="BH2581" s="15"/>
      <c r="BJ2581" s="86"/>
      <c r="BK2581" s="86"/>
      <c r="BL2581" s="24"/>
      <c r="BM2581" s="24"/>
      <c r="BN2581" s="24"/>
      <c r="BO2581" s="24"/>
      <c r="BP2581" s="24"/>
      <c r="BQ2581" s="124"/>
    </row>
    <row r="2582" spans="1:69" ht="16.8" customHeight="1" x14ac:dyDescent="0.35">
      <c r="A2582" s="15"/>
      <c r="B2582" s="15"/>
      <c r="C2582" s="28" t="s">
        <v>136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303.72656999999998</v>
      </c>
      <c r="N2582" s="16">
        <f>G2607</f>
        <v>0</v>
      </c>
      <c r="O2582" s="16">
        <f t="shared" si="866"/>
        <v>29251.491922000005</v>
      </c>
      <c r="P2582" s="18">
        <f t="shared" si="867"/>
        <v>22288.941922000002</v>
      </c>
      <c r="Q2582" s="14"/>
      <c r="R2582" s="18"/>
      <c r="S2582" s="16">
        <f t="shared" si="869"/>
        <v>0</v>
      </c>
      <c r="T2582" s="18">
        <f t="shared" si="860"/>
        <v>97638.799999999988</v>
      </c>
      <c r="U2582" s="15" t="str">
        <f t="shared" si="870"/>
        <v>Spese bancarie</v>
      </c>
      <c r="W2582" s="14"/>
      <c r="X2582" s="18"/>
      <c r="Y2582" s="16">
        <v>0</v>
      </c>
      <c r="Z2582" s="18">
        <f t="shared" si="861"/>
        <v>43835.199999999983</v>
      </c>
      <c r="AA2582" s="15" t="str">
        <f>C2582</f>
        <v>Spese bancarie</v>
      </c>
      <c r="AB2582" s="24"/>
      <c r="AC2582" s="15" t="str">
        <f t="shared" si="871"/>
        <v>Spese bancarie</v>
      </c>
      <c r="AD2582" s="25"/>
      <c r="AE2582" s="62">
        <v>0</v>
      </c>
      <c r="AF2582" s="63">
        <f t="shared" si="868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862"/>
        <v>0</v>
      </c>
      <c r="AP2582" s="15"/>
      <c r="AR2582" s="14"/>
      <c r="AS2582" s="18"/>
      <c r="AT2582" s="16">
        <v>0</v>
      </c>
      <c r="AU2582" s="18">
        <f t="shared" si="863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864"/>
        <v>0</v>
      </c>
      <c r="BB2582" s="15"/>
      <c r="BD2582" s="14"/>
      <c r="BE2582" s="18"/>
      <c r="BF2582" s="16">
        <v>0</v>
      </c>
      <c r="BG2582" s="18">
        <f t="shared" si="865"/>
        <v>0</v>
      </c>
      <c r="BH2582" s="15"/>
      <c r="BJ2582" s="86"/>
      <c r="BK2582" s="86"/>
      <c r="BL2582" s="24"/>
      <c r="BM2582" s="24"/>
      <c r="BN2582" s="24"/>
      <c r="BO2582" s="24"/>
      <c r="BP2582" s="24"/>
      <c r="BQ2582" s="124"/>
    </row>
    <row r="2583" spans="1:69" ht="16.8" customHeight="1" x14ac:dyDescent="0.35">
      <c r="A2583" s="15"/>
      <c r="B2583" s="15"/>
      <c r="C2583" s="15"/>
      <c r="D2583" s="16"/>
      <c r="E2583" s="16"/>
      <c r="F2583" s="16"/>
      <c r="G2583" s="16">
        <v>0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303.72656999999998</v>
      </c>
      <c r="N2583" s="29">
        <f>G2608</f>
        <v>0</v>
      </c>
      <c r="O2583" s="16">
        <f t="shared" si="866"/>
        <v>42957.46192199998</v>
      </c>
      <c r="P2583" s="18">
        <f t="shared" si="867"/>
        <v>22288.941922000002</v>
      </c>
      <c r="Q2583" s="14"/>
      <c r="R2583" s="18"/>
      <c r="S2583" s="16">
        <f t="shared" si="869"/>
        <v>0</v>
      </c>
      <c r="T2583" s="18">
        <f t="shared" si="860"/>
        <v>97638.799999999988</v>
      </c>
      <c r="U2583" s="15">
        <f t="shared" si="870"/>
        <v>0</v>
      </c>
      <c r="W2583" s="14"/>
      <c r="X2583" s="18"/>
      <c r="Y2583" s="16">
        <v>0</v>
      </c>
      <c r="Z2583" s="18">
        <f t="shared" si="861"/>
        <v>43835.199999999983</v>
      </c>
      <c r="AA2583" s="15"/>
      <c r="AB2583" s="24"/>
      <c r="AC2583" s="15">
        <f t="shared" si="871"/>
        <v>0</v>
      </c>
      <c r="AD2583" s="25"/>
      <c r="AE2583" s="62">
        <f t="shared" ref="AE2583:AE2608" si="872">G2583</f>
        <v>0</v>
      </c>
      <c r="AF2583" s="63">
        <f t="shared" si="868"/>
        <v>0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862"/>
        <v>0</v>
      </c>
      <c r="AP2583" s="15"/>
      <c r="AR2583" s="14"/>
      <c r="AS2583" s="18"/>
      <c r="AT2583" s="16">
        <v>0</v>
      </c>
      <c r="AU2583" s="18">
        <f t="shared" si="863"/>
        <v>0</v>
      </c>
      <c r="AV2583" s="15"/>
      <c r="AX2583" s="14"/>
      <c r="AY2583" s="18"/>
      <c r="AZ2583" s="16">
        <v>0</v>
      </c>
      <c r="BA2583" s="18">
        <f t="shared" si="864"/>
        <v>0</v>
      </c>
      <c r="BB2583" s="15"/>
      <c r="BD2583" s="14"/>
      <c r="BE2583" s="18"/>
      <c r="BF2583" s="16">
        <v>0</v>
      </c>
      <c r="BG2583" s="18">
        <f t="shared" si="865"/>
        <v>0</v>
      </c>
      <c r="BH2583" s="15"/>
      <c r="BJ2583" s="86"/>
      <c r="BK2583" s="86"/>
      <c r="BL2583" s="24"/>
      <c r="BM2583" s="24"/>
      <c r="BN2583" s="24"/>
      <c r="BO2583" s="24"/>
      <c r="BP2583" s="24"/>
      <c r="BQ2583" s="124"/>
    </row>
    <row r="2584" spans="1:69" ht="16.8" customHeight="1" x14ac:dyDescent="0.35">
      <c r="A2584" s="15"/>
      <c r="B2584" s="15"/>
      <c r="C2584" s="28" t="s">
        <v>62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8.0692500000000003</v>
      </c>
      <c r="N2584" s="16">
        <f>G2579</f>
        <v>0</v>
      </c>
      <c r="O2584" s="16">
        <f t="shared" si="866"/>
        <v>1552.0110500000005</v>
      </c>
      <c r="P2584" s="18">
        <f t="shared" si="867"/>
        <v>592.16104999999993</v>
      </c>
      <c r="Q2584" s="14"/>
      <c r="R2584" s="18"/>
      <c r="S2584" s="16">
        <f t="shared" si="869"/>
        <v>0</v>
      </c>
      <c r="T2584" s="18">
        <f t="shared" si="860"/>
        <v>97638.799999999988</v>
      </c>
      <c r="U2584" s="15" t="str">
        <f t="shared" si="870"/>
        <v>Materiale pulizia</v>
      </c>
      <c r="W2584" s="14"/>
      <c r="X2584" s="18"/>
      <c r="Y2584" s="16">
        <v>0</v>
      </c>
      <c r="Z2584" s="18">
        <f t="shared" si="861"/>
        <v>43835.199999999983</v>
      </c>
      <c r="AA2584" s="15"/>
      <c r="AB2584" s="24"/>
      <c r="AC2584" s="15" t="str">
        <f t="shared" si="871"/>
        <v>Materiale pulizia</v>
      </c>
      <c r="AD2584" s="25"/>
      <c r="AE2584" s="62">
        <f t="shared" si="872"/>
        <v>0</v>
      </c>
      <c r="AF2584" s="63">
        <f t="shared" si="868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862"/>
        <v>0</v>
      </c>
      <c r="AP2584" s="15"/>
      <c r="AR2584" s="14"/>
      <c r="AS2584" s="18"/>
      <c r="AT2584" s="16">
        <v>0</v>
      </c>
      <c r="AU2584" s="18">
        <f t="shared" si="863"/>
        <v>0</v>
      </c>
      <c r="AV2584" s="15"/>
      <c r="AX2584" s="14"/>
      <c r="AY2584" s="18"/>
      <c r="AZ2584" s="16">
        <v>0</v>
      </c>
      <c r="BA2584" s="18">
        <f t="shared" si="864"/>
        <v>0</v>
      </c>
      <c r="BB2584" s="15"/>
      <c r="BD2584" s="14"/>
      <c r="BE2584" s="18"/>
      <c r="BF2584" s="16">
        <v>0</v>
      </c>
      <c r="BG2584" s="18">
        <f t="shared" si="865"/>
        <v>0</v>
      </c>
      <c r="BH2584" s="15"/>
      <c r="BJ2584" s="86"/>
      <c r="BK2584" s="86"/>
      <c r="BL2584" s="24"/>
      <c r="BM2584" s="24"/>
      <c r="BN2584" s="24"/>
      <c r="BO2584" s="24"/>
      <c r="BP2584" s="24"/>
      <c r="BQ2584" s="124"/>
    </row>
    <row r="2585" spans="1:69" ht="16.8" customHeight="1" x14ac:dyDescent="0.35">
      <c r="A2585" s="15"/>
      <c r="B2585" s="15"/>
      <c r="C2585" s="15" t="s">
        <v>63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8.0692500000000003</v>
      </c>
      <c r="N2585" s="16">
        <f>G2585</f>
        <v>0</v>
      </c>
      <c r="O2585" s="16">
        <f t="shared" si="866"/>
        <v>-290.2689499999999</v>
      </c>
      <c r="P2585" s="18">
        <f t="shared" si="867"/>
        <v>592.16104999999993</v>
      </c>
      <c r="Q2585" s="14"/>
      <c r="R2585" s="18"/>
      <c r="S2585" s="16">
        <f t="shared" si="869"/>
        <v>0</v>
      </c>
      <c r="T2585" s="18">
        <f t="shared" si="860"/>
        <v>97638.799999999988</v>
      </c>
      <c r="U2585" s="15" t="str">
        <f t="shared" si="870"/>
        <v xml:space="preserve">Assicurazioni </v>
      </c>
      <c r="W2585" s="14"/>
      <c r="X2585" s="18"/>
      <c r="Y2585" s="16">
        <v>0</v>
      </c>
      <c r="Z2585" s="18">
        <f t="shared" si="861"/>
        <v>43835.199999999983</v>
      </c>
      <c r="AA2585" s="15"/>
      <c r="AB2585" s="24"/>
      <c r="AC2585" s="15" t="str">
        <f t="shared" si="871"/>
        <v xml:space="preserve">Assicurazioni </v>
      </c>
      <c r="AD2585" s="25"/>
      <c r="AE2585" s="62">
        <f t="shared" si="872"/>
        <v>0</v>
      </c>
      <c r="AF2585" s="63">
        <f t="shared" si="868"/>
        <v>1842.28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862"/>
        <v>0</v>
      </c>
      <c r="AP2585" s="15"/>
      <c r="AR2585" s="14"/>
      <c r="AS2585" s="18"/>
      <c r="AT2585" s="16">
        <v>0</v>
      </c>
      <c r="AU2585" s="18">
        <f t="shared" si="863"/>
        <v>0</v>
      </c>
      <c r="AV2585" s="15"/>
      <c r="AX2585" s="14"/>
      <c r="AY2585" s="18"/>
      <c r="AZ2585" s="16">
        <v>0</v>
      </c>
      <c r="BA2585" s="18">
        <f t="shared" si="864"/>
        <v>0</v>
      </c>
      <c r="BB2585" s="15"/>
      <c r="BD2585" s="14"/>
      <c r="BE2585" s="18"/>
      <c r="BF2585" s="16">
        <v>0</v>
      </c>
      <c r="BG2585" s="18">
        <f t="shared" si="865"/>
        <v>0</v>
      </c>
      <c r="BH2585" s="15"/>
      <c r="BJ2585" s="86"/>
      <c r="BK2585" s="86"/>
      <c r="BL2585" s="24"/>
      <c r="BM2585" s="24"/>
      <c r="BN2585" s="24"/>
      <c r="BO2585" s="24"/>
      <c r="BP2585" s="24"/>
      <c r="BQ2585" s="124"/>
    </row>
    <row r="2586" spans="1:69" ht="16.8" customHeight="1" x14ac:dyDescent="0.35">
      <c r="A2586" s="15"/>
      <c r="B2586" s="15"/>
      <c r="C2586" s="15" t="s">
        <v>50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64</v>
      </c>
      <c r="L2586" s="16"/>
      <c r="M2586" s="16">
        <f>2.32*(L2564+L2565-M2565)/100</f>
        <v>37.441319999999997</v>
      </c>
      <c r="N2586" s="16">
        <f>H2620+H2619+G2618</f>
        <v>0</v>
      </c>
      <c r="O2586" s="16">
        <f t="shared" si="866"/>
        <v>1784.6372719999993</v>
      </c>
      <c r="P2586" s="18">
        <f t="shared" si="867"/>
        <v>2747.6272719999988</v>
      </c>
      <c r="Q2586" s="14"/>
      <c r="R2586" s="18"/>
      <c r="S2586" s="16">
        <f t="shared" si="869"/>
        <v>0</v>
      </c>
      <c r="T2586" s="18">
        <f t="shared" si="860"/>
        <v>97638.799999999988</v>
      </c>
      <c r="U2586" s="15" t="str">
        <f t="shared" si="870"/>
        <v>Telepass</v>
      </c>
      <c r="W2586" s="14"/>
      <c r="X2586" s="18"/>
      <c r="Y2586" s="16">
        <v>0</v>
      </c>
      <c r="Z2586" s="18">
        <f t="shared" si="861"/>
        <v>43835.199999999983</v>
      </c>
      <c r="AA2586" s="15"/>
      <c r="AB2586" s="24"/>
      <c r="AC2586" s="15" t="str">
        <f t="shared" si="871"/>
        <v>Telepass</v>
      </c>
      <c r="AD2586" s="25"/>
      <c r="AE2586" s="62">
        <f t="shared" si="872"/>
        <v>0</v>
      </c>
      <c r="AF2586" s="63">
        <f t="shared" si="868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862"/>
        <v>0</v>
      </c>
      <c r="AP2586" s="15"/>
      <c r="AR2586" s="14"/>
      <c r="AS2586" s="18"/>
      <c r="AT2586" s="16">
        <v>0</v>
      </c>
      <c r="AU2586" s="18">
        <f t="shared" si="863"/>
        <v>0</v>
      </c>
      <c r="AV2586" s="15"/>
      <c r="AX2586" s="14"/>
      <c r="AY2586" s="18"/>
      <c r="AZ2586" s="16">
        <v>0</v>
      </c>
      <c r="BA2586" s="18">
        <f t="shared" si="864"/>
        <v>0</v>
      </c>
      <c r="BB2586" s="15"/>
      <c r="BD2586" s="14"/>
      <c r="BE2586" s="18"/>
      <c r="BF2586" s="16">
        <v>0</v>
      </c>
      <c r="BG2586" s="18">
        <f t="shared" si="865"/>
        <v>0</v>
      </c>
      <c r="BH2586" s="15"/>
      <c r="BJ2586" s="86"/>
      <c r="BK2586" s="86"/>
      <c r="BL2586" s="24"/>
      <c r="BM2586" s="24"/>
      <c r="BN2586" s="24"/>
      <c r="BO2586" s="24"/>
      <c r="BP2586" s="24"/>
      <c r="BQ2586" s="124"/>
    </row>
    <row r="2587" spans="1:69" ht="16.8" customHeight="1" x14ac:dyDescent="0.35">
      <c r="A2587" s="15"/>
      <c r="B2587" s="15"/>
      <c r="C2587" s="28" t="s">
        <v>65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/>
      <c r="L2587" s="16"/>
      <c r="M2587" s="16"/>
      <c r="N2587" s="16" t="s">
        <v>66</v>
      </c>
      <c r="O2587" s="16">
        <f>T2621+AO2621</f>
        <v>97638.799999999988</v>
      </c>
      <c r="P2587" s="18"/>
      <c r="Q2587" s="14"/>
      <c r="R2587" s="18"/>
      <c r="S2587" s="16">
        <v>0</v>
      </c>
      <c r="T2587" s="18">
        <f t="shared" si="860"/>
        <v>97638.799999999988</v>
      </c>
      <c r="U2587" s="15" t="str">
        <f t="shared" si="870"/>
        <v>Pubblicità</v>
      </c>
      <c r="W2587" s="14"/>
      <c r="X2587" s="18"/>
      <c r="Y2587" s="16">
        <v>0</v>
      </c>
      <c r="Z2587" s="18">
        <f t="shared" si="861"/>
        <v>43835.199999999983</v>
      </c>
      <c r="AA2587" s="15"/>
      <c r="AB2587" s="24"/>
      <c r="AC2587" s="15" t="str">
        <f t="shared" si="871"/>
        <v>Pubblicità</v>
      </c>
      <c r="AD2587" s="25"/>
      <c r="AE2587" s="62">
        <f t="shared" si="872"/>
        <v>0</v>
      </c>
      <c r="AF2587" s="63">
        <f t="shared" si="868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862"/>
        <v>0</v>
      </c>
      <c r="AP2587" s="15"/>
      <c r="AR2587" s="14"/>
      <c r="AS2587" s="18"/>
      <c r="AT2587" s="16"/>
      <c r="AU2587" s="18">
        <f t="shared" si="863"/>
        <v>0</v>
      </c>
      <c r="AV2587" s="15"/>
      <c r="AX2587" s="14"/>
      <c r="AY2587" s="18"/>
      <c r="AZ2587" s="16"/>
      <c r="BA2587" s="18">
        <f t="shared" si="864"/>
        <v>0</v>
      </c>
      <c r="BB2587" s="15"/>
      <c r="BD2587" s="14"/>
      <c r="BE2587" s="18"/>
      <c r="BF2587" s="16"/>
      <c r="BG2587" s="18">
        <f t="shared" si="865"/>
        <v>0</v>
      </c>
      <c r="BH2587" s="15"/>
      <c r="BJ2587" s="86"/>
      <c r="BK2587" s="86"/>
      <c r="BL2587" s="24"/>
      <c r="BM2587" s="24"/>
      <c r="BN2587" s="24"/>
      <c r="BO2587" s="24"/>
      <c r="BP2587" s="24"/>
      <c r="BQ2587" s="124"/>
    </row>
    <row r="2588" spans="1:69" ht="16.8" customHeight="1" x14ac:dyDescent="0.35">
      <c r="A2588" s="15"/>
      <c r="B2588" s="66"/>
      <c r="C2588" s="15" t="s">
        <v>137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/>
      <c r="L2588" s="16"/>
      <c r="M2588" s="16">
        <v>0</v>
      </c>
      <c r="N2588" s="16" t="s">
        <v>68</v>
      </c>
      <c r="O2588" s="31">
        <f>L2612</f>
        <v>0</v>
      </c>
      <c r="P2588" s="32">
        <f>SUM(P2567:P2586)</f>
        <v>118432.20999999996</v>
      </c>
      <c r="Q2588" s="14"/>
      <c r="R2588" s="18"/>
      <c r="S2588" s="16">
        <f>G2588</f>
        <v>0</v>
      </c>
      <c r="T2588" s="18">
        <f t="shared" si="860"/>
        <v>97638.799999999988</v>
      </c>
      <c r="U2588" s="15" t="str">
        <f t="shared" si="870"/>
        <v xml:space="preserve">PAG. STIP.           MARZIA </v>
      </c>
      <c r="W2588" s="14"/>
      <c r="X2588" s="18"/>
      <c r="Y2588" s="16">
        <v>0</v>
      </c>
      <c r="Z2588" s="18">
        <f t="shared" si="861"/>
        <v>43835.199999999983</v>
      </c>
      <c r="AA2588" s="15"/>
      <c r="AB2588" s="24"/>
      <c r="AC2588" s="15" t="str">
        <f t="shared" si="871"/>
        <v xml:space="preserve">PAG. STIP.           MARZIA </v>
      </c>
      <c r="AD2588" s="25"/>
      <c r="AE2588" s="62">
        <f t="shared" si="872"/>
        <v>0</v>
      </c>
      <c r="AF2588" s="63">
        <f t="shared" si="868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862"/>
        <v>0</v>
      </c>
      <c r="AP2588" s="15"/>
      <c r="AR2588" s="14"/>
      <c r="AS2588" s="18"/>
      <c r="AT2588" s="16">
        <v>0</v>
      </c>
      <c r="AU2588" s="18">
        <f t="shared" si="863"/>
        <v>0</v>
      </c>
      <c r="AV2588" s="15"/>
      <c r="AX2588" s="14"/>
      <c r="AY2588" s="18"/>
      <c r="AZ2588" s="16">
        <v>0</v>
      </c>
      <c r="BA2588" s="18">
        <f t="shared" si="864"/>
        <v>0</v>
      </c>
      <c r="BB2588" s="15"/>
      <c r="BD2588" s="14"/>
      <c r="BE2588" s="18"/>
      <c r="BF2588" s="16">
        <v>0</v>
      </c>
      <c r="BG2588" s="18">
        <f t="shared" si="865"/>
        <v>0</v>
      </c>
      <c r="BH2588" s="15"/>
      <c r="BJ2588" s="86"/>
      <c r="BK2588" s="86"/>
      <c r="BL2588" s="24"/>
      <c r="BM2588" s="24"/>
      <c r="BN2588" s="24"/>
      <c r="BO2588" s="24"/>
      <c r="BP2588" s="24"/>
      <c r="BQ2588" s="124"/>
    </row>
    <row r="2589" spans="1:69" ht="16.8" customHeight="1" x14ac:dyDescent="0.35">
      <c r="A2589" s="15"/>
      <c r="B2589" s="15"/>
      <c r="C2589" s="15" t="s">
        <v>139</v>
      </c>
      <c r="D2589" s="16"/>
      <c r="E2589" s="16">
        <v>0</v>
      </c>
      <c r="F2589" s="16"/>
      <c r="G2589" s="16">
        <v>0</v>
      </c>
      <c r="H2589" s="16"/>
      <c r="I2589" s="4"/>
      <c r="J2589" s="14"/>
      <c r="K2589" s="17"/>
      <c r="L2589" s="16"/>
      <c r="M2589" s="16">
        <v>0</v>
      </c>
      <c r="N2589" s="16" t="s">
        <v>70</v>
      </c>
      <c r="O2589" s="16">
        <f>SUM(L2600:L2611)+L2614</f>
        <v>12222.119999999999</v>
      </c>
      <c r="P2589" s="33">
        <f>SUM(O2567:O2586)</f>
        <v>111259.07999999999</v>
      </c>
      <c r="Q2589" s="14"/>
      <c r="R2589" s="18"/>
      <c r="S2589" s="16">
        <f>G2589</f>
        <v>0</v>
      </c>
      <c r="T2589" s="18">
        <f t="shared" si="860"/>
        <v>97638.799999999988</v>
      </c>
      <c r="U2589" s="15" t="str">
        <f t="shared" si="870"/>
        <v xml:space="preserve">PAG. STIP.           DEBORAH </v>
      </c>
      <c r="W2589" s="14"/>
      <c r="X2589" s="18"/>
      <c r="Y2589" s="16">
        <v>0</v>
      </c>
      <c r="Z2589" s="18">
        <f t="shared" si="861"/>
        <v>43835.199999999983</v>
      </c>
      <c r="AA2589" s="15"/>
      <c r="AB2589" s="24"/>
      <c r="AC2589" s="15" t="str">
        <f t="shared" si="871"/>
        <v xml:space="preserve">PAG. STIP.           DEBORAH </v>
      </c>
      <c r="AD2589" s="25"/>
      <c r="AE2589" s="62">
        <f t="shared" si="872"/>
        <v>0</v>
      </c>
      <c r="AF2589" s="63">
        <f t="shared" si="868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862"/>
        <v>0</v>
      </c>
      <c r="AP2589" s="15"/>
      <c r="AR2589" s="14"/>
      <c r="AS2589" s="18"/>
      <c r="AT2589" s="16">
        <v>0</v>
      </c>
      <c r="AU2589" s="18">
        <f t="shared" si="863"/>
        <v>0</v>
      </c>
      <c r="AV2589" s="15"/>
      <c r="AX2589" s="14"/>
      <c r="AY2589" s="18"/>
      <c r="AZ2589" s="16">
        <v>0</v>
      </c>
      <c r="BA2589" s="18">
        <f t="shared" si="864"/>
        <v>0</v>
      </c>
      <c r="BB2589" s="15"/>
      <c r="BD2589" s="14"/>
      <c r="BE2589" s="18"/>
      <c r="BF2589" s="16">
        <v>0</v>
      </c>
      <c r="BG2589" s="18">
        <f t="shared" si="865"/>
        <v>0</v>
      </c>
      <c r="BH2589" s="15"/>
      <c r="BJ2589" s="86"/>
      <c r="BK2589" s="86"/>
      <c r="BL2589" s="24"/>
      <c r="BM2589" s="24"/>
      <c r="BN2589" s="24"/>
      <c r="BO2589" s="24"/>
      <c r="BP2589" s="24"/>
      <c r="BQ2589" s="124"/>
    </row>
    <row r="2590" spans="1:69" ht="16.8" customHeight="1" x14ac:dyDescent="0.35">
      <c r="A2590" s="15"/>
      <c r="B2590" s="15"/>
      <c r="C2590" s="15" t="s">
        <v>141</v>
      </c>
      <c r="D2590" s="16"/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72</v>
      </c>
      <c r="O2590" s="34">
        <f>O2529+O2530-F2605-F2604</f>
        <v>11975.93</v>
      </c>
      <c r="P2590" s="35">
        <f>O2529+O2530+O2591-F2605-F2604-O2588-O2589</f>
        <v>1367.6600000000017</v>
      </c>
      <c r="Q2590" s="14"/>
      <c r="R2590" s="18"/>
      <c r="S2590" s="16">
        <f>G2590</f>
        <v>0</v>
      </c>
      <c r="T2590" s="18">
        <f t="shared" si="860"/>
        <v>97638.799999999988</v>
      </c>
      <c r="U2590" s="15"/>
      <c r="W2590" s="14"/>
      <c r="X2590" s="18"/>
      <c r="Y2590" s="16"/>
      <c r="Z2590" s="18">
        <f t="shared" si="861"/>
        <v>43835.199999999983</v>
      </c>
      <c r="AA2590" s="15"/>
      <c r="AB2590" s="24"/>
      <c r="AC2590" s="15" t="str">
        <f t="shared" si="871"/>
        <v xml:space="preserve">PAG. STIP.           DORIANA BONIFICO </v>
      </c>
      <c r="AD2590" s="25"/>
      <c r="AE2590" s="62">
        <f t="shared" si="872"/>
        <v>0</v>
      </c>
      <c r="AF2590" s="63">
        <f t="shared" si="868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862"/>
        <v>0</v>
      </c>
      <c r="AP2590" s="15"/>
      <c r="AR2590" s="14"/>
      <c r="AS2590" s="18"/>
      <c r="AT2590" s="16"/>
      <c r="AU2590" s="18">
        <f t="shared" si="863"/>
        <v>0</v>
      </c>
      <c r="AV2590" s="15"/>
      <c r="AX2590" s="14"/>
      <c r="AY2590" s="18"/>
      <c r="AZ2590" s="16"/>
      <c r="BA2590" s="18">
        <f t="shared" si="864"/>
        <v>0</v>
      </c>
      <c r="BB2590" s="15"/>
      <c r="BD2590" s="14"/>
      <c r="BE2590" s="18"/>
      <c r="BF2590" s="16"/>
      <c r="BG2590" s="18">
        <f t="shared" si="865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4"/>
    </row>
    <row r="2591" spans="1:69" ht="16.8" customHeight="1" x14ac:dyDescent="0.35">
      <c r="A2591" s="15"/>
      <c r="B2591" s="15"/>
      <c r="C2591" s="15" t="s">
        <v>142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74</v>
      </c>
      <c r="L2591" s="3">
        <f>SUM(L2564:L2590)</f>
        <v>10285.84</v>
      </c>
      <c r="M2591" s="3">
        <f>SUM(M2564:M2590)</f>
        <v>1613.85</v>
      </c>
      <c r="N2591" s="16" t="s">
        <v>75</v>
      </c>
      <c r="O2591" s="16">
        <f>N2564-L2565</f>
        <v>1613.85</v>
      </c>
      <c r="P2591" s="18"/>
      <c r="Q2591" s="14"/>
      <c r="R2591" s="18"/>
      <c r="S2591" s="16">
        <f>G2591</f>
        <v>0</v>
      </c>
      <c r="T2591" s="18">
        <f t="shared" si="860"/>
        <v>97638.799999999988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861"/>
        <v>43835.199999999983</v>
      </c>
      <c r="AA2591" s="15"/>
      <c r="AB2591" s="24"/>
      <c r="AC2591" s="15" t="str">
        <f t="shared" si="871"/>
        <v xml:space="preserve">PAG. STIP.           STEFANIA  BONIFICO </v>
      </c>
      <c r="AD2591" s="25"/>
      <c r="AE2591" s="62">
        <f t="shared" si="872"/>
        <v>0</v>
      </c>
      <c r="AF2591" s="63">
        <f t="shared" si="868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862"/>
        <v>0</v>
      </c>
      <c r="AP2591" s="15"/>
      <c r="AR2591" s="14"/>
      <c r="AS2591" s="18"/>
      <c r="AT2591" s="16">
        <v>0</v>
      </c>
      <c r="AU2591" s="18">
        <f t="shared" si="863"/>
        <v>0</v>
      </c>
      <c r="AV2591" s="15"/>
      <c r="AX2591" s="14"/>
      <c r="AY2591" s="18"/>
      <c r="AZ2591" s="16">
        <v>0</v>
      </c>
      <c r="BA2591" s="18">
        <f t="shared" si="864"/>
        <v>0</v>
      </c>
      <c r="BB2591" s="15"/>
      <c r="BD2591" s="14"/>
      <c r="BE2591" s="18"/>
      <c r="BF2591" s="16">
        <v>0</v>
      </c>
      <c r="BG2591" s="18">
        <f t="shared" si="865"/>
        <v>0</v>
      </c>
      <c r="BH2591" s="15"/>
      <c r="BJ2591" s="86"/>
      <c r="BK2591" s="86"/>
      <c r="BL2591" s="24"/>
      <c r="BM2591" s="24"/>
      <c r="BN2591" s="24"/>
      <c r="BO2591" s="24"/>
      <c r="BP2591" s="24"/>
      <c r="BQ2591" s="124"/>
    </row>
    <row r="2592" spans="1:69" ht="16.8" customHeight="1" x14ac:dyDescent="0.35">
      <c r="A2592" s="15"/>
      <c r="B2592" s="15"/>
      <c r="C2592" s="15" t="s">
        <v>76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32</v>
      </c>
      <c r="L2592" s="3">
        <f>L2532</f>
        <v>1171319.47</v>
      </c>
      <c r="M2592" s="3">
        <f>M2532</f>
        <v>1114256.7500000002</v>
      </c>
      <c r="N2592" s="16" t="s">
        <v>77</v>
      </c>
      <c r="O2592" s="36">
        <f>(O2588+O2589)-(O2527+O2528)</f>
        <v>7861.9799999999987</v>
      </c>
      <c r="P2592" s="37">
        <f>O2591-O2592</f>
        <v>-6248.1299999999992</v>
      </c>
      <c r="Q2592" s="14"/>
      <c r="R2592" s="18"/>
      <c r="S2592" s="16">
        <f>G2592</f>
        <v>0</v>
      </c>
      <c r="T2592" s="18">
        <f t="shared" si="860"/>
        <v>97638.799999999988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861"/>
        <v>43835.199999999983</v>
      </c>
      <c r="AA2592" s="15"/>
      <c r="AB2592" s="24"/>
      <c r="AC2592" s="15" t="str">
        <f t="shared" si="871"/>
        <v>Pagamento contributi impiegate</v>
      </c>
      <c r="AD2592" s="25"/>
      <c r="AE2592" s="62">
        <f t="shared" si="872"/>
        <v>0</v>
      </c>
      <c r="AF2592" s="63">
        <f t="shared" si="868"/>
        <v>9265.7099999999991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862"/>
        <v>0</v>
      </c>
      <c r="AP2592" s="15"/>
      <c r="AR2592" s="14"/>
      <c r="AS2592" s="18"/>
      <c r="AT2592" s="16">
        <v>0</v>
      </c>
      <c r="AU2592" s="18">
        <f t="shared" si="863"/>
        <v>0</v>
      </c>
      <c r="AV2592" s="15"/>
      <c r="AX2592" s="14"/>
      <c r="AY2592" s="18"/>
      <c r="AZ2592" s="16">
        <v>0</v>
      </c>
      <c r="BA2592" s="18">
        <f t="shared" si="864"/>
        <v>0</v>
      </c>
      <c r="BB2592" s="15"/>
      <c r="BD2592" s="14"/>
      <c r="BE2592" s="18"/>
      <c r="BF2592" s="16">
        <v>0</v>
      </c>
      <c r="BG2592" s="18">
        <f t="shared" si="865"/>
        <v>0</v>
      </c>
      <c r="BH2592" s="15"/>
      <c r="BJ2592" s="86"/>
      <c r="BK2592" s="86"/>
      <c r="BL2592" s="24"/>
      <c r="BM2592" s="24"/>
      <c r="BN2592" s="24"/>
      <c r="BO2592" s="24"/>
      <c r="BP2592" s="24"/>
      <c r="BQ2592" s="124"/>
    </row>
    <row r="2593" spans="1:69" ht="16.8" customHeight="1" thickBot="1" x14ac:dyDescent="0.4">
      <c r="A2593" s="15"/>
      <c r="B2593" s="15"/>
      <c r="C2593" s="15" t="s">
        <v>78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79</v>
      </c>
      <c r="L2593" s="3">
        <f>L2591+L2592</f>
        <v>1181605.31</v>
      </c>
      <c r="M2593" s="3">
        <f>M2591+M2592</f>
        <v>1115870.6000000003</v>
      </c>
      <c r="N2593" s="16" t="s">
        <v>80</v>
      </c>
      <c r="O2593" s="38">
        <f>O2590+O2591-O2592</f>
        <v>5727.800000000002</v>
      </c>
      <c r="P2593" s="39">
        <f>O2593-O2590</f>
        <v>-6248.1299999999983</v>
      </c>
      <c r="Q2593" s="14"/>
      <c r="R2593" s="18"/>
      <c r="S2593" s="16">
        <v>0</v>
      </c>
      <c r="T2593" s="18">
        <f t="shared" si="860"/>
        <v>97638.799999999988</v>
      </c>
      <c r="U2593" s="15"/>
      <c r="W2593" s="14"/>
      <c r="X2593" s="18"/>
      <c r="Y2593" s="16"/>
      <c r="Z2593" s="18">
        <f t="shared" si="861"/>
        <v>43835.199999999983</v>
      </c>
      <c r="AA2593" s="15"/>
      <c r="AB2593" s="24"/>
      <c r="AC2593" s="15"/>
      <c r="AD2593" s="25"/>
      <c r="AE2593" s="62">
        <f t="shared" si="872"/>
        <v>0</v>
      </c>
      <c r="AF2593" s="63">
        <f t="shared" si="868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862"/>
        <v>0</v>
      </c>
      <c r="AP2593" s="15"/>
      <c r="AR2593" s="14"/>
      <c r="AS2593" s="18"/>
      <c r="AT2593" s="16"/>
      <c r="AU2593" s="18">
        <f t="shared" si="863"/>
        <v>0</v>
      </c>
      <c r="AV2593" s="15"/>
      <c r="AX2593" s="14"/>
      <c r="AY2593" s="18"/>
      <c r="AZ2593" s="16"/>
      <c r="BA2593" s="18">
        <f t="shared" si="864"/>
        <v>0</v>
      </c>
      <c r="BB2593" s="15"/>
      <c r="BD2593" s="14"/>
      <c r="BE2593" s="18"/>
      <c r="BF2593" s="16"/>
      <c r="BG2593" s="18">
        <f t="shared" si="865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4"/>
    </row>
    <row r="2594" spans="1:69" ht="16.8" customHeight="1" thickTop="1" thickBot="1" x14ac:dyDescent="0.4">
      <c r="A2594" s="15"/>
      <c r="B2594" s="15"/>
      <c r="C2594" s="15" t="s">
        <v>81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65734.70999999973</v>
      </c>
      <c r="M2594" s="40"/>
      <c r="N2594" s="29" t="s">
        <v>82</v>
      </c>
      <c r="O2594" s="41">
        <f>O2587+O2588+O2589+O2595</f>
        <v>111259.07999999999</v>
      </c>
      <c r="P2594" s="18"/>
      <c r="Q2594" s="14"/>
      <c r="R2594" s="18"/>
      <c r="S2594" s="16">
        <f>G2594</f>
        <v>0</v>
      </c>
      <c r="T2594" s="18">
        <f t="shared" si="860"/>
        <v>97638.799999999988</v>
      </c>
      <c r="U2594" s="15" t="str">
        <f>C2594</f>
        <v>Pag. Bolletta Telecom  780820</v>
      </c>
      <c r="W2594" s="14"/>
      <c r="X2594" s="18"/>
      <c r="Y2594" s="16">
        <v>0</v>
      </c>
      <c r="Z2594" s="18">
        <f t="shared" si="861"/>
        <v>43835.199999999983</v>
      </c>
      <c r="AA2594" s="15"/>
      <c r="AB2594" s="24"/>
      <c r="AC2594" s="15" t="str">
        <f t="shared" ref="AC2594:AC2604" si="873">C2594</f>
        <v>Pag. Bolletta Telecom  780820</v>
      </c>
      <c r="AD2594" s="25"/>
      <c r="AE2594" s="62">
        <f t="shared" si="872"/>
        <v>0</v>
      </c>
      <c r="AF2594" s="63">
        <f t="shared" si="868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862"/>
        <v>0</v>
      </c>
      <c r="AP2594" s="15"/>
      <c r="AR2594" s="14"/>
      <c r="AS2594" s="18"/>
      <c r="AT2594" s="16">
        <v>0</v>
      </c>
      <c r="AU2594" s="18">
        <f t="shared" si="863"/>
        <v>0</v>
      </c>
      <c r="AV2594" s="15"/>
      <c r="AX2594" s="14"/>
      <c r="AY2594" s="18"/>
      <c r="AZ2594" s="16">
        <v>0</v>
      </c>
      <c r="BA2594" s="18">
        <f t="shared" si="864"/>
        <v>0</v>
      </c>
      <c r="BB2594" s="15"/>
      <c r="BD2594" s="14"/>
      <c r="BE2594" s="18"/>
      <c r="BF2594" s="16">
        <v>0</v>
      </c>
      <c r="BG2594" s="18">
        <f t="shared" si="865"/>
        <v>0</v>
      </c>
      <c r="BH2594" s="15"/>
      <c r="BJ2594" s="86"/>
      <c r="BK2594" s="86"/>
      <c r="BL2594" s="24"/>
      <c r="BM2594" s="24"/>
      <c r="BN2594" s="24"/>
      <c r="BO2594" s="24"/>
      <c r="BP2594" s="24"/>
      <c r="BQ2594" s="124"/>
    </row>
    <row r="2595" spans="1:69" ht="16.8" customHeight="1" thickTop="1" thickBot="1" x14ac:dyDescent="0.4">
      <c r="A2595" s="15"/>
      <c r="B2595" s="15"/>
      <c r="C2595" s="15" t="s">
        <v>83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84</v>
      </c>
      <c r="O2595" s="43">
        <f>P2589-O2588-O2589-O2587</f>
        <v>1398.1600000000035</v>
      </c>
      <c r="P2595" s="18"/>
      <c r="Q2595" s="14"/>
      <c r="R2595" s="18"/>
      <c r="S2595" s="16">
        <f>G2595</f>
        <v>0</v>
      </c>
      <c r="T2595" s="18">
        <f t="shared" si="860"/>
        <v>97638.799999999988</v>
      </c>
      <c r="U2595" s="15" t="str">
        <f>C2595</f>
        <v>Pag. Bolletta Telecom 780344</v>
      </c>
      <c r="W2595" s="14"/>
      <c r="X2595" s="18"/>
      <c r="Y2595" s="16">
        <v>0</v>
      </c>
      <c r="Z2595" s="18">
        <f t="shared" si="861"/>
        <v>43835.199999999983</v>
      </c>
      <c r="AA2595" s="15"/>
      <c r="AB2595" s="24"/>
      <c r="AC2595" s="15" t="str">
        <f t="shared" si="873"/>
        <v>Pag. Bolletta Telecom 780344</v>
      </c>
      <c r="AD2595" s="25"/>
      <c r="AE2595" s="62">
        <f t="shared" si="872"/>
        <v>0</v>
      </c>
      <c r="AF2595" s="63">
        <f t="shared" si="868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862"/>
        <v>0</v>
      </c>
      <c r="AP2595" s="15"/>
      <c r="AR2595" s="14"/>
      <c r="AS2595" s="18"/>
      <c r="AT2595" s="16">
        <v>0</v>
      </c>
      <c r="AU2595" s="18">
        <f t="shared" si="863"/>
        <v>0</v>
      </c>
      <c r="AV2595" s="15"/>
      <c r="AX2595" s="14"/>
      <c r="AY2595" s="18"/>
      <c r="AZ2595" s="16">
        <v>0</v>
      </c>
      <c r="BA2595" s="18">
        <f t="shared" si="864"/>
        <v>0</v>
      </c>
      <c r="BB2595" s="15"/>
      <c r="BD2595" s="14"/>
      <c r="BE2595" s="18"/>
      <c r="BF2595" s="16">
        <v>0</v>
      </c>
      <c r="BG2595" s="18">
        <f t="shared" si="865"/>
        <v>0</v>
      </c>
      <c r="BH2595" s="15"/>
      <c r="BJ2595" s="86"/>
      <c r="BK2595" s="86"/>
      <c r="BL2595" s="24"/>
      <c r="BM2595" s="24"/>
      <c r="BN2595" s="24"/>
      <c r="BO2595" s="24"/>
      <c r="BP2595" s="24"/>
      <c r="BQ2595" s="124"/>
    </row>
    <row r="2596" spans="1:69" ht="16.8" customHeight="1" thickTop="1" x14ac:dyDescent="0.35">
      <c r="A2596" s="15"/>
      <c r="B2596" s="15"/>
      <c r="C2596" s="15" t="s">
        <v>85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86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>G2596</f>
        <v>0</v>
      </c>
      <c r="T2596" s="18">
        <f t="shared" si="860"/>
        <v>97638.799999999988</v>
      </c>
      <c r="U2596" s="15" t="str">
        <f>C2596</f>
        <v>Pag. Bolletta Telecom</v>
      </c>
      <c r="W2596" s="14"/>
      <c r="X2596" s="18"/>
      <c r="Y2596" s="16">
        <v>0</v>
      </c>
      <c r="Z2596" s="18">
        <f t="shared" si="861"/>
        <v>43835.199999999983</v>
      </c>
      <c r="AA2596" s="15"/>
      <c r="AB2596" s="24"/>
      <c r="AC2596" s="15" t="str">
        <f t="shared" si="873"/>
        <v>Pag. Bolletta Telecom</v>
      </c>
      <c r="AD2596" s="25"/>
      <c r="AE2596" s="62">
        <f t="shared" si="872"/>
        <v>0</v>
      </c>
      <c r="AF2596" s="63">
        <f t="shared" si="868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862"/>
        <v>0</v>
      </c>
      <c r="AP2596" s="15"/>
      <c r="AR2596" s="14"/>
      <c r="AS2596" s="18"/>
      <c r="AT2596" s="16">
        <v>0</v>
      </c>
      <c r="AU2596" s="18">
        <f t="shared" si="863"/>
        <v>0</v>
      </c>
      <c r="AV2596" s="15"/>
      <c r="AX2596" s="14"/>
      <c r="AY2596" s="18"/>
      <c r="AZ2596" s="16">
        <v>0</v>
      </c>
      <c r="BA2596" s="18">
        <f t="shared" si="864"/>
        <v>0</v>
      </c>
      <c r="BB2596" s="15"/>
      <c r="BD2596" s="14"/>
      <c r="BE2596" s="18"/>
      <c r="BF2596" s="16">
        <v>0</v>
      </c>
      <c r="BG2596" s="18">
        <f t="shared" si="865"/>
        <v>0</v>
      </c>
      <c r="BH2596" s="15"/>
      <c r="BJ2596" s="86"/>
      <c r="BK2596" s="86"/>
      <c r="BL2596" s="24"/>
      <c r="BM2596" s="24"/>
      <c r="BN2596" s="24"/>
      <c r="BO2596" s="24"/>
      <c r="BP2596" s="24"/>
      <c r="BQ2596" s="124"/>
    </row>
    <row r="2597" spans="1:69" ht="16.8" customHeight="1" x14ac:dyDescent="0.35">
      <c r="A2597" s="15"/>
      <c r="B2597" s="15"/>
      <c r="C2597" s="15" t="s">
        <v>87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88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>G2597</f>
        <v>0</v>
      </c>
      <c r="T2597" s="18">
        <f t="shared" ref="T2597:T2628" si="874">(R2597-S2597)+T2596</f>
        <v>97638.799999999988</v>
      </c>
      <c r="U2597" s="15" t="str">
        <f>C2597</f>
        <v xml:space="preserve">PAG. BOLLETTA ENEL  </v>
      </c>
      <c r="W2597" s="14"/>
      <c r="X2597" s="18">
        <v>0</v>
      </c>
      <c r="Y2597" s="16">
        <v>0</v>
      </c>
      <c r="Z2597" s="18">
        <f t="shared" ref="Z2597:Z2628" si="875">(X2597-Y2597)+Z2596</f>
        <v>43835.199999999983</v>
      </c>
      <c r="AA2597" s="15"/>
      <c r="AB2597" s="24"/>
      <c r="AC2597" s="15" t="str">
        <f t="shared" si="873"/>
        <v xml:space="preserve">PAG. BOLLETTA ENEL  </v>
      </c>
      <c r="AD2597" s="25"/>
      <c r="AE2597" s="62">
        <f t="shared" si="872"/>
        <v>0</v>
      </c>
      <c r="AF2597" s="63">
        <f t="shared" si="868"/>
        <v>0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ref="AO2597:AO2628" si="876">(AM2597-AN2597)+AO2596</f>
        <v>0</v>
      </c>
      <c r="AP2597" s="15"/>
      <c r="AR2597" s="14"/>
      <c r="AS2597" s="18"/>
      <c r="AT2597" s="16">
        <v>0</v>
      </c>
      <c r="AU2597" s="18">
        <f t="shared" ref="AU2597:AU2628" si="877">(AS2597-AT2597)+AU2596</f>
        <v>0</v>
      </c>
      <c r="AV2597" s="15"/>
      <c r="AX2597" s="14"/>
      <c r="AY2597" s="18"/>
      <c r="AZ2597" s="16">
        <v>0</v>
      </c>
      <c r="BA2597" s="18">
        <f t="shared" ref="BA2597:BA2628" si="878">(AY2597-AZ2597)+BA2596</f>
        <v>0</v>
      </c>
      <c r="BB2597" s="15"/>
      <c r="BD2597" s="14"/>
      <c r="BE2597" s="18"/>
      <c r="BF2597" s="16">
        <v>0</v>
      </c>
      <c r="BG2597" s="18">
        <f t="shared" ref="BG2597:BG2628" si="879">(BE2597-BF2597)+BG2596</f>
        <v>0</v>
      </c>
      <c r="BH2597" s="15"/>
      <c r="BJ2597" s="86"/>
      <c r="BK2597" s="86"/>
      <c r="BL2597" s="24"/>
      <c r="BM2597" s="24"/>
      <c r="BN2597" s="24"/>
      <c r="BO2597" s="24"/>
      <c r="BP2597" s="24"/>
      <c r="BQ2597" s="124"/>
    </row>
    <row r="2598" spans="1:69" ht="16.8" customHeight="1" x14ac:dyDescent="0.35">
      <c r="A2598" s="15"/>
      <c r="B2598" s="15"/>
      <c r="C2598" s="15" t="s">
        <v>89</v>
      </c>
      <c r="D2598" s="16"/>
      <c r="E2598" s="16"/>
      <c r="F2598" s="16"/>
      <c r="G2598" s="16">
        <v>0</v>
      </c>
      <c r="H2598" s="16"/>
      <c r="I2598" s="4"/>
      <c r="J2598" s="14"/>
      <c r="K2598" s="6" t="s">
        <v>90</v>
      </c>
      <c r="L2598" s="3">
        <f>T2621+Z2621+AO2621+AU2621</f>
        <v>157229.48999999996</v>
      </c>
      <c r="M2598" s="16"/>
      <c r="N2598" s="16"/>
      <c r="O2598" s="16"/>
      <c r="P2598" s="18"/>
      <c r="Q2598" s="14"/>
      <c r="R2598" s="18"/>
      <c r="S2598" s="16">
        <v>0</v>
      </c>
      <c r="T2598" s="18">
        <f t="shared" si="874"/>
        <v>97638.799999999988</v>
      </c>
      <c r="U2598" s="15"/>
      <c r="W2598" s="14"/>
      <c r="X2598" s="18"/>
      <c r="Y2598" s="16">
        <v>0</v>
      </c>
      <c r="Z2598" s="18">
        <f t="shared" si="875"/>
        <v>43835.199999999983</v>
      </c>
      <c r="AA2598" s="15"/>
      <c r="AB2598" s="24"/>
      <c r="AC2598" s="15" t="str">
        <f t="shared" si="873"/>
        <v>Locazione immobili</v>
      </c>
      <c r="AD2598" s="25"/>
      <c r="AE2598" s="62">
        <f t="shared" si="872"/>
        <v>0</v>
      </c>
      <c r="AF2598" s="63">
        <f t="shared" si="868"/>
        <v>9547.4</v>
      </c>
      <c r="AG2598" s="25"/>
      <c r="AH2598" s="24"/>
      <c r="AI2598" s="26">
        <v>0</v>
      </c>
      <c r="AJ2598" s="25"/>
      <c r="AL2598" s="14"/>
      <c r="AM2598" s="18"/>
      <c r="AN2598" s="16">
        <v>0</v>
      </c>
      <c r="AO2598" s="18">
        <f t="shared" si="876"/>
        <v>0</v>
      </c>
      <c r="AP2598" s="15"/>
      <c r="AR2598" s="14"/>
      <c r="AS2598" s="18"/>
      <c r="AT2598" s="16">
        <v>0</v>
      </c>
      <c r="AU2598" s="18">
        <f t="shared" si="877"/>
        <v>0</v>
      </c>
      <c r="AV2598" s="15"/>
      <c r="AX2598" s="14"/>
      <c r="AY2598" s="18"/>
      <c r="AZ2598" s="16">
        <v>0</v>
      </c>
      <c r="BA2598" s="18">
        <f t="shared" si="878"/>
        <v>0</v>
      </c>
      <c r="BB2598" s="15"/>
      <c r="BD2598" s="14"/>
      <c r="BE2598" s="18"/>
      <c r="BF2598" s="16">
        <v>0</v>
      </c>
      <c r="BG2598" s="18">
        <f t="shared" si="879"/>
        <v>0</v>
      </c>
      <c r="BH2598" s="15"/>
      <c r="BJ2598" s="86"/>
      <c r="BK2598" s="86"/>
      <c r="BL2598" s="24"/>
      <c r="BM2598" s="24"/>
      <c r="BN2598" s="24"/>
      <c r="BO2598" s="24"/>
      <c r="BP2598" s="24"/>
      <c r="BQ2598" s="124"/>
    </row>
    <row r="2599" spans="1:69" ht="16.8" customHeight="1" x14ac:dyDescent="0.35">
      <c r="A2599" s="15"/>
      <c r="B2599" s="15"/>
      <c r="C2599" s="15" t="s">
        <v>91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92</v>
      </c>
      <c r="L2599" s="3"/>
      <c r="M2599" s="46" t="s">
        <v>93</v>
      </c>
      <c r="N2599" s="46"/>
      <c r="O2599" s="16"/>
      <c r="P2599" s="18"/>
      <c r="Q2599" s="14"/>
      <c r="R2599" s="18"/>
      <c r="S2599" s="16">
        <f>G2599</f>
        <v>0</v>
      </c>
      <c r="T2599" s="18">
        <f t="shared" si="874"/>
        <v>97638.799999999988</v>
      </c>
      <c r="U2599" s="15" t="str">
        <f>C2599</f>
        <v>Spese condominiali</v>
      </c>
      <c r="W2599" s="14"/>
      <c r="X2599" s="18"/>
      <c r="Y2599" s="16">
        <v>0</v>
      </c>
      <c r="Z2599" s="18">
        <f t="shared" si="875"/>
        <v>43835.199999999983</v>
      </c>
      <c r="AA2599" s="15"/>
      <c r="AB2599" s="24"/>
      <c r="AC2599" s="15" t="str">
        <f t="shared" si="873"/>
        <v>Spese condominiali</v>
      </c>
      <c r="AD2599" s="25"/>
      <c r="AE2599" s="62">
        <f t="shared" si="872"/>
        <v>0</v>
      </c>
      <c r="AF2599" s="63">
        <f t="shared" si="868"/>
        <v>0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876"/>
        <v>0</v>
      </c>
      <c r="AP2599" s="15"/>
      <c r="AR2599" s="14"/>
      <c r="AS2599" s="18"/>
      <c r="AT2599" s="16">
        <v>0</v>
      </c>
      <c r="AU2599" s="18">
        <f t="shared" si="877"/>
        <v>0</v>
      </c>
      <c r="AV2599" s="15"/>
      <c r="AX2599" s="14"/>
      <c r="AY2599" s="18"/>
      <c r="AZ2599" s="16">
        <v>0</v>
      </c>
      <c r="BA2599" s="18">
        <f t="shared" si="878"/>
        <v>0</v>
      </c>
      <c r="BB2599" s="15"/>
      <c r="BD2599" s="14"/>
      <c r="BE2599" s="18"/>
      <c r="BF2599" s="16">
        <v>0</v>
      </c>
      <c r="BG2599" s="18">
        <f t="shared" si="879"/>
        <v>0</v>
      </c>
      <c r="BH2599" s="15"/>
      <c r="BJ2599" s="86"/>
      <c r="BK2599" s="86"/>
      <c r="BL2599" s="24"/>
      <c r="BM2599" s="24"/>
      <c r="BN2599" s="24"/>
      <c r="BO2599" s="24"/>
      <c r="BP2599" s="24"/>
      <c r="BQ2599" s="124"/>
    </row>
    <row r="2600" spans="1:69" ht="16.8" customHeight="1" x14ac:dyDescent="0.35">
      <c r="A2600" s="15"/>
      <c r="B2600" s="15"/>
      <c r="C2600" s="15" t="s">
        <v>94</v>
      </c>
      <c r="D2600" s="16">
        <f>SUM(G2594:G2599)</f>
        <v>0</v>
      </c>
      <c r="E2600" s="16"/>
      <c r="F2600" s="16"/>
      <c r="G2600" s="16"/>
      <c r="H2600" s="16"/>
      <c r="I2600" s="4"/>
      <c r="J2600" s="14"/>
      <c r="K2600" s="50" t="str">
        <f>K2539</f>
        <v>SOMMA SOSPESO 10/11</v>
      </c>
      <c r="L2600" s="107">
        <f>L2539</f>
        <v>114.5</v>
      </c>
      <c r="M2600" s="16" t="s">
        <v>26</v>
      </c>
      <c r="N2600" s="16" t="s">
        <v>27</v>
      </c>
      <c r="O2600" s="16"/>
      <c r="P2600" s="18"/>
      <c r="Q2600" s="14"/>
      <c r="R2600" s="18"/>
      <c r="S2600" s="16">
        <v>0</v>
      </c>
      <c r="T2600" s="18">
        <f t="shared" si="874"/>
        <v>97638.799999999988</v>
      </c>
      <c r="U2600" s="15"/>
      <c r="W2600" s="14"/>
      <c r="X2600" s="18"/>
      <c r="Y2600" s="16"/>
      <c r="Z2600" s="18">
        <f t="shared" si="875"/>
        <v>43835.199999999983</v>
      </c>
      <c r="AA2600" s="15"/>
      <c r="AB2600" s="24"/>
      <c r="AC2600" s="15" t="str">
        <f t="shared" si="873"/>
        <v>TOT. SPESE AFFITTO  TEL. LUCE</v>
      </c>
      <c r="AD2600" s="25"/>
      <c r="AE2600" s="62">
        <f t="shared" si="872"/>
        <v>0</v>
      </c>
      <c r="AF2600" s="63">
        <f t="shared" si="868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876"/>
        <v>0</v>
      </c>
      <c r="AP2600" s="15"/>
      <c r="AR2600" s="14"/>
      <c r="AS2600" s="18"/>
      <c r="AT2600" s="16"/>
      <c r="AU2600" s="18">
        <f t="shared" si="877"/>
        <v>0</v>
      </c>
      <c r="AV2600" s="15"/>
      <c r="AX2600" s="14"/>
      <c r="AY2600" s="18"/>
      <c r="AZ2600" s="16"/>
      <c r="BA2600" s="18">
        <f t="shared" si="878"/>
        <v>0</v>
      </c>
      <c r="BB2600" s="15"/>
      <c r="BD2600" s="14"/>
      <c r="BE2600" s="18"/>
      <c r="BF2600" s="16"/>
      <c r="BG2600" s="18">
        <f t="shared" si="879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4"/>
    </row>
    <row r="2601" spans="1:69" ht="16.8" customHeight="1" x14ac:dyDescent="0.35">
      <c r="A2601" s="15"/>
      <c r="B2601" s="15"/>
      <c r="C2601" s="15" t="s">
        <v>95</v>
      </c>
      <c r="D2601" s="16"/>
      <c r="E2601" s="16"/>
      <c r="F2601" s="16"/>
      <c r="G2601" s="16">
        <v>0</v>
      </c>
      <c r="H2601" s="16"/>
      <c r="I2601" s="4"/>
      <c r="J2601" s="14"/>
      <c r="K2601" s="50" t="s">
        <v>525</v>
      </c>
      <c r="L2601" s="107">
        <v>1614.49</v>
      </c>
      <c r="M2601" s="16" t="s">
        <v>495</v>
      </c>
      <c r="N2601" s="16">
        <f>N2540</f>
        <v>864</v>
      </c>
      <c r="O2601" s="16"/>
      <c r="P2601" s="18"/>
      <c r="Q2601" s="14"/>
      <c r="R2601" s="18"/>
      <c r="S2601" s="16">
        <f>G2601</f>
        <v>0</v>
      </c>
      <c r="T2601" s="18">
        <f t="shared" si="874"/>
        <v>97638.799999999988</v>
      </c>
      <c r="U2601" s="15"/>
      <c r="W2601" s="14"/>
      <c r="X2601" s="18">
        <v>0</v>
      </c>
      <c r="Y2601" s="16">
        <v>0</v>
      </c>
      <c r="Z2601" s="18">
        <f t="shared" si="875"/>
        <v>43835.199999999983</v>
      </c>
      <c r="AA2601" s="15"/>
      <c r="AB2601" s="24"/>
      <c r="AC2601" s="15" t="str">
        <f t="shared" si="873"/>
        <v xml:space="preserve">RIVALSA </v>
      </c>
      <c r="AD2601" s="25"/>
      <c r="AE2601" s="62">
        <f t="shared" si="872"/>
        <v>0</v>
      </c>
      <c r="AF2601" s="63">
        <f t="shared" si="868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876"/>
        <v>0</v>
      </c>
      <c r="AP2601" s="15"/>
      <c r="AR2601" s="14"/>
      <c r="AS2601" s="18"/>
      <c r="AT2601" s="16"/>
      <c r="AU2601" s="18">
        <f t="shared" si="877"/>
        <v>0</v>
      </c>
      <c r="AV2601" s="15"/>
      <c r="AX2601" s="14"/>
      <c r="AY2601" s="18"/>
      <c r="AZ2601" s="16"/>
      <c r="BA2601" s="18">
        <f t="shared" si="878"/>
        <v>0</v>
      </c>
      <c r="BB2601" s="15"/>
      <c r="BD2601" s="14"/>
      <c r="BE2601" s="18"/>
      <c r="BF2601" s="16"/>
      <c r="BG2601" s="18">
        <f t="shared" si="879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4"/>
    </row>
    <row r="2602" spans="1:69" ht="16.8" customHeight="1" x14ac:dyDescent="0.35">
      <c r="A2602" s="15"/>
      <c r="B2602" s="15"/>
      <c r="C2602" s="15" t="s">
        <v>96</v>
      </c>
      <c r="D2602" s="16"/>
      <c r="E2602" s="16"/>
      <c r="F2602" s="16"/>
      <c r="G2602" s="16">
        <v>0</v>
      </c>
      <c r="H2602" s="16"/>
      <c r="I2602" s="4"/>
      <c r="J2602" s="14"/>
      <c r="K2602" s="50" t="s">
        <v>526</v>
      </c>
      <c r="L2602" s="107">
        <v>5083</v>
      </c>
      <c r="M2602" s="16" t="str">
        <f>M2541</f>
        <v>NUOVI SOSPESI GALLARATE</v>
      </c>
      <c r="N2602" s="16">
        <f>N2541</f>
        <v>0</v>
      </c>
      <c r="O2602" s="16"/>
      <c r="P2602" s="18"/>
      <c r="Q2602" s="14"/>
      <c r="R2602" s="18"/>
      <c r="S2602" s="16">
        <f>G2602</f>
        <v>0</v>
      </c>
      <c r="T2602" s="18">
        <f t="shared" si="874"/>
        <v>97638.799999999988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875"/>
        <v>43835.199999999983</v>
      </c>
      <c r="AA2602" s="15"/>
      <c r="AB2602" s="24"/>
      <c r="AC2602" s="15" t="str">
        <f t="shared" si="873"/>
        <v>COMMERCIALISTA</v>
      </c>
      <c r="AD2602" s="25"/>
      <c r="AE2602" s="62">
        <f t="shared" si="872"/>
        <v>0</v>
      </c>
      <c r="AF2602" s="63">
        <f t="shared" si="868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876"/>
        <v>0</v>
      </c>
      <c r="AP2602" s="15"/>
      <c r="AR2602" s="14"/>
      <c r="AS2602" s="18"/>
      <c r="AT2602" s="16">
        <v>0</v>
      </c>
      <c r="AU2602" s="18">
        <f t="shared" si="877"/>
        <v>0</v>
      </c>
      <c r="AV2602" s="15"/>
      <c r="AX2602" s="14"/>
      <c r="AY2602" s="18"/>
      <c r="AZ2602" s="16">
        <v>0</v>
      </c>
      <c r="BA2602" s="18">
        <f t="shared" si="878"/>
        <v>0</v>
      </c>
      <c r="BB2602" s="15"/>
      <c r="BD2602" s="14"/>
      <c r="BE2602" s="18"/>
      <c r="BF2602" s="16">
        <v>0</v>
      </c>
      <c r="BG2602" s="18">
        <f t="shared" si="879"/>
        <v>0</v>
      </c>
      <c r="BH2602" s="15"/>
      <c r="BJ2602" s="86"/>
      <c r="BK2602" s="86"/>
      <c r="BL2602" s="24"/>
      <c r="BM2602" s="24"/>
      <c r="BN2602" s="24"/>
      <c r="BO2602" s="24"/>
      <c r="BP2602" s="24"/>
      <c r="BQ2602" s="124"/>
    </row>
    <row r="2603" spans="1:69" ht="16.8" customHeight="1" x14ac:dyDescent="0.35">
      <c r="A2603" s="15"/>
      <c r="B2603" s="15"/>
      <c r="C2603" s="64" t="s">
        <v>147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50" t="str">
        <f>K2542</f>
        <v>SOSPESI LEGNANO</v>
      </c>
      <c r="L2603" s="107">
        <f>L2542</f>
        <v>0</v>
      </c>
      <c r="M2603" s="16" t="s">
        <v>511</v>
      </c>
      <c r="N2603" s="16">
        <v>-5</v>
      </c>
      <c r="O2603" s="16"/>
      <c r="P2603" s="18"/>
      <c r="Q2603" s="14"/>
      <c r="R2603" s="18"/>
      <c r="S2603" s="16">
        <f>G2603</f>
        <v>0</v>
      </c>
      <c r="T2603" s="18">
        <f t="shared" si="874"/>
        <v>97638.799999999988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875"/>
        <v>43835.199999999983</v>
      </c>
      <c r="AA2603" s="15"/>
      <c r="AB2603" s="24"/>
      <c r="AC2603" s="15" t="str">
        <f t="shared" si="873"/>
        <v>CASSA PREVIDENZA  AGENTI  + QUOTA GAA</v>
      </c>
      <c r="AD2603" s="25"/>
      <c r="AE2603" s="62">
        <f t="shared" si="872"/>
        <v>0</v>
      </c>
      <c r="AF2603" s="63">
        <f t="shared" si="868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876"/>
        <v>0</v>
      </c>
      <c r="AP2603" s="15"/>
      <c r="AR2603" s="14"/>
      <c r="AS2603" s="18"/>
      <c r="AT2603" s="16">
        <v>0</v>
      </c>
      <c r="AU2603" s="18">
        <f t="shared" si="877"/>
        <v>0</v>
      </c>
      <c r="AV2603" s="15"/>
      <c r="AX2603" s="14"/>
      <c r="AY2603" s="18"/>
      <c r="AZ2603" s="16">
        <v>0</v>
      </c>
      <c r="BA2603" s="18">
        <f t="shared" si="878"/>
        <v>0</v>
      </c>
      <c r="BB2603" s="15"/>
      <c r="BD2603" s="14"/>
      <c r="BE2603" s="18"/>
      <c r="BF2603" s="16">
        <v>0</v>
      </c>
      <c r="BG2603" s="18">
        <f t="shared" si="879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4"/>
    </row>
    <row r="2604" spans="1:69" ht="16.8" customHeight="1" x14ac:dyDescent="0.35">
      <c r="A2604" s="15"/>
      <c r="B2604" s="15"/>
      <c r="C2604" s="15" t="s">
        <v>98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50" t="str">
        <f>K2543</f>
        <v>SOSPESI SOMMA</v>
      </c>
      <c r="L2604" s="107">
        <f>L2543</f>
        <v>0</v>
      </c>
      <c r="M2604" s="16" t="s">
        <v>496</v>
      </c>
      <c r="N2604" s="16">
        <f>N2543</f>
        <v>6.13</v>
      </c>
      <c r="O2604" s="16"/>
      <c r="P2604" s="18"/>
      <c r="Q2604" s="14"/>
      <c r="R2604" s="18">
        <f>F2604</f>
        <v>0</v>
      </c>
      <c r="S2604" s="16">
        <v>0</v>
      </c>
      <c r="T2604" s="18">
        <f t="shared" si="874"/>
        <v>97638.799999999988</v>
      </c>
      <c r="U2604" s="15"/>
      <c r="W2604" s="14" t="s">
        <v>186</v>
      </c>
      <c r="X2604" s="18">
        <v>0</v>
      </c>
      <c r="Y2604" s="16"/>
      <c r="Z2604" s="18">
        <f t="shared" si="875"/>
        <v>43835.199999999983</v>
      </c>
      <c r="AA2604" s="15"/>
      <c r="AB2604" s="24"/>
      <c r="AC2604" s="15" t="str">
        <f t="shared" si="873"/>
        <v>GIROCONTO PROVV. GENERALI</v>
      </c>
      <c r="AD2604" s="25"/>
      <c r="AE2604" s="62">
        <f t="shared" si="872"/>
        <v>0</v>
      </c>
      <c r="AF2604" s="63">
        <f t="shared" si="868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876"/>
        <v>0</v>
      </c>
      <c r="AP2604" s="15"/>
      <c r="AR2604" s="14"/>
      <c r="AS2604" s="18"/>
      <c r="AT2604" s="16"/>
      <c r="AU2604" s="18">
        <f t="shared" si="877"/>
        <v>0</v>
      </c>
      <c r="AV2604" s="15"/>
      <c r="AX2604" s="14"/>
      <c r="AY2604" s="18"/>
      <c r="AZ2604" s="16"/>
      <c r="BA2604" s="18">
        <f t="shared" si="878"/>
        <v>0</v>
      </c>
      <c r="BB2604" s="15"/>
      <c r="BD2604" s="14"/>
      <c r="BE2604" s="18">
        <f>H2604</f>
        <v>0</v>
      </c>
      <c r="BF2604" s="16"/>
      <c r="BG2604" s="18">
        <f t="shared" si="879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4"/>
    </row>
    <row r="2605" spans="1:69" ht="16.8" customHeight="1" x14ac:dyDescent="0.35">
      <c r="A2605" s="15"/>
      <c r="B2605" s="15"/>
      <c r="C2605" s="47" t="s">
        <v>149</v>
      </c>
      <c r="D2605" s="16"/>
      <c r="E2605" s="16"/>
      <c r="F2605" s="1">
        <v>0</v>
      </c>
      <c r="G2605" s="16">
        <v>0</v>
      </c>
      <c r="H2605" s="16"/>
      <c r="I2605" s="4"/>
      <c r="J2605" s="14"/>
      <c r="K2605" s="50" t="s">
        <v>527</v>
      </c>
      <c r="L2605" s="107">
        <v>325</v>
      </c>
      <c r="M2605" s="16" t="s">
        <v>497</v>
      </c>
      <c r="N2605" s="16">
        <f>N2544</f>
        <v>324</v>
      </c>
      <c r="O2605" s="16"/>
      <c r="P2605" s="18"/>
      <c r="Q2605" s="14"/>
      <c r="R2605" s="49">
        <f>F2605</f>
        <v>0</v>
      </c>
      <c r="S2605" s="16">
        <v>0</v>
      </c>
      <c r="T2605" s="18">
        <f t="shared" si="874"/>
        <v>97638.799999999988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875"/>
        <v>43835.199999999983</v>
      </c>
      <c r="AA2605" s="15"/>
      <c r="AB2605" s="24"/>
      <c r="AC2605" s="64" t="s">
        <v>150</v>
      </c>
      <c r="AD2605" s="65"/>
      <c r="AE2605" s="65">
        <f t="shared" si="872"/>
        <v>0</v>
      </c>
      <c r="AF2605" s="63">
        <f t="shared" si="868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876"/>
        <v>0</v>
      </c>
      <c r="AP2605" s="15"/>
      <c r="AR2605" s="14"/>
      <c r="AS2605" s="18"/>
      <c r="AT2605" s="16">
        <v>0</v>
      </c>
      <c r="AU2605" s="18">
        <f t="shared" si="877"/>
        <v>0</v>
      </c>
      <c r="AV2605" s="15"/>
      <c r="AX2605" s="14"/>
      <c r="AY2605" s="18"/>
      <c r="AZ2605" s="16">
        <v>0</v>
      </c>
      <c r="BA2605" s="18">
        <f t="shared" si="878"/>
        <v>0</v>
      </c>
      <c r="BB2605" s="15"/>
      <c r="BD2605" s="14"/>
      <c r="BE2605" s="18"/>
      <c r="BF2605" s="16">
        <v>0</v>
      </c>
      <c r="BG2605" s="18">
        <f t="shared" si="879"/>
        <v>0</v>
      </c>
      <c r="BH2605" s="15"/>
      <c r="BJ2605" s="86"/>
      <c r="BK2605" s="86"/>
      <c r="BL2605" s="24"/>
      <c r="BM2605" s="24"/>
      <c r="BN2605" s="24"/>
      <c r="BO2605" s="24"/>
      <c r="BP2605" s="24"/>
      <c r="BQ2605" s="124"/>
    </row>
    <row r="2606" spans="1:69" ht="16.8" customHeight="1" x14ac:dyDescent="0.35">
      <c r="A2606" s="15"/>
      <c r="B2606" s="15"/>
      <c r="C2606" s="15" t="s">
        <v>100</v>
      </c>
      <c r="D2606" s="16"/>
      <c r="E2606" s="16"/>
      <c r="F2606" s="16"/>
      <c r="G2606" s="16">
        <v>0</v>
      </c>
      <c r="H2606" s="16"/>
      <c r="I2606" s="4"/>
      <c r="J2606" s="14"/>
      <c r="K2606" s="50" t="s">
        <v>509</v>
      </c>
      <c r="L2606" s="107">
        <f>L2545</f>
        <v>631.5</v>
      </c>
      <c r="M2606" s="16" t="str">
        <f>M2545</f>
        <v>NUOVI SOSPESI TUTELA</v>
      </c>
      <c r="N2606" s="16">
        <f>N2545</f>
        <v>0</v>
      </c>
      <c r="O2606" s="16"/>
      <c r="P2606" s="18"/>
      <c r="Q2606" s="14"/>
      <c r="R2606" s="18"/>
      <c r="S2606" s="16">
        <f>G2606</f>
        <v>0</v>
      </c>
      <c r="T2606" s="18">
        <f t="shared" si="874"/>
        <v>97638.799999999988</v>
      </c>
      <c r="U2606" s="15" t="s">
        <v>102</v>
      </c>
      <c r="W2606" s="14"/>
      <c r="X2606" s="18"/>
      <c r="Y2606" s="16">
        <v>0</v>
      </c>
      <c r="Z2606" s="18">
        <f t="shared" si="875"/>
        <v>43835.199999999983</v>
      </c>
      <c r="AA2606" s="15"/>
      <c r="AB2606" s="24"/>
      <c r="AC2606" s="15" t="str">
        <f>C2606</f>
        <v>TASSE</v>
      </c>
      <c r="AD2606" s="25"/>
      <c r="AE2606" s="62">
        <f t="shared" si="872"/>
        <v>0</v>
      </c>
      <c r="AF2606" s="63">
        <f t="shared" si="868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876"/>
        <v>0</v>
      </c>
      <c r="AP2606" s="15"/>
      <c r="AR2606" s="14"/>
      <c r="AS2606" s="18">
        <v>0</v>
      </c>
      <c r="AT2606" s="16">
        <v>0</v>
      </c>
      <c r="AU2606" s="18">
        <f t="shared" si="877"/>
        <v>0</v>
      </c>
      <c r="AV2606" s="15"/>
      <c r="AX2606" s="14"/>
      <c r="AY2606" s="18">
        <v>0</v>
      </c>
      <c r="AZ2606" s="16">
        <v>0</v>
      </c>
      <c r="BA2606" s="18">
        <f t="shared" si="878"/>
        <v>0</v>
      </c>
      <c r="BB2606" s="15"/>
      <c r="BD2606" s="14"/>
      <c r="BE2606" s="18">
        <v>0</v>
      </c>
      <c r="BF2606" s="16">
        <v>0</v>
      </c>
      <c r="BG2606" s="18">
        <f t="shared" si="879"/>
        <v>0</v>
      </c>
      <c r="BH2606" s="15"/>
      <c r="BJ2606" s="86"/>
      <c r="BK2606" s="86"/>
      <c r="BL2606" s="24"/>
      <c r="BM2606" s="24"/>
      <c r="BN2606" s="24"/>
      <c r="BO2606" s="24"/>
      <c r="BP2606" s="24"/>
      <c r="BQ2606" s="124"/>
    </row>
    <row r="2607" spans="1:69" ht="16.8" customHeight="1" x14ac:dyDescent="0.35">
      <c r="A2607" s="15"/>
      <c r="B2607" s="15"/>
      <c r="C2607" s="15" t="s">
        <v>103</v>
      </c>
      <c r="D2607" s="16"/>
      <c r="E2607" s="16"/>
      <c r="F2607" s="16">
        <v>0</v>
      </c>
      <c r="G2607" s="16">
        <v>0</v>
      </c>
      <c r="H2607" s="16"/>
      <c r="I2607" s="4"/>
      <c r="J2607" s="14"/>
      <c r="K2607" s="50" t="s">
        <v>528</v>
      </c>
      <c r="L2607" s="107">
        <v>-41</v>
      </c>
      <c r="M2607" s="50" t="s">
        <v>518</v>
      </c>
      <c r="N2607" s="107">
        <v>198.5</v>
      </c>
      <c r="O2607" s="16"/>
      <c r="P2607" s="18"/>
      <c r="Q2607" s="14"/>
      <c r="R2607" s="18"/>
      <c r="S2607" s="16">
        <f>G2607</f>
        <v>0</v>
      </c>
      <c r="T2607" s="18">
        <f t="shared" si="874"/>
        <v>97638.799999999988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875"/>
        <v>43835.199999999983</v>
      </c>
      <c r="AA2607" s="15"/>
      <c r="AB2607" s="24"/>
      <c r="AC2607" s="15" t="str">
        <f>C2607</f>
        <v>PREL.  ACC. PER AMM-  GIGI</v>
      </c>
      <c r="AD2607" s="25"/>
      <c r="AE2607" s="62">
        <f t="shared" si="872"/>
        <v>0</v>
      </c>
      <c r="AF2607" s="63">
        <f t="shared" si="868"/>
        <v>8650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876"/>
        <v>0</v>
      </c>
      <c r="AP2607" s="15"/>
      <c r="AR2607" s="14"/>
      <c r="AS2607" s="18">
        <v>0</v>
      </c>
      <c r="AT2607" s="16">
        <v>0</v>
      </c>
      <c r="AU2607" s="18">
        <f t="shared" si="877"/>
        <v>0</v>
      </c>
      <c r="AV2607" s="15"/>
      <c r="AX2607" s="14"/>
      <c r="AY2607" s="18">
        <v>0</v>
      </c>
      <c r="AZ2607" s="16">
        <v>0</v>
      </c>
      <c r="BA2607" s="18">
        <f t="shared" si="878"/>
        <v>0</v>
      </c>
      <c r="BB2607" s="15"/>
      <c r="BD2607" s="14"/>
      <c r="BE2607" s="18">
        <v>0</v>
      </c>
      <c r="BF2607" s="16">
        <v>0</v>
      </c>
      <c r="BG2607" s="18">
        <f t="shared" si="879"/>
        <v>0</v>
      </c>
      <c r="BH2607" s="15"/>
      <c r="BJ2607" s="86"/>
      <c r="BK2607" s="86"/>
      <c r="BL2607" s="24"/>
      <c r="BM2607" s="24"/>
      <c r="BN2607" s="24"/>
      <c r="BO2607" s="24"/>
      <c r="BP2607" s="24"/>
      <c r="BQ2607" s="124"/>
    </row>
    <row r="2608" spans="1:69" ht="16.8" customHeight="1" x14ac:dyDescent="0.35">
      <c r="A2608" s="15"/>
      <c r="B2608" s="15"/>
      <c r="C2608" s="15" t="s">
        <v>105</v>
      </c>
      <c r="D2608" s="16"/>
      <c r="E2608" s="16"/>
      <c r="F2608" s="16">
        <v>0</v>
      </c>
      <c r="G2608" s="16">
        <v>0</v>
      </c>
      <c r="H2608" s="16"/>
      <c r="I2608" s="4"/>
      <c r="J2608" s="14"/>
      <c r="K2608" s="50" t="s">
        <v>529</v>
      </c>
      <c r="L2608" s="107">
        <v>15</v>
      </c>
      <c r="M2608" s="16"/>
      <c r="N2608" s="16">
        <v>0</v>
      </c>
      <c r="O2608" s="16"/>
      <c r="P2608" s="18"/>
      <c r="Q2608" s="14"/>
      <c r="R2608" s="18">
        <v>0</v>
      </c>
      <c r="S2608" s="16">
        <f>G2608</f>
        <v>0</v>
      </c>
      <c r="T2608" s="18">
        <f t="shared" si="874"/>
        <v>97638.799999999988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875"/>
        <v>43835.199999999983</v>
      </c>
      <c r="AA2608" s="15"/>
      <c r="AB2608" s="24"/>
      <c r="AC2608" s="15" t="str">
        <f>C2608</f>
        <v>PREL.  ACC. PER AMM-. RENZO</v>
      </c>
      <c r="AD2608" s="25"/>
      <c r="AE2608" s="62">
        <f t="shared" si="872"/>
        <v>0</v>
      </c>
      <c r="AF2608" s="63">
        <f t="shared" si="868"/>
        <v>3210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876"/>
        <v>0</v>
      </c>
      <c r="AP2608" s="15"/>
      <c r="AR2608" s="14"/>
      <c r="AS2608" s="18">
        <v>0</v>
      </c>
      <c r="AT2608" s="16"/>
      <c r="AU2608" s="18">
        <f t="shared" si="877"/>
        <v>0</v>
      </c>
      <c r="AV2608" s="15"/>
      <c r="AX2608" s="14"/>
      <c r="AY2608" s="18">
        <v>0</v>
      </c>
      <c r="AZ2608" s="16"/>
      <c r="BA2608" s="18">
        <f t="shared" si="878"/>
        <v>0</v>
      </c>
      <c r="BB2608" s="15"/>
      <c r="BD2608" s="14"/>
      <c r="BE2608" s="18">
        <v>0</v>
      </c>
      <c r="BF2608" s="16"/>
      <c r="BG2608" s="18">
        <f t="shared" si="879"/>
        <v>0</v>
      </c>
      <c r="BH2608" s="15"/>
      <c r="BJ2608" s="86"/>
      <c r="BK2608" s="86"/>
      <c r="BL2608" s="24"/>
      <c r="BM2608" s="24"/>
      <c r="BN2608" s="24"/>
      <c r="BO2608" s="24"/>
      <c r="BP2608" s="24"/>
      <c r="BQ2608" s="124"/>
    </row>
    <row r="2609" spans="1:69" ht="16.8" customHeight="1" x14ac:dyDescent="0.35">
      <c r="A2609" s="15"/>
      <c r="B2609" s="15"/>
      <c r="C2609" s="15"/>
      <c r="D2609" s="16"/>
      <c r="E2609" s="16"/>
      <c r="F2609" s="16">
        <v>0</v>
      </c>
      <c r="G2609" s="16"/>
      <c r="H2609" s="16"/>
      <c r="I2609" s="4"/>
      <c r="J2609" s="14"/>
      <c r="K2609" s="50" t="s">
        <v>530</v>
      </c>
      <c r="L2609" s="107">
        <v>-0.01</v>
      </c>
      <c r="M2609" s="16" t="s">
        <v>499</v>
      </c>
      <c r="N2609" s="16">
        <f>N2548</f>
        <v>300.5</v>
      </c>
      <c r="O2609" s="16"/>
      <c r="P2609" s="18"/>
      <c r="Q2609" s="14"/>
      <c r="R2609" s="18">
        <v>0</v>
      </c>
      <c r="S2609" s="16">
        <v>0</v>
      </c>
      <c r="T2609" s="18">
        <f t="shared" si="874"/>
        <v>97638.799999999988</v>
      </c>
      <c r="U2609" s="15"/>
      <c r="W2609" s="14"/>
      <c r="X2609" s="18">
        <f>F2609</f>
        <v>0</v>
      </c>
      <c r="Y2609" s="16">
        <v>0</v>
      </c>
      <c r="Z2609" s="18">
        <f t="shared" si="875"/>
        <v>43835.199999999983</v>
      </c>
      <c r="AA2609" s="15">
        <f>C2609</f>
        <v>0</v>
      </c>
      <c r="AB2609" s="24"/>
      <c r="AC2609" s="15"/>
      <c r="AD2609" s="25"/>
      <c r="AE2609" s="62"/>
      <c r="AF2609" s="63"/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876"/>
        <v>0</v>
      </c>
      <c r="AP2609" s="15"/>
      <c r="AR2609" s="14"/>
      <c r="AS2609" s="18">
        <v>0</v>
      </c>
      <c r="AT2609" s="16"/>
      <c r="AU2609" s="18">
        <f t="shared" si="877"/>
        <v>0</v>
      </c>
      <c r="AV2609" s="15"/>
      <c r="AX2609" s="14"/>
      <c r="AY2609" s="18">
        <v>0</v>
      </c>
      <c r="AZ2609" s="16"/>
      <c r="BA2609" s="18">
        <f t="shared" si="878"/>
        <v>0</v>
      </c>
      <c r="BB2609" s="15"/>
      <c r="BD2609" s="14"/>
      <c r="BE2609" s="18">
        <v>0</v>
      </c>
      <c r="BF2609" s="16"/>
      <c r="BG2609" s="18">
        <f t="shared" si="879"/>
        <v>0</v>
      </c>
      <c r="BH2609" s="15"/>
      <c r="BJ2609" s="86"/>
      <c r="BK2609" s="86"/>
      <c r="BL2609" s="24"/>
      <c r="BM2609" s="24"/>
      <c r="BN2609" s="24"/>
      <c r="BO2609" s="24"/>
      <c r="BP2609" s="24"/>
      <c r="BQ2609" s="124"/>
    </row>
    <row r="2610" spans="1:69" ht="16.8" customHeight="1" x14ac:dyDescent="0.35">
      <c r="A2610" s="15"/>
      <c r="B2610" s="15"/>
      <c r="C2610" s="15" t="s">
        <v>107</v>
      </c>
      <c r="D2610" s="16"/>
      <c r="E2610" s="16"/>
      <c r="F2610" s="16">
        <v>0</v>
      </c>
      <c r="G2610" s="16"/>
      <c r="H2610" s="16">
        <v>0</v>
      </c>
      <c r="I2610" s="4"/>
      <c r="J2610" s="14"/>
      <c r="K2610" s="50" t="s">
        <v>531</v>
      </c>
      <c r="L2610" s="107">
        <v>824.5</v>
      </c>
      <c r="M2610" s="16" t="s">
        <v>501</v>
      </c>
      <c r="N2610" s="16">
        <f>N2549</f>
        <v>333</v>
      </c>
      <c r="O2610" s="16"/>
      <c r="P2610" s="18"/>
      <c r="Q2610" s="14"/>
      <c r="R2610" s="18">
        <v>0</v>
      </c>
      <c r="S2610" s="16">
        <v>0</v>
      </c>
      <c r="T2610" s="18">
        <f t="shared" si="874"/>
        <v>97638.799999999988</v>
      </c>
      <c r="U2610" s="15"/>
      <c r="W2610" s="14"/>
      <c r="X2610" s="18">
        <f>F2610</f>
        <v>0</v>
      </c>
      <c r="Y2610" s="16"/>
      <c r="Z2610" s="18">
        <f t="shared" si="875"/>
        <v>43835.199999999983</v>
      </c>
      <c r="AA2610" s="15"/>
      <c r="AB2610" s="24"/>
      <c r="AC2610" s="15"/>
      <c r="AD2610" s="25"/>
      <c r="AE2610" s="62"/>
      <c r="AF2610" s="63"/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876"/>
        <v>0</v>
      </c>
      <c r="AP2610" s="15"/>
      <c r="AR2610" s="14"/>
      <c r="AS2610" s="18">
        <v>0</v>
      </c>
      <c r="AT2610" s="16"/>
      <c r="AU2610" s="18">
        <f t="shared" si="877"/>
        <v>0</v>
      </c>
      <c r="AV2610" s="15"/>
      <c r="AX2610" s="14"/>
      <c r="AY2610" s="18">
        <v>0</v>
      </c>
      <c r="AZ2610" s="16"/>
      <c r="BA2610" s="18">
        <f t="shared" si="878"/>
        <v>0</v>
      </c>
      <c r="BB2610" s="15"/>
      <c r="BD2610" s="14"/>
      <c r="BE2610" s="18">
        <v>0</v>
      </c>
      <c r="BF2610" s="16"/>
      <c r="BG2610" s="18">
        <f t="shared" si="879"/>
        <v>0</v>
      </c>
      <c r="BH2610" s="15"/>
      <c r="BJ2610" s="86"/>
      <c r="BK2610" s="86"/>
      <c r="BL2610" s="24"/>
      <c r="BM2610" s="24"/>
      <c r="BN2610" s="24"/>
      <c r="BO2610" s="24"/>
      <c r="BP2610" s="24"/>
      <c r="BQ2610" s="124"/>
    </row>
    <row r="2611" spans="1:69" ht="16.8" customHeight="1" x14ac:dyDescent="0.35">
      <c r="A2611" s="15"/>
      <c r="B2611" s="15"/>
      <c r="C2611" s="15" t="s">
        <v>107</v>
      </c>
      <c r="D2611" s="16"/>
      <c r="E2611" s="16"/>
      <c r="F2611" s="16">
        <v>0</v>
      </c>
      <c r="G2611" s="16"/>
      <c r="H2611" s="16"/>
      <c r="I2611" s="4"/>
      <c r="J2611" s="14"/>
      <c r="K2611" s="50" t="s">
        <v>515</v>
      </c>
      <c r="L2611" s="107">
        <v>235.5</v>
      </c>
      <c r="M2611" s="16" t="s">
        <v>522</v>
      </c>
      <c r="N2611" s="16">
        <v>1334</v>
      </c>
      <c r="O2611" s="16"/>
      <c r="P2611" s="18"/>
      <c r="Q2611" s="14"/>
      <c r="R2611" s="18">
        <v>0</v>
      </c>
      <c r="S2611" s="16">
        <v>0</v>
      </c>
      <c r="T2611" s="18">
        <f t="shared" si="874"/>
        <v>97638.799999999988</v>
      </c>
      <c r="U2611" s="15"/>
      <c r="W2611" s="14"/>
      <c r="X2611" s="18">
        <f>F2611</f>
        <v>0</v>
      </c>
      <c r="Y2611" s="16"/>
      <c r="Z2611" s="18">
        <f t="shared" si="875"/>
        <v>43835.199999999983</v>
      </c>
      <c r="AA2611" s="15"/>
      <c r="AB2611" s="24"/>
      <c r="AC2611" s="15"/>
      <c r="AD2611" s="25"/>
      <c r="AE2611" s="62"/>
      <c r="AF2611" s="63"/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876"/>
        <v>0</v>
      </c>
      <c r="AP2611" s="15"/>
      <c r="AR2611" s="14"/>
      <c r="AS2611" s="18">
        <v>0</v>
      </c>
      <c r="AT2611" s="16"/>
      <c r="AU2611" s="18">
        <f t="shared" si="877"/>
        <v>0</v>
      </c>
      <c r="AV2611" s="15"/>
      <c r="AX2611" s="14"/>
      <c r="AY2611" s="18">
        <v>0</v>
      </c>
      <c r="AZ2611" s="16"/>
      <c r="BA2611" s="18">
        <f t="shared" si="878"/>
        <v>0</v>
      </c>
      <c r="BB2611" s="15"/>
      <c r="BD2611" s="14"/>
      <c r="BE2611" s="18">
        <v>0</v>
      </c>
      <c r="BF2611" s="16"/>
      <c r="BG2611" s="18">
        <f t="shared" si="879"/>
        <v>0</v>
      </c>
      <c r="BH2611" s="15"/>
      <c r="BJ2611" s="86"/>
      <c r="BK2611" s="86"/>
      <c r="BL2611" s="24"/>
      <c r="BM2611" s="24"/>
      <c r="BN2611" s="24"/>
      <c r="BO2611" s="24"/>
      <c r="BP2611" s="24"/>
      <c r="BQ2611" s="124"/>
    </row>
    <row r="2612" spans="1:69" ht="16.8" customHeight="1" x14ac:dyDescent="0.35">
      <c r="A2612" s="15"/>
      <c r="B2612" s="15"/>
      <c r="C2612" s="15" t="s">
        <v>107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68</v>
      </c>
      <c r="L2612" s="51">
        <f>AI2621</f>
        <v>0</v>
      </c>
      <c r="M2612" s="16" t="s">
        <v>523</v>
      </c>
      <c r="N2612" s="16">
        <v>64.510000000000005</v>
      </c>
      <c r="O2612" s="16"/>
      <c r="P2612" s="18"/>
      <c r="Q2612" s="14"/>
      <c r="R2612" s="18">
        <v>0</v>
      </c>
      <c r="S2612" s="16">
        <v>0</v>
      </c>
      <c r="T2612" s="18">
        <f t="shared" si="874"/>
        <v>97638.799999999988</v>
      </c>
      <c r="U2612" s="15"/>
      <c r="W2612" s="14"/>
      <c r="X2612" s="18">
        <f>F2612</f>
        <v>0</v>
      </c>
      <c r="Y2612" s="16">
        <v>0</v>
      </c>
      <c r="Z2612" s="18">
        <f t="shared" si="875"/>
        <v>43835.199999999983</v>
      </c>
      <c r="AA2612" s="15" t="str">
        <f>C2612</f>
        <v>VERSAMENTO</v>
      </c>
      <c r="AB2612" s="24"/>
      <c r="AC2612" s="15"/>
      <c r="AD2612" s="25"/>
      <c r="AE2612" s="62"/>
      <c r="AF2612" s="63"/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876"/>
        <v>0</v>
      </c>
      <c r="AP2612" s="15"/>
      <c r="AR2612" s="14"/>
      <c r="AS2612" s="18">
        <v>0</v>
      </c>
      <c r="AT2612" s="16"/>
      <c r="AU2612" s="18">
        <f t="shared" si="877"/>
        <v>0</v>
      </c>
      <c r="AV2612" s="15"/>
      <c r="AX2612" s="14"/>
      <c r="AY2612" s="18">
        <v>0</v>
      </c>
      <c r="AZ2612" s="16"/>
      <c r="BA2612" s="18">
        <f t="shared" si="878"/>
        <v>0</v>
      </c>
      <c r="BB2612" s="15"/>
      <c r="BD2612" s="14"/>
      <c r="BE2612" s="18">
        <v>0</v>
      </c>
      <c r="BF2612" s="16"/>
      <c r="BG2612" s="18">
        <f t="shared" si="879"/>
        <v>0</v>
      </c>
      <c r="BH2612" s="15"/>
      <c r="BJ2612" s="86"/>
      <c r="BK2612" s="86"/>
      <c r="BL2612" s="24"/>
      <c r="BM2612" s="24"/>
      <c r="BN2612" s="24"/>
      <c r="BO2612" s="24"/>
      <c r="BP2612" s="24"/>
      <c r="BQ2612" s="124"/>
    </row>
    <row r="2613" spans="1:69" ht="16.8" customHeight="1" x14ac:dyDescent="0.35">
      <c r="A2613" s="15"/>
      <c r="B2613" s="15"/>
      <c r="C2613" s="68" t="s">
        <v>107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111</v>
      </c>
      <c r="L2613" s="16">
        <f>SUM(L2600:L2612)</f>
        <v>8802.48</v>
      </c>
      <c r="M2613" s="16"/>
      <c r="N2613" s="16">
        <v>0</v>
      </c>
      <c r="O2613" s="16"/>
      <c r="P2613" s="18"/>
      <c r="Q2613" s="14"/>
      <c r="R2613" s="18">
        <v>0</v>
      </c>
      <c r="S2613" s="16"/>
      <c r="T2613" s="18">
        <f t="shared" si="874"/>
        <v>97638.799999999988</v>
      </c>
      <c r="U2613" s="15"/>
      <c r="W2613" s="14"/>
      <c r="X2613" s="18">
        <v>0</v>
      </c>
      <c r="Y2613" s="16"/>
      <c r="Z2613" s="18">
        <f t="shared" si="875"/>
        <v>43835.199999999983</v>
      </c>
      <c r="AA2613" s="15" t="str">
        <f>C2613</f>
        <v>VERSAMENTO</v>
      </c>
      <c r="AB2613" s="24"/>
      <c r="AC2613" s="15"/>
      <c r="AD2613" s="25"/>
      <c r="AE2613" s="62"/>
      <c r="AF2613" s="63"/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876"/>
        <v>0</v>
      </c>
      <c r="AP2613" s="15"/>
      <c r="AR2613" s="14"/>
      <c r="AS2613" s="18">
        <v>0</v>
      </c>
      <c r="AT2613" s="16"/>
      <c r="AU2613" s="18">
        <f t="shared" si="877"/>
        <v>0</v>
      </c>
      <c r="AV2613" s="15" t="str">
        <f>C2613</f>
        <v>VERSAMENTO</v>
      </c>
      <c r="AX2613" s="14"/>
      <c r="AY2613" s="18">
        <v>0</v>
      </c>
      <c r="AZ2613" s="16"/>
      <c r="BA2613" s="18">
        <f t="shared" si="878"/>
        <v>0</v>
      </c>
      <c r="BB2613" s="15"/>
      <c r="BD2613" s="14"/>
      <c r="BE2613" s="18">
        <v>0</v>
      </c>
      <c r="BF2613" s="16"/>
      <c r="BG2613" s="18">
        <f t="shared" si="879"/>
        <v>0</v>
      </c>
      <c r="BH2613" s="15"/>
      <c r="BJ2613" s="86"/>
      <c r="BK2613" s="86"/>
      <c r="BL2613" s="24"/>
      <c r="BM2613" s="24"/>
      <c r="BN2613" s="24"/>
      <c r="BO2613" s="24"/>
      <c r="BP2613" s="24"/>
      <c r="BQ2613" s="124"/>
    </row>
    <row r="2614" spans="1:69" ht="16.8" customHeight="1" x14ac:dyDescent="0.35">
      <c r="A2614" s="15"/>
      <c r="B2614" s="15"/>
      <c r="C2614" s="15" t="s">
        <v>169</v>
      </c>
      <c r="D2614" s="16"/>
      <c r="E2614" s="16"/>
      <c r="F2614" s="16">
        <v>15910.99</v>
      </c>
      <c r="G2614" s="85">
        <f>F2604</f>
        <v>0</v>
      </c>
      <c r="H2614" s="16"/>
      <c r="I2614" s="4"/>
      <c r="J2614" s="14"/>
      <c r="K2614" s="17" t="s">
        <v>93</v>
      </c>
      <c r="L2614" s="16">
        <f>SUM(N2601:N2616)</f>
        <v>3419.6400000000003</v>
      </c>
      <c r="M2614" s="44"/>
      <c r="N2614" s="16">
        <v>0</v>
      </c>
      <c r="O2614" s="16"/>
      <c r="P2614" s="18"/>
      <c r="Q2614" s="14"/>
      <c r="R2614" s="18">
        <v>0</v>
      </c>
      <c r="S2614" s="16"/>
      <c r="T2614" s="18">
        <f t="shared" si="874"/>
        <v>97638.799999999988</v>
      </c>
      <c r="U2614" s="15"/>
      <c r="W2614" s="14"/>
      <c r="X2614" s="18">
        <f>F2614</f>
        <v>15910.99</v>
      </c>
      <c r="Y2614" s="16">
        <f>G2614</f>
        <v>0</v>
      </c>
      <c r="Z2614" s="18">
        <f t="shared" si="875"/>
        <v>59746.189999999981</v>
      </c>
      <c r="AA2614" s="15" t="str">
        <f>C2614</f>
        <v>BONIFICI</v>
      </c>
      <c r="AB2614" s="24"/>
      <c r="AC2614" s="15"/>
      <c r="AD2614" s="25"/>
      <c r="AE2614" s="62"/>
      <c r="AF2614" s="63"/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876"/>
        <v>0</v>
      </c>
      <c r="AP2614" s="15"/>
      <c r="AR2614" s="14"/>
      <c r="AS2614" s="18">
        <v>0</v>
      </c>
      <c r="AT2614" s="16"/>
      <c r="AU2614" s="18">
        <f t="shared" si="877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878"/>
        <v>0</v>
      </c>
      <c r="BB2614" s="15"/>
      <c r="BD2614" s="14"/>
      <c r="BE2614" s="18">
        <v>0</v>
      </c>
      <c r="BF2614" s="16"/>
      <c r="BG2614" s="18">
        <f t="shared" si="879"/>
        <v>0</v>
      </c>
      <c r="BH2614" s="15"/>
      <c r="BJ2614" s="86"/>
      <c r="BK2614" s="86"/>
      <c r="BL2614" s="24"/>
      <c r="BM2614" s="24"/>
      <c r="BN2614" s="24"/>
      <c r="BO2614" s="24"/>
      <c r="BP2614" s="24"/>
      <c r="BQ2614" s="124"/>
    </row>
    <row r="2615" spans="1:69" ht="16.8" customHeight="1" x14ac:dyDescent="0.35">
      <c r="A2615" s="15"/>
      <c r="B2615" s="15"/>
      <c r="C2615" s="47" t="s">
        <v>112</v>
      </c>
      <c r="D2615" s="16"/>
      <c r="E2615" s="16"/>
      <c r="F2615" s="16">
        <v>0</v>
      </c>
      <c r="G2615" s="1">
        <f>F2605</f>
        <v>0</v>
      </c>
      <c r="H2615" s="16">
        <f>G2615-D2506-D2507-D2509</f>
        <v>-2221.5500000000002</v>
      </c>
      <c r="I2615" s="4"/>
      <c r="J2615" s="14"/>
      <c r="K2615" s="53">
        <f>A2564</f>
        <v>45349</v>
      </c>
      <c r="L2615" s="3">
        <f>D2564+D2565-E2569+D2566-E2566+D2569-E2564+B2567</f>
        <v>10285.84</v>
      </c>
      <c r="M2615" s="3"/>
      <c r="N2615" s="3">
        <v>0</v>
      </c>
      <c r="O2615" s="16"/>
      <c r="P2615" s="18"/>
      <c r="Q2615" s="14"/>
      <c r="R2615" s="18"/>
      <c r="S2615" s="16"/>
      <c r="T2615" s="18">
        <f t="shared" si="874"/>
        <v>97638.799999999988</v>
      </c>
      <c r="U2615" s="15"/>
      <c r="W2615" s="14"/>
      <c r="X2615" s="18"/>
      <c r="Y2615" s="1">
        <f>G2615</f>
        <v>0</v>
      </c>
      <c r="Z2615" s="18">
        <f t="shared" si="875"/>
        <v>59746.189999999981</v>
      </c>
      <c r="AA2615" s="15" t="str">
        <f>C2615</f>
        <v>PREL .PROVVIGIONI MATURATE</v>
      </c>
      <c r="AB2615" s="24"/>
      <c r="AC2615" s="15" t="s">
        <v>157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876"/>
        <v>0</v>
      </c>
      <c r="AP2615" s="15"/>
      <c r="AR2615" s="14"/>
      <c r="AS2615" s="18"/>
      <c r="AT2615" s="25">
        <v>0</v>
      </c>
      <c r="AU2615" s="18">
        <f t="shared" si="877"/>
        <v>0</v>
      </c>
      <c r="AV2615" s="15"/>
      <c r="AX2615" s="14"/>
      <c r="AY2615" s="18"/>
      <c r="AZ2615" s="25">
        <v>0</v>
      </c>
      <c r="BA2615" s="18">
        <f t="shared" si="878"/>
        <v>0</v>
      </c>
      <c r="BB2615" s="15"/>
      <c r="BD2615" s="14"/>
      <c r="BE2615" s="18"/>
      <c r="BF2615" s="25">
        <v>0</v>
      </c>
      <c r="BG2615" s="18">
        <f t="shared" si="879"/>
        <v>0</v>
      </c>
      <c r="BH2615" s="15"/>
      <c r="BJ2615" s="86"/>
      <c r="BK2615" s="86"/>
      <c r="BL2615" s="24"/>
      <c r="BM2615" s="24"/>
      <c r="BN2615" s="24"/>
      <c r="BO2615" s="24"/>
      <c r="BP2615" s="24"/>
      <c r="BQ2615" s="124"/>
    </row>
    <row r="2616" spans="1:69" ht="16.8" customHeight="1" x14ac:dyDescent="0.35">
      <c r="A2616" s="15"/>
      <c r="B2616" s="15"/>
      <c r="C2616" s="15" t="s">
        <v>113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/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874"/>
        <v>97638.799999999988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875"/>
        <v>59746.189999999981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876"/>
        <v>0</v>
      </c>
      <c r="AP2616" s="15"/>
      <c r="AR2616" s="14"/>
      <c r="AS2616" s="18"/>
      <c r="AT2616" s="16"/>
      <c r="AU2616" s="18">
        <f t="shared" si="877"/>
        <v>0</v>
      </c>
      <c r="AV2616" s="15"/>
      <c r="AX2616" s="14"/>
      <c r="AY2616" s="18"/>
      <c r="AZ2616" s="16"/>
      <c r="BA2616" s="18">
        <f t="shared" si="878"/>
        <v>0</v>
      </c>
      <c r="BB2616" s="15"/>
      <c r="BD2616" s="14"/>
      <c r="BE2616" s="18"/>
      <c r="BF2616" s="16"/>
      <c r="BG2616" s="18">
        <f t="shared" si="879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4"/>
    </row>
    <row r="2617" spans="1:69" ht="16.8" customHeight="1" x14ac:dyDescent="0.35">
      <c r="A2617" s="15"/>
      <c r="B2617" s="15"/>
      <c r="C2617" s="15" t="s">
        <v>114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/>
      <c r="N2617" s="73">
        <v>0</v>
      </c>
      <c r="O2617" s="16"/>
      <c r="P2617" s="18"/>
      <c r="Q2617" s="14"/>
      <c r="R2617" s="18"/>
      <c r="S2617" s="16">
        <v>0</v>
      </c>
      <c r="T2617" s="18">
        <f t="shared" si="874"/>
        <v>97638.799999999988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875"/>
        <v>59746.189999999981</v>
      </c>
      <c r="AA2617" s="15"/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876"/>
        <v>0</v>
      </c>
      <c r="AP2617" s="15"/>
      <c r="AR2617" s="14"/>
      <c r="AS2617" s="18"/>
      <c r="AT2617" s="16">
        <v>0</v>
      </c>
      <c r="AU2617" s="18">
        <f t="shared" si="877"/>
        <v>0</v>
      </c>
      <c r="AV2617" s="15"/>
      <c r="AX2617" s="14"/>
      <c r="AY2617" s="18"/>
      <c r="AZ2617" s="16">
        <v>0</v>
      </c>
      <c r="BA2617" s="18">
        <f t="shared" si="878"/>
        <v>0</v>
      </c>
      <c r="BB2617" s="15"/>
      <c r="BD2617" s="14"/>
      <c r="BE2617" s="18"/>
      <c r="BF2617" s="16">
        <v>0</v>
      </c>
      <c r="BG2617" s="18">
        <f t="shared" si="879"/>
        <v>0</v>
      </c>
      <c r="BH2617" s="15"/>
      <c r="BJ2617" s="86"/>
      <c r="BK2617" s="86"/>
      <c r="BL2617" s="24"/>
      <c r="BM2617" s="24"/>
      <c r="BN2617" s="24"/>
      <c r="BO2617" s="24"/>
      <c r="BP2617" s="24"/>
      <c r="BQ2617" s="124"/>
    </row>
    <row r="2618" spans="1:69" ht="16.8" customHeight="1" x14ac:dyDescent="0.35">
      <c r="A2618" s="15"/>
      <c r="B2618" s="15"/>
      <c r="C2618" s="15"/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115</v>
      </c>
      <c r="L2618" s="3">
        <f>SUM(L2598:L2612)+N2597+L2614+L2615</f>
        <v>179737.44999999995</v>
      </c>
      <c r="M2618" s="3">
        <f>SUM(O2567:O2586)+N2596</f>
        <v>113813.97999999998</v>
      </c>
      <c r="N2618" s="16"/>
      <c r="O2618" s="16"/>
      <c r="P2618" s="18"/>
      <c r="Q2618" s="14"/>
      <c r="R2618" s="18"/>
      <c r="S2618" s="16">
        <v>0</v>
      </c>
      <c r="T2618" s="18">
        <f t="shared" si="874"/>
        <v>97638.799999999988</v>
      </c>
      <c r="U2618" s="15"/>
      <c r="W2618" s="14"/>
      <c r="X2618" s="18">
        <v>0</v>
      </c>
      <c r="Y2618" s="16">
        <v>0</v>
      </c>
      <c r="Z2618" s="18">
        <f t="shared" si="875"/>
        <v>59746.189999999981</v>
      </c>
      <c r="AA2618" s="15"/>
      <c r="AB2618" s="24"/>
      <c r="AC2618" s="15">
        <f>C2618</f>
        <v>0</v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111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876"/>
        <v>0</v>
      </c>
      <c r="AP2618" s="15"/>
      <c r="AR2618" s="14"/>
      <c r="AS2618" s="18"/>
      <c r="AT2618" s="16">
        <v>0</v>
      </c>
      <c r="AU2618" s="18">
        <f t="shared" si="877"/>
        <v>0</v>
      </c>
      <c r="AV2618" s="16"/>
      <c r="AX2618" s="14"/>
      <c r="AY2618" s="18"/>
      <c r="AZ2618" s="16">
        <v>0</v>
      </c>
      <c r="BA2618" s="18">
        <f t="shared" si="878"/>
        <v>0</v>
      </c>
      <c r="BB2618" s="15"/>
      <c r="BD2618" s="14"/>
      <c r="BE2618" s="18"/>
      <c r="BF2618" s="16">
        <v>0</v>
      </c>
      <c r="BG2618" s="18">
        <f t="shared" si="879"/>
        <v>0</v>
      </c>
      <c r="BH2618" s="15"/>
      <c r="BJ2618" s="86"/>
      <c r="BK2618" s="86"/>
      <c r="BL2618" s="24"/>
      <c r="BM2618" s="24"/>
      <c r="BN2618" s="24"/>
      <c r="BO2618" s="24"/>
      <c r="BP2618" s="24"/>
      <c r="BQ2618" s="124"/>
    </row>
    <row r="2619" spans="1:69" ht="16.8" customHeight="1" x14ac:dyDescent="0.35">
      <c r="A2619" s="15"/>
      <c r="B2619" s="15"/>
      <c r="C2619" s="64" t="s">
        <v>532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7803.4800000000014</v>
      </c>
      <c r="J2619" s="14"/>
      <c r="K2619" s="6" t="s">
        <v>116</v>
      </c>
      <c r="L2619" s="3">
        <f>L2618-M2618</f>
        <v>65923.469999999972</v>
      </c>
      <c r="M2619" s="16"/>
      <c r="N2619" s="16"/>
      <c r="O2619" s="16"/>
      <c r="P2619" s="18"/>
      <c r="Q2619" s="14"/>
      <c r="R2619" s="18"/>
      <c r="S2619" s="16">
        <v>0</v>
      </c>
      <c r="T2619" s="18">
        <f t="shared" si="874"/>
        <v>97638.799999999988</v>
      </c>
      <c r="U2619" s="15"/>
      <c r="W2619" s="14"/>
      <c r="X2619" s="18"/>
      <c r="Y2619" s="16">
        <f>G2619</f>
        <v>155.5</v>
      </c>
      <c r="Z2619" s="18">
        <f t="shared" si="875"/>
        <v>59590.689999999981</v>
      </c>
      <c r="AA2619" s="15" t="str">
        <f>C2619</f>
        <v>BONIFICO RIMBORSO GASPARINI</v>
      </c>
      <c r="AB2619" s="24"/>
      <c r="AC2619" s="71" t="s">
        <v>190</v>
      </c>
      <c r="AD2619" s="65"/>
      <c r="AE2619" s="65">
        <v>0</v>
      </c>
      <c r="AF2619" s="63">
        <f>SUM(AF2571:AF2618)</f>
        <v>71744.930000000008</v>
      </c>
      <c r="AG2619" s="25"/>
      <c r="AH2619" s="24" t="s">
        <v>117</v>
      </c>
      <c r="AI2619" s="26"/>
      <c r="AJ2619" s="25">
        <f>SUM(AJ2565:AJ2618)</f>
        <v>0</v>
      </c>
      <c r="AL2619" s="14"/>
      <c r="AM2619" s="18"/>
      <c r="AN2619" s="16"/>
      <c r="AO2619" s="18">
        <f t="shared" si="876"/>
        <v>0</v>
      </c>
      <c r="AP2619" s="15"/>
      <c r="AR2619" s="14"/>
      <c r="AS2619" s="18"/>
      <c r="AT2619" s="16">
        <v>0</v>
      </c>
      <c r="AU2619" s="18">
        <f t="shared" si="877"/>
        <v>0</v>
      </c>
      <c r="AV2619" s="15"/>
      <c r="AX2619" s="14"/>
      <c r="AY2619" s="18"/>
      <c r="AZ2619" s="16"/>
      <c r="BA2619" s="18">
        <f t="shared" si="878"/>
        <v>0</v>
      </c>
      <c r="BB2619" s="15"/>
      <c r="BD2619" s="14"/>
      <c r="BE2619" s="18"/>
      <c r="BF2619" s="16"/>
      <c r="BG2619" s="18">
        <f t="shared" si="879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4"/>
    </row>
    <row r="2620" spans="1:69" ht="16.8" customHeight="1" x14ac:dyDescent="0.35">
      <c r="A2620" s="15"/>
      <c r="B2620" s="15"/>
      <c r="C2620" s="64" t="s">
        <v>140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35</v>
      </c>
      <c r="L2620" s="55">
        <f>D2621+E2621+A2621+B2621+B2568</f>
        <v>66808.010000000009</v>
      </c>
      <c r="M2620" s="16"/>
      <c r="N2620" s="16"/>
      <c r="O2620" s="56"/>
      <c r="P2620" s="18"/>
      <c r="Q2620" s="14"/>
      <c r="R2620" s="18"/>
      <c r="S2620" s="16">
        <v>0</v>
      </c>
      <c r="T2620" s="18">
        <f t="shared" si="874"/>
        <v>97638.799999999988</v>
      </c>
      <c r="U2620" s="15"/>
      <c r="W2620" s="14"/>
      <c r="X2620" s="18"/>
      <c r="Y2620" s="16">
        <v>0</v>
      </c>
      <c r="Z2620" s="18">
        <f t="shared" si="875"/>
        <v>59590.689999999981</v>
      </c>
      <c r="AA2620" s="15"/>
      <c r="AB2620" s="24"/>
      <c r="AC2620" s="71" t="s">
        <v>161</v>
      </c>
      <c r="AD2620" s="65"/>
      <c r="AE2620" s="65">
        <f>G2620</f>
        <v>0</v>
      </c>
      <c r="AF2620" s="63">
        <f>AF2559+AD2564+AD2565</f>
        <v>118432.20999999998</v>
      </c>
      <c r="AG2620" s="25"/>
      <c r="AH2620" s="24"/>
      <c r="AI2620" s="26"/>
      <c r="AJ2620" s="25"/>
      <c r="AL2620" s="14"/>
      <c r="AM2620" s="18"/>
      <c r="AN2620" s="16"/>
      <c r="AO2620" s="18">
        <f t="shared" si="876"/>
        <v>0</v>
      </c>
      <c r="AP2620" s="15"/>
      <c r="AR2620" s="14"/>
      <c r="AS2620" s="18"/>
      <c r="AT2620" s="16"/>
      <c r="AU2620" s="18">
        <f t="shared" si="877"/>
        <v>0</v>
      </c>
      <c r="AV2620" s="15"/>
      <c r="AX2620" s="14"/>
      <c r="AY2620" s="18"/>
      <c r="AZ2620" s="16"/>
      <c r="BA2620" s="18">
        <f t="shared" si="878"/>
        <v>0</v>
      </c>
      <c r="BB2620" s="15"/>
      <c r="BD2620" s="14"/>
      <c r="BE2620" s="18"/>
      <c r="BF2620" s="16"/>
      <c r="BG2620" s="18">
        <f t="shared" si="879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4"/>
    </row>
    <row r="2621" spans="1:69" ht="16.8" customHeight="1" x14ac:dyDescent="0.35">
      <c r="A2621" s="92">
        <f>D2566-D2568+A2560-E2566-G2620</f>
        <v>49925.65</v>
      </c>
      <c r="B2621" s="44">
        <f>D2569-D2571+B2560</f>
        <v>9397.2400000000034</v>
      </c>
      <c r="C2621" s="57" t="s">
        <v>119</v>
      </c>
      <c r="D2621" s="44">
        <f>D2564-D2567-E2564+D2560</f>
        <v>5143.9900000000016</v>
      </c>
      <c r="E2621" s="44">
        <f>D2565-D2570+E2560</f>
        <v>274.68</v>
      </c>
      <c r="F2621" s="72">
        <f>D2567+D2568+D2570+F2560-E2568</f>
        <v>40601.85</v>
      </c>
      <c r="G2621" s="81">
        <f>D2567+D2568-E2568+D2570+G2560</f>
        <v>40601.85</v>
      </c>
      <c r="H2621" s="44">
        <f>G2615+G2614+H2560</f>
        <v>31184.519999999997</v>
      </c>
      <c r="I2621" s="79">
        <f>G2621-H2621</f>
        <v>9417.3300000000017</v>
      </c>
      <c r="J2621" s="58"/>
      <c r="K2621" s="6" t="s">
        <v>120</v>
      </c>
      <c r="L2621" s="3">
        <f>L2619-L2620</f>
        <v>-884.54000000003725</v>
      </c>
      <c r="M2621" s="27" t="s">
        <v>162</v>
      </c>
      <c r="N2621" s="27">
        <f>O2621-L2620</f>
        <v>4702.2999999999738</v>
      </c>
      <c r="O2621" s="44">
        <f>Z2621+AU2621+N2597+SUM(L2600:L2611)+SUM(N2601:N2611)+L2615-D2567-D2570-D2566+E2568</f>
        <v>71510.309999999983</v>
      </c>
      <c r="P2621" s="18"/>
      <c r="Q2621" s="58"/>
      <c r="R2621" s="59"/>
      <c r="S2621" s="44"/>
      <c r="T2621" s="59">
        <f t="shared" si="874"/>
        <v>97638.799999999988</v>
      </c>
      <c r="U2621" s="57"/>
      <c r="W2621" s="58"/>
      <c r="X2621" s="59"/>
      <c r="Y2621" s="44"/>
      <c r="Z2621" s="59">
        <f t="shared" si="875"/>
        <v>59590.689999999981</v>
      </c>
      <c r="AA2621" s="57"/>
      <c r="AB2621" s="60"/>
      <c r="AC2621" s="60" t="s">
        <v>121</v>
      </c>
      <c r="AD2621" s="23">
        <f>SUM(AD2564:AD2620)-SUM(AE2564:AE2618)+AD2560</f>
        <v>46687.28</v>
      </c>
      <c r="AE2621" s="23">
        <f>AF2607+AF2608</f>
        <v>11860</v>
      </c>
      <c r="AF2621" s="23">
        <f>AD2621+AE2621</f>
        <v>58547.28</v>
      </c>
      <c r="AG2621" s="23" t="s">
        <v>163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876"/>
        <v>0</v>
      </c>
      <c r="AP2621" s="57"/>
      <c r="AR2621" s="58"/>
      <c r="AS2621" s="59"/>
      <c r="AT2621" s="44"/>
      <c r="AU2621" s="59">
        <f t="shared" si="877"/>
        <v>0</v>
      </c>
      <c r="AV2621" s="57"/>
      <c r="AX2621" s="58"/>
      <c r="AY2621" s="59"/>
      <c r="AZ2621" s="44"/>
      <c r="BA2621" s="59">
        <f t="shared" si="878"/>
        <v>0</v>
      </c>
      <c r="BB2621" s="57"/>
      <c r="BD2621" s="58"/>
      <c r="BE2621" s="59"/>
      <c r="BF2621" s="44"/>
      <c r="BG2621" s="59">
        <f t="shared" si="879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191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 t="s">
        <v>0</v>
      </c>
      <c r="B2624" s="2"/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24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122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164</v>
      </c>
      <c r="BK2624" s="21" t="s">
        <v>0</v>
      </c>
      <c r="BL2624" s="8" t="s">
        <v>34</v>
      </c>
      <c r="BM2624" s="8" t="s">
        <v>0</v>
      </c>
      <c r="BN2624" s="8" t="s">
        <v>40</v>
      </c>
      <c r="BO2624" s="8" t="s">
        <v>165</v>
      </c>
      <c r="BP2624" s="8" t="s">
        <v>0</v>
      </c>
      <c r="BQ2624" s="9" t="s">
        <v>166</v>
      </c>
    </row>
    <row r="2625" spans="1:69" ht="16.8" customHeight="1" x14ac:dyDescent="0.35">
      <c r="A2625" s="14">
        <v>45350</v>
      </c>
      <c r="B2625" s="15" t="s">
        <v>167</v>
      </c>
      <c r="C2625" s="15" t="s">
        <v>168</v>
      </c>
      <c r="D2625" s="16">
        <v>0</v>
      </c>
      <c r="E2625" s="16">
        <v>0</v>
      </c>
      <c r="F2625" s="16"/>
      <c r="G2625" s="16"/>
      <c r="H2625" s="103"/>
      <c r="I2625" s="4"/>
      <c r="J2625" s="14">
        <f>A2625</f>
        <v>45350</v>
      </c>
      <c r="K2625" s="17" t="s">
        <v>24</v>
      </c>
      <c r="L2625" s="16">
        <f>D2628+D2631+D2629+D2632</f>
        <v>0</v>
      </c>
      <c r="M2625" s="16"/>
      <c r="N2625" s="82">
        <f>L2625+L2626-M2626</f>
        <v>0</v>
      </c>
      <c r="O2625" s="80">
        <f>D2628+D2631+D2629-E2629-E2628+O2564</f>
        <v>112521.96000000002</v>
      </c>
      <c r="P2625" s="18"/>
      <c r="Q2625" s="14">
        <f>J2625</f>
        <v>45350</v>
      </c>
      <c r="R2625" s="18"/>
      <c r="S2625" s="16"/>
      <c r="T2625" s="18">
        <f>T2621</f>
        <v>97638.799999999988</v>
      </c>
      <c r="U2625" s="15"/>
      <c r="W2625" s="14">
        <f>A2625</f>
        <v>45350</v>
      </c>
      <c r="X2625" s="18"/>
      <c r="Y2625" s="16"/>
      <c r="Z2625" s="18">
        <f>Z2621</f>
        <v>59590.689999999981</v>
      </c>
      <c r="AA2625" s="15"/>
      <c r="AB2625" s="19">
        <f>A2625</f>
        <v>45350</v>
      </c>
      <c r="AC2625" s="12" t="s">
        <v>25</v>
      </c>
      <c r="AD2625" s="11">
        <f>N2625</f>
        <v>0</v>
      </c>
      <c r="AE2625" s="11"/>
      <c r="AF2625" s="20"/>
      <c r="AG2625" s="20"/>
      <c r="AH2625" s="21" t="s">
        <v>26</v>
      </c>
      <c r="AI2625" s="22" t="s">
        <v>27</v>
      </c>
      <c r="AJ2625" s="23" t="s">
        <v>28</v>
      </c>
      <c r="AL2625" s="14">
        <f>A2625</f>
        <v>45350</v>
      </c>
      <c r="AM2625" s="18"/>
      <c r="AN2625" s="16"/>
      <c r="AO2625" s="18">
        <v>0</v>
      </c>
      <c r="AP2625" s="15"/>
      <c r="AR2625" s="14">
        <f>A2625</f>
        <v>45350</v>
      </c>
      <c r="AS2625" s="18"/>
      <c r="AT2625" s="16"/>
      <c r="AU2625" s="18">
        <v>0</v>
      </c>
      <c r="AV2625" s="15"/>
      <c r="AX2625" s="14">
        <f>A2625</f>
        <v>45350</v>
      </c>
      <c r="AY2625" s="18"/>
      <c r="AZ2625" s="16"/>
      <c r="BA2625" s="18">
        <f>BA2621</f>
        <v>0</v>
      </c>
      <c r="BB2625" s="15"/>
      <c r="BD2625" s="14">
        <f>AX2625</f>
        <v>45350</v>
      </c>
      <c r="BE2625" s="18"/>
      <c r="BF2625" s="16"/>
      <c r="BG2625" s="18">
        <f>BG2621</f>
        <v>0</v>
      </c>
      <c r="BH2625" s="15"/>
      <c r="BJ2625" s="87">
        <f>A2625</f>
        <v>45350</v>
      </c>
      <c r="BK2625" s="87">
        <f>A2625</f>
        <v>45350</v>
      </c>
      <c r="BL2625" s="24" t="s">
        <v>169</v>
      </c>
      <c r="BM2625" s="88">
        <f>BK2625</f>
        <v>45350</v>
      </c>
      <c r="BN2625" s="24" t="s">
        <v>169</v>
      </c>
      <c r="BO2625" s="24"/>
      <c r="BP2625" s="88">
        <f>BK2625</f>
        <v>45350</v>
      </c>
      <c r="BQ2625" s="124"/>
    </row>
    <row r="2626" spans="1:69" ht="16.8" customHeight="1" x14ac:dyDescent="0.35">
      <c r="A2626" s="15"/>
      <c r="B2626" s="15"/>
      <c r="C2626" s="15" t="s">
        <v>170</v>
      </c>
      <c r="D2626" s="16">
        <v>0</v>
      </c>
      <c r="E2626" s="16"/>
      <c r="F2626" s="16"/>
      <c r="G2626" s="16"/>
      <c r="H2626" s="103" t="s">
        <v>34</v>
      </c>
      <c r="I2626" s="4"/>
      <c r="J2626" s="14"/>
      <c r="K2626" s="17" t="s">
        <v>30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57" si="880">(R2626-S2626)+T2625</f>
        <v>97638.799999999988</v>
      </c>
      <c r="U2626" s="15"/>
      <c r="W2626" s="14"/>
      <c r="X2626" s="18"/>
      <c r="Y2626" s="16"/>
      <c r="Z2626" s="18">
        <f t="shared" ref="Z2626:Z2657" si="881">(X2626-Y2626)+Z2625</f>
        <v>59590.689999999981</v>
      </c>
      <c r="AA2626" s="15"/>
      <c r="AB2626" s="24"/>
      <c r="AC2626" s="24" t="s">
        <v>31</v>
      </c>
      <c r="AD2626" s="25"/>
      <c r="AE2626" s="25"/>
      <c r="AF2626" s="25"/>
      <c r="AG2626" s="25"/>
      <c r="AH2626" s="12" t="s">
        <v>32</v>
      </c>
      <c r="AI2626" s="26">
        <f>AI2621</f>
        <v>0</v>
      </c>
      <c r="AJ2626" s="25"/>
      <c r="AL2626" s="14"/>
      <c r="AM2626" s="18"/>
      <c r="AN2626" s="16"/>
      <c r="AO2626" s="18">
        <f t="shared" ref="AO2626:AO2657" si="882">(AM2626-AN2626)+AO2625</f>
        <v>0</v>
      </c>
      <c r="AP2626" s="15"/>
      <c r="AR2626" s="14"/>
      <c r="AS2626" s="18"/>
      <c r="AT2626" s="16"/>
      <c r="AU2626" s="18">
        <f t="shared" ref="AU2626:AU2657" si="883">(AS2626-AT2626)+AU2625</f>
        <v>0</v>
      </c>
      <c r="AV2626" s="15"/>
      <c r="AX2626" s="14"/>
      <c r="AY2626" s="18"/>
      <c r="AZ2626" s="16"/>
      <c r="BA2626" s="18">
        <f t="shared" ref="BA2626:BA2657" si="884">(AY2626-AZ2626)+BA2625</f>
        <v>0</v>
      </c>
      <c r="BB2626" s="15"/>
      <c r="BD2626" s="14"/>
      <c r="BE2626" s="18"/>
      <c r="BF2626" s="16"/>
      <c r="BG2626" s="18">
        <f t="shared" ref="BG2626:BG2657" si="885">(BE2626-BF2626)+BG2625</f>
        <v>0</v>
      </c>
      <c r="BH2626" s="15"/>
      <c r="BJ2626" s="86">
        <v>0</v>
      </c>
      <c r="BK2626" s="90"/>
      <c r="BL2626" s="24">
        <v>0</v>
      </c>
      <c r="BM2626" s="91"/>
      <c r="BN2626" s="24">
        <v>0</v>
      </c>
      <c r="BO2626" s="24">
        <v>0</v>
      </c>
      <c r="BP2626" s="91"/>
      <c r="BQ2626" s="124"/>
    </row>
    <row r="2627" spans="1:69" ht="16.8" customHeight="1" x14ac:dyDescent="0.35">
      <c r="A2627" s="15"/>
      <c r="B2627" s="15"/>
      <c r="C2627" s="15" t="s">
        <v>171</v>
      </c>
      <c r="D2627" s="16">
        <v>0</v>
      </c>
      <c r="E2627" s="16">
        <v>0</v>
      </c>
      <c r="F2627" s="16"/>
      <c r="G2627" s="16"/>
      <c r="H2627" s="103">
        <f>D2628+H2566</f>
        <v>117.38</v>
      </c>
      <c r="I2627" s="4"/>
      <c r="J2627" s="14"/>
      <c r="K2627" s="17" t="s">
        <v>35</v>
      </c>
      <c r="L2627" s="16">
        <f>D2625+D2626+D2627+D2630-D2628-D2629-D2631-D2632-E2627-E2625+B2628</f>
        <v>0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880"/>
        <v>97638.799999999988</v>
      </c>
      <c r="U2627" s="15"/>
      <c r="W2627" s="14"/>
      <c r="X2627" s="18"/>
      <c r="Y2627" s="16"/>
      <c r="Z2627" s="18">
        <f t="shared" si="881"/>
        <v>59590.689999999981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882"/>
        <v>0</v>
      </c>
      <c r="AP2627" s="15"/>
      <c r="AR2627" s="14"/>
      <c r="AS2627" s="18"/>
      <c r="AT2627" s="16"/>
      <c r="AU2627" s="18">
        <f t="shared" si="883"/>
        <v>0</v>
      </c>
      <c r="AV2627" s="15"/>
      <c r="AX2627" s="14"/>
      <c r="AY2627" s="18"/>
      <c r="AZ2627" s="16"/>
      <c r="BA2627" s="18">
        <f t="shared" si="884"/>
        <v>0</v>
      </c>
      <c r="BB2627" s="15"/>
      <c r="BD2627" s="14"/>
      <c r="BE2627" s="18"/>
      <c r="BF2627" s="16"/>
      <c r="BG2627" s="18">
        <f t="shared" si="885"/>
        <v>0</v>
      </c>
      <c r="BH2627" s="15"/>
      <c r="BJ2627" s="86">
        <v>0</v>
      </c>
      <c r="BK2627" s="90"/>
      <c r="BL2627" s="24">
        <v>0</v>
      </c>
      <c r="BM2627" s="91"/>
      <c r="BN2627" s="24">
        <v>0</v>
      </c>
      <c r="BO2627" s="24">
        <v>0</v>
      </c>
      <c r="BP2627" s="91"/>
      <c r="BQ2627" s="124"/>
    </row>
    <row r="2628" spans="1:69" ht="16.8" customHeight="1" x14ac:dyDescent="0.35">
      <c r="A2628" s="15"/>
      <c r="B2628" s="15">
        <v>0</v>
      </c>
      <c r="C2628" s="15" t="s">
        <v>172</v>
      </c>
      <c r="D2628" s="16">
        <v>0</v>
      </c>
      <c r="E2628" s="16"/>
      <c r="F2628" s="16"/>
      <c r="G2628" s="16"/>
      <c r="H2628" s="103" t="s">
        <v>40</v>
      </c>
      <c r="I2628" s="4"/>
      <c r="J2628" s="14"/>
      <c r="K2628" s="17" t="str">
        <f>C2667</f>
        <v>TASSE</v>
      </c>
      <c r="L2628" s="16"/>
      <c r="M2628" s="16">
        <f>10*(L2625+L2626-M2626)/100</f>
        <v>0</v>
      </c>
      <c r="N2628" s="16">
        <f>G2667</f>
        <v>0</v>
      </c>
      <c r="O2628" s="16">
        <f t="shared" ref="O2628:O2647" si="886">O2567+M2628-N2628</f>
        <v>30712.12100000001</v>
      </c>
      <c r="P2628" s="18">
        <f t="shared" ref="P2628:P2647" si="887">P2567+M2628</f>
        <v>11843.221</v>
      </c>
      <c r="Q2628" s="14"/>
      <c r="R2628" s="18"/>
      <c r="S2628" s="16"/>
      <c r="T2628" s="18">
        <f t="shared" si="880"/>
        <v>97638.799999999988</v>
      </c>
      <c r="U2628" s="15"/>
      <c r="W2628" s="14"/>
      <c r="X2628" s="18"/>
      <c r="Y2628" s="16"/>
      <c r="Z2628" s="18">
        <f t="shared" si="881"/>
        <v>59590.689999999981</v>
      </c>
      <c r="AA2628" s="15"/>
      <c r="AB2628" s="24"/>
      <c r="AC2628" s="24"/>
      <c r="AD2628" s="25"/>
      <c r="AE2628" s="25"/>
      <c r="AF2628" s="25"/>
      <c r="AG2628" s="25"/>
      <c r="AH2628" s="17"/>
      <c r="AI2628" s="16">
        <v>0</v>
      </c>
      <c r="AJ2628" s="25"/>
      <c r="AL2628" s="14"/>
      <c r="AM2628" s="18"/>
      <c r="AN2628" s="16"/>
      <c r="AO2628" s="18">
        <f t="shared" si="882"/>
        <v>0</v>
      </c>
      <c r="AP2628" s="15"/>
      <c r="AR2628" s="14"/>
      <c r="AS2628" s="18"/>
      <c r="AT2628" s="16"/>
      <c r="AU2628" s="18">
        <f t="shared" si="883"/>
        <v>0</v>
      </c>
      <c r="AV2628" s="15"/>
      <c r="AX2628" s="14"/>
      <c r="AY2628" s="18"/>
      <c r="AZ2628" s="16"/>
      <c r="BA2628" s="18">
        <f t="shared" si="884"/>
        <v>0</v>
      </c>
      <c r="BB2628" s="15"/>
      <c r="BD2628" s="14"/>
      <c r="BE2628" s="18"/>
      <c r="BF2628" s="16"/>
      <c r="BG2628" s="18">
        <f t="shared" si="885"/>
        <v>0</v>
      </c>
      <c r="BH2628" s="15"/>
      <c r="BJ2628" s="86">
        <v>0</v>
      </c>
      <c r="BK2628" s="90"/>
      <c r="BL2628" s="24">
        <v>0</v>
      </c>
      <c r="BM2628" s="91"/>
      <c r="BN2628" s="24">
        <v>0</v>
      </c>
      <c r="BO2628" s="24">
        <v>0</v>
      </c>
      <c r="BP2628" s="91"/>
      <c r="BQ2628" s="124"/>
    </row>
    <row r="2629" spans="1:69" ht="16.8" customHeight="1" x14ac:dyDescent="0.35">
      <c r="A2629" s="15"/>
      <c r="B2629" s="16">
        <f>B2628+B2568</f>
        <v>2066.4499999999998</v>
      </c>
      <c r="C2629" s="15" t="s">
        <v>173</v>
      </c>
      <c r="D2629" s="16">
        <v>0</v>
      </c>
      <c r="E2629" s="16">
        <v>0</v>
      </c>
      <c r="F2629" s="16"/>
      <c r="G2629" s="16"/>
      <c r="H2629" s="103">
        <f>D2629+H2568</f>
        <v>10257.630000000001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0</v>
      </c>
      <c r="N2629" s="16">
        <f>D2637</f>
        <v>0</v>
      </c>
      <c r="O2629" s="16">
        <f t="shared" si="886"/>
        <v>-32992.924022999992</v>
      </c>
      <c r="P2629" s="18">
        <f t="shared" si="887"/>
        <v>9912.775977000003</v>
      </c>
      <c r="Q2629" s="14"/>
      <c r="R2629" s="18"/>
      <c r="S2629" s="16"/>
      <c r="T2629" s="18">
        <f t="shared" si="880"/>
        <v>97638.799999999988</v>
      </c>
      <c r="U2629" s="15"/>
      <c r="W2629" s="14"/>
      <c r="X2629" s="18"/>
      <c r="Y2629" s="16"/>
      <c r="Z2629" s="18">
        <f t="shared" si="881"/>
        <v>59590.689999999981</v>
      </c>
      <c r="AA2629" s="15"/>
      <c r="AB2629" s="24"/>
      <c r="AC2629" s="17"/>
      <c r="AD2629" s="25"/>
      <c r="AE2629" s="25"/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882"/>
        <v>0</v>
      </c>
      <c r="AP2629" s="15"/>
      <c r="AR2629" s="14"/>
      <c r="AS2629" s="18"/>
      <c r="AT2629" s="16"/>
      <c r="AU2629" s="18">
        <f t="shared" si="883"/>
        <v>0</v>
      </c>
      <c r="AV2629" s="15"/>
      <c r="AX2629" s="14"/>
      <c r="AY2629" s="18"/>
      <c r="AZ2629" s="16"/>
      <c r="BA2629" s="18">
        <f t="shared" si="884"/>
        <v>0</v>
      </c>
      <c r="BB2629" s="15"/>
      <c r="BD2629" s="14"/>
      <c r="BE2629" s="18"/>
      <c r="BF2629" s="16"/>
      <c r="BG2629" s="18">
        <f t="shared" si="885"/>
        <v>0</v>
      </c>
      <c r="BH2629" s="15"/>
      <c r="BJ2629" s="86">
        <v>0</v>
      </c>
      <c r="BK2629" s="90"/>
      <c r="BL2629" s="24">
        <v>0</v>
      </c>
      <c r="BM2629" s="91"/>
      <c r="BN2629" s="24">
        <v>0</v>
      </c>
      <c r="BO2629" s="24"/>
      <c r="BP2629" s="24"/>
      <c r="BQ2629" s="124"/>
    </row>
    <row r="2630" spans="1:69" ht="16.8" customHeight="1" x14ac:dyDescent="0.35">
      <c r="A2630" s="15"/>
      <c r="B2630" s="15"/>
      <c r="C2630" s="15" t="s">
        <v>174</v>
      </c>
      <c r="D2630" s="16">
        <v>0</v>
      </c>
      <c r="E2630" s="16">
        <v>0</v>
      </c>
      <c r="F2630" s="16"/>
      <c r="G2630" s="16"/>
      <c r="H2630" s="103" t="s">
        <v>44</v>
      </c>
      <c r="I2630" s="77" t="s">
        <v>175</v>
      </c>
      <c r="J2630" s="14"/>
      <c r="K2630" s="15" t="str">
        <f>C2654</f>
        <v>TOT. PAG. IMPIEGATE</v>
      </c>
      <c r="L2630" s="16"/>
      <c r="M2630" s="16">
        <f>15.35*(L2625+L2626-M2626)/100</f>
        <v>0</v>
      </c>
      <c r="N2630" s="16">
        <f>D2654</f>
        <v>0</v>
      </c>
      <c r="O2630" s="16">
        <f t="shared" si="886"/>
        <v>-7423.3557650000021</v>
      </c>
      <c r="P2630" s="18">
        <f t="shared" si="887"/>
        <v>18179.344234999997</v>
      </c>
      <c r="Q2630" s="14"/>
      <c r="R2630" s="18"/>
      <c r="S2630" s="16"/>
      <c r="T2630" s="18">
        <f t="shared" si="880"/>
        <v>97638.799999999988</v>
      </c>
      <c r="U2630" s="15"/>
      <c r="W2630" s="14"/>
      <c r="X2630" s="18"/>
      <c r="Y2630" s="16"/>
      <c r="Z2630" s="18">
        <f t="shared" si="881"/>
        <v>59590.689999999981</v>
      </c>
      <c r="AA2630" s="15"/>
      <c r="AB2630" s="24"/>
      <c r="AC2630" s="17"/>
      <c r="AD2630" s="25"/>
      <c r="AE2630" s="25"/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882"/>
        <v>0</v>
      </c>
      <c r="AP2630" s="15"/>
      <c r="AR2630" s="14"/>
      <c r="AS2630" s="18"/>
      <c r="AT2630" s="16"/>
      <c r="AU2630" s="18">
        <f t="shared" si="883"/>
        <v>0</v>
      </c>
      <c r="AV2630" s="15"/>
      <c r="AX2630" s="14"/>
      <c r="AY2630" s="18"/>
      <c r="AZ2630" s="16"/>
      <c r="BA2630" s="18">
        <f t="shared" si="884"/>
        <v>0</v>
      </c>
      <c r="BB2630" s="15"/>
      <c r="BD2630" s="14"/>
      <c r="BE2630" s="18"/>
      <c r="BF2630" s="16"/>
      <c r="BG2630" s="18">
        <f t="shared" si="885"/>
        <v>0</v>
      </c>
      <c r="BH2630" s="15"/>
      <c r="BJ2630" s="86">
        <v>0</v>
      </c>
      <c r="BK2630" s="90"/>
      <c r="BL2630" s="24">
        <v>0</v>
      </c>
      <c r="BM2630" s="91"/>
      <c r="BN2630" s="24">
        <v>0</v>
      </c>
      <c r="BO2630" s="24"/>
      <c r="BP2630" s="24"/>
      <c r="BQ2630" s="124"/>
    </row>
    <row r="2631" spans="1:69" ht="16.8" customHeight="1" x14ac:dyDescent="0.35">
      <c r="A2631" s="15"/>
      <c r="B2631" s="15" t="s">
        <v>42</v>
      </c>
      <c r="C2631" s="15" t="s">
        <v>176</v>
      </c>
      <c r="D2631" s="16">
        <v>0</v>
      </c>
      <c r="E2631" s="16"/>
      <c r="F2631" s="16"/>
      <c r="G2631" s="16"/>
      <c r="H2631" s="103">
        <f>D2631+H2570</f>
        <v>87.32</v>
      </c>
      <c r="I2631" s="78">
        <f>D2628+D2629-E2629+D2631</f>
        <v>0</v>
      </c>
      <c r="J2631" s="14"/>
      <c r="K2631" s="15" t="s">
        <v>45</v>
      </c>
      <c r="L2631" s="16"/>
      <c r="M2631" s="16">
        <f>2.6*(L2625+L2626-M2626)/100</f>
        <v>0</v>
      </c>
      <c r="N2631" s="16">
        <f>D2642</f>
        <v>0</v>
      </c>
      <c r="O2631" s="16">
        <f t="shared" si="886"/>
        <v>8070.4374599999983</v>
      </c>
      <c r="P2631" s="18">
        <f t="shared" si="887"/>
        <v>3079.2374599999998</v>
      </c>
      <c r="Q2631" s="14"/>
      <c r="R2631" s="18"/>
      <c r="S2631" s="16"/>
      <c r="T2631" s="18">
        <f t="shared" si="880"/>
        <v>97638.799999999988</v>
      </c>
      <c r="U2631" s="15"/>
      <c r="W2631" s="14"/>
      <c r="X2631" s="18"/>
      <c r="Y2631" s="16"/>
      <c r="Z2631" s="18">
        <f t="shared" si="881"/>
        <v>59590.689999999981</v>
      </c>
      <c r="AA2631" s="15"/>
      <c r="AB2631" s="24"/>
      <c r="AC2631" s="17"/>
      <c r="AD2631" s="25"/>
      <c r="AE2631" s="25"/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882"/>
        <v>0</v>
      </c>
      <c r="AP2631" s="15"/>
      <c r="AR2631" s="14"/>
      <c r="AS2631" s="18"/>
      <c r="AT2631" s="16"/>
      <c r="AU2631" s="18">
        <f t="shared" si="883"/>
        <v>0</v>
      </c>
      <c r="AV2631" s="15"/>
      <c r="AX2631" s="14"/>
      <c r="AY2631" s="18"/>
      <c r="AZ2631" s="16"/>
      <c r="BA2631" s="18">
        <f t="shared" si="884"/>
        <v>0</v>
      </c>
      <c r="BB2631" s="15"/>
      <c r="BD2631" s="14"/>
      <c r="BE2631" s="18"/>
      <c r="BF2631" s="16"/>
      <c r="BG2631" s="18">
        <f t="shared" si="885"/>
        <v>0</v>
      </c>
      <c r="BH2631" s="15"/>
      <c r="BJ2631" s="86">
        <v>0</v>
      </c>
      <c r="BK2631" s="90"/>
      <c r="BL2631" s="24">
        <v>0</v>
      </c>
      <c r="BM2631" s="91"/>
      <c r="BN2631" s="24">
        <v>0</v>
      </c>
      <c r="BO2631" s="24"/>
      <c r="BP2631" s="24"/>
      <c r="BQ2631" s="124"/>
    </row>
    <row r="2632" spans="1:69" ht="16.8" customHeight="1" x14ac:dyDescent="0.35">
      <c r="A2632" s="15"/>
      <c r="B2632" s="15"/>
      <c r="C2632" s="15" t="s">
        <v>177</v>
      </c>
      <c r="D2632" s="16">
        <v>0</v>
      </c>
      <c r="E2632" s="16"/>
      <c r="F2632" s="16"/>
      <c r="G2632" s="16">
        <v>0</v>
      </c>
      <c r="H2632" s="103" t="s">
        <v>49</v>
      </c>
      <c r="I2632" s="4"/>
      <c r="J2632" s="14"/>
      <c r="K2632" s="15" t="s">
        <v>47</v>
      </c>
      <c r="L2632" s="16"/>
      <c r="M2632" s="16">
        <f>2.6*(L2625+L2626-M2626)/100</f>
        <v>0</v>
      </c>
      <c r="N2632" s="16">
        <f>G2643+H2643</f>
        <v>0</v>
      </c>
      <c r="O2632" s="16">
        <f t="shared" si="886"/>
        <v>7765.6774599999999</v>
      </c>
      <c r="P2632" s="18">
        <f t="shared" si="887"/>
        <v>3079.2374599999998</v>
      </c>
      <c r="Q2632" s="14"/>
      <c r="R2632" s="18"/>
      <c r="S2632" s="16">
        <f>G2632</f>
        <v>0</v>
      </c>
      <c r="T2632" s="18">
        <f t="shared" si="880"/>
        <v>97638.799999999988</v>
      </c>
      <c r="U2632" s="15" t="str">
        <f>C2632</f>
        <v>Provvigioni TUTELA LEGALE</v>
      </c>
      <c r="W2632" s="14"/>
      <c r="X2632" s="18"/>
      <c r="Y2632" s="16">
        <v>0</v>
      </c>
      <c r="Z2632" s="18">
        <f t="shared" si="881"/>
        <v>59590.689999999981</v>
      </c>
      <c r="AA2632" s="15"/>
      <c r="AB2632" s="24"/>
      <c r="AC2632" s="15" t="str">
        <f>C2632</f>
        <v>Provvigioni TUTELA LEGALE</v>
      </c>
      <c r="AD2632" s="25"/>
      <c r="AE2632" s="62">
        <f>G2632</f>
        <v>0</v>
      </c>
      <c r="AF2632" s="63">
        <f>AE2632+AF2571</f>
        <v>0</v>
      </c>
      <c r="AG2632" s="25"/>
      <c r="AH2632" s="17"/>
      <c r="AI2632" s="16">
        <v>0</v>
      </c>
      <c r="AJ2632" s="25"/>
      <c r="AL2632" s="14"/>
      <c r="AM2632" s="18"/>
      <c r="AN2632" s="16">
        <v>0</v>
      </c>
      <c r="AO2632" s="18">
        <f t="shared" si="882"/>
        <v>0</v>
      </c>
      <c r="AP2632" s="15"/>
      <c r="AR2632" s="14"/>
      <c r="AS2632" s="18"/>
      <c r="AT2632" s="16">
        <v>0</v>
      </c>
      <c r="AU2632" s="18">
        <f t="shared" si="883"/>
        <v>0</v>
      </c>
      <c r="AV2632" s="15"/>
      <c r="AX2632" s="14"/>
      <c r="AY2632" s="18"/>
      <c r="AZ2632" s="16">
        <v>0</v>
      </c>
      <c r="BA2632" s="18">
        <f t="shared" si="884"/>
        <v>0</v>
      </c>
      <c r="BB2632" s="15"/>
      <c r="BD2632" s="14"/>
      <c r="BE2632" s="18"/>
      <c r="BF2632" s="16">
        <v>0</v>
      </c>
      <c r="BG2632" s="18">
        <f t="shared" si="885"/>
        <v>0</v>
      </c>
      <c r="BH2632" s="15"/>
      <c r="BJ2632" s="86">
        <v>0</v>
      </c>
      <c r="BK2632" s="90"/>
      <c r="BL2632" s="24">
        <v>0</v>
      </c>
      <c r="BM2632" s="91"/>
      <c r="BN2632" s="24">
        <v>0</v>
      </c>
      <c r="BO2632" s="24"/>
      <c r="BP2632" s="24"/>
      <c r="BQ2632" s="124"/>
    </row>
    <row r="2633" spans="1:69" ht="16.8" customHeight="1" x14ac:dyDescent="0.35">
      <c r="A2633" s="15"/>
      <c r="B2633" s="15"/>
      <c r="C2633" s="15" t="s">
        <v>178</v>
      </c>
      <c r="D2633" s="16"/>
      <c r="E2633" s="16"/>
      <c r="F2633" s="16"/>
      <c r="G2633" s="16">
        <v>0</v>
      </c>
      <c r="H2633" s="103">
        <f>D2632+H2572</f>
        <v>3142.26</v>
      </c>
      <c r="I2633" s="4"/>
      <c r="J2633" s="14"/>
      <c r="K2633" s="15" t="s">
        <v>50</v>
      </c>
      <c r="L2633" s="16"/>
      <c r="M2633" s="16">
        <f>0.46*(L2625+L2626-M2626)/100</f>
        <v>0</v>
      </c>
      <c r="N2633" s="16">
        <f>G2647</f>
        <v>0</v>
      </c>
      <c r="O2633" s="16">
        <f t="shared" si="886"/>
        <v>1427.848166</v>
      </c>
      <c r="P2633" s="18">
        <f t="shared" si="887"/>
        <v>544.78816600000016</v>
      </c>
      <c r="Q2633" s="14"/>
      <c r="R2633" s="18"/>
      <c r="S2633" s="16">
        <f>G2633</f>
        <v>0</v>
      </c>
      <c r="T2633" s="18">
        <f t="shared" si="880"/>
        <v>97638.799999999988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881"/>
        <v>59590.689999999981</v>
      </c>
      <c r="AA2633" s="15"/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611.16</v>
      </c>
      <c r="AG2633" s="25"/>
      <c r="AH2633" s="16"/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882"/>
        <v>0</v>
      </c>
      <c r="AP2633" s="15"/>
      <c r="AR2633" s="14"/>
      <c r="AS2633" s="18">
        <v>0</v>
      </c>
      <c r="AT2633" s="16">
        <v>0</v>
      </c>
      <c r="AU2633" s="18">
        <f t="shared" si="883"/>
        <v>0</v>
      </c>
      <c r="AV2633" s="15"/>
      <c r="AX2633" s="14"/>
      <c r="AY2633" s="18">
        <v>0</v>
      </c>
      <c r="AZ2633" s="16">
        <v>0</v>
      </c>
      <c r="BA2633" s="18">
        <f t="shared" si="884"/>
        <v>0</v>
      </c>
      <c r="BB2633" s="15"/>
      <c r="BD2633" s="14"/>
      <c r="BE2633" s="18">
        <v>0</v>
      </c>
      <c r="BF2633" s="16">
        <v>0</v>
      </c>
      <c r="BG2633" s="18">
        <f t="shared" si="885"/>
        <v>0</v>
      </c>
      <c r="BH2633" s="15"/>
      <c r="BJ2633" s="86">
        <v>0</v>
      </c>
      <c r="BK2633" s="90"/>
      <c r="BL2633" s="24">
        <v>0</v>
      </c>
      <c r="BM2633" s="91"/>
      <c r="BN2633" s="24">
        <v>0</v>
      </c>
      <c r="BO2633" s="24"/>
      <c r="BP2633" s="24"/>
      <c r="BQ2633" s="124"/>
    </row>
    <row r="2634" spans="1:69" ht="16.8" customHeight="1" x14ac:dyDescent="0.35">
      <c r="A2634" s="15"/>
      <c r="B2634" s="15"/>
      <c r="C2634" s="15" t="s">
        <v>179</v>
      </c>
      <c r="D2634" s="16"/>
      <c r="E2634" s="16"/>
      <c r="F2634" s="16"/>
      <c r="G2634" s="16">
        <v>0</v>
      </c>
      <c r="H2634" s="103"/>
      <c r="I2634" s="4"/>
      <c r="J2634" s="14"/>
      <c r="K2634" s="15" t="s">
        <v>52</v>
      </c>
      <c r="L2634" s="16"/>
      <c r="M2634" s="16">
        <f>0.28*(L2625+L2626-M2626)/100</f>
        <v>0</v>
      </c>
      <c r="N2634" s="16">
        <f>D2657</f>
        <v>0</v>
      </c>
      <c r="O2634" s="16">
        <f t="shared" si="886"/>
        <v>869.1201880000001</v>
      </c>
      <c r="P2634" s="18">
        <f t="shared" si="887"/>
        <v>331.61018799999999</v>
      </c>
      <c r="Q2634" s="14"/>
      <c r="R2634" s="18"/>
      <c r="S2634" s="16">
        <f>G2634</f>
        <v>0</v>
      </c>
      <c r="T2634" s="18">
        <f t="shared" si="880"/>
        <v>97638.799999999988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881"/>
        <v>59590.689999999981</v>
      </c>
      <c r="AA2634" s="15"/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5832.01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882"/>
        <v>0</v>
      </c>
      <c r="AP2634" s="15"/>
      <c r="AR2634" s="14"/>
      <c r="AS2634" s="18"/>
      <c r="AT2634" s="16">
        <v>0</v>
      </c>
      <c r="AU2634" s="18">
        <f t="shared" si="883"/>
        <v>0</v>
      </c>
      <c r="AV2634" s="15"/>
      <c r="AX2634" s="14"/>
      <c r="AY2634" s="18"/>
      <c r="AZ2634" s="16">
        <v>0</v>
      </c>
      <c r="BA2634" s="18">
        <f t="shared" si="884"/>
        <v>0</v>
      </c>
      <c r="BB2634" s="15"/>
      <c r="BD2634" s="14"/>
      <c r="BE2634" s="18"/>
      <c r="BF2634" s="16">
        <v>0</v>
      </c>
      <c r="BG2634" s="18">
        <f t="shared" si="885"/>
        <v>0</v>
      </c>
      <c r="BH2634" s="15"/>
      <c r="BJ2634" s="86">
        <v>0</v>
      </c>
      <c r="BK2634" s="90"/>
      <c r="BL2634" s="24">
        <v>0</v>
      </c>
      <c r="BM2634" s="24"/>
      <c r="BN2634" s="24"/>
      <c r="BO2634" s="24"/>
      <c r="BP2634" s="24"/>
      <c r="BQ2634" s="124"/>
    </row>
    <row r="2635" spans="1:69" ht="16.8" customHeight="1" x14ac:dyDescent="0.35">
      <c r="A2635" s="15"/>
      <c r="B2635" s="15"/>
      <c r="C2635" s="15" t="s">
        <v>180</v>
      </c>
      <c r="D2635" s="16"/>
      <c r="E2635" s="16"/>
      <c r="F2635" s="16"/>
      <c r="G2635" s="16">
        <v>0</v>
      </c>
      <c r="H2635" s="103"/>
      <c r="I2635" s="4"/>
      <c r="J2635" s="14"/>
      <c r="K2635" s="15" t="str">
        <f>C2645</f>
        <v>Materiale pulizia</v>
      </c>
      <c r="L2635" s="16"/>
      <c r="M2635" s="16">
        <f>0.28*(L2625+L2626-M2626)/100</f>
        <v>0</v>
      </c>
      <c r="N2635" s="16">
        <f>G2645</f>
        <v>0</v>
      </c>
      <c r="O2635" s="16">
        <f t="shared" si="886"/>
        <v>869.1201880000001</v>
      </c>
      <c r="P2635" s="18">
        <f t="shared" si="887"/>
        <v>331.61018799999999</v>
      </c>
      <c r="Q2635" s="14"/>
      <c r="R2635" s="18"/>
      <c r="S2635" s="16">
        <f>G2635</f>
        <v>0</v>
      </c>
      <c r="T2635" s="18">
        <f t="shared" si="880"/>
        <v>97638.799999999988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881"/>
        <v>59590.689999999981</v>
      </c>
      <c r="AA2635" s="15"/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882"/>
        <v>0</v>
      </c>
      <c r="AP2635" s="15"/>
      <c r="AR2635" s="14"/>
      <c r="AS2635" s="18"/>
      <c r="AT2635" s="16">
        <v>0</v>
      </c>
      <c r="AU2635" s="18">
        <f t="shared" si="883"/>
        <v>0</v>
      </c>
      <c r="AV2635" s="15"/>
      <c r="AX2635" s="14"/>
      <c r="AY2635" s="18"/>
      <c r="AZ2635" s="16">
        <v>0</v>
      </c>
      <c r="BA2635" s="18">
        <f t="shared" si="884"/>
        <v>0</v>
      </c>
      <c r="BB2635" s="15"/>
      <c r="BD2635" s="14"/>
      <c r="BE2635" s="18"/>
      <c r="BF2635" s="16">
        <v>0</v>
      </c>
      <c r="BG2635" s="18">
        <f t="shared" si="885"/>
        <v>0</v>
      </c>
      <c r="BH2635" s="15"/>
      <c r="BJ2635" s="86">
        <v>0</v>
      </c>
      <c r="BK2635" s="90"/>
      <c r="BL2635" s="24"/>
      <c r="BM2635" s="24"/>
      <c r="BN2635" s="24"/>
      <c r="BO2635" s="24"/>
      <c r="BP2635" s="24"/>
      <c r="BQ2635" s="124"/>
    </row>
    <row r="2636" spans="1:69" ht="16.8" customHeight="1" x14ac:dyDescent="0.35">
      <c r="A2636" s="15"/>
      <c r="B2636" s="15"/>
      <c r="C2636" s="15" t="s">
        <v>181</v>
      </c>
      <c r="D2636" s="16"/>
      <c r="E2636" s="16"/>
      <c r="F2636" s="16"/>
      <c r="G2636" s="16">
        <v>0</v>
      </c>
      <c r="H2636" s="16"/>
      <c r="I2636" s="4"/>
      <c r="J2636" s="14"/>
      <c r="K2636" s="15" t="str">
        <f>C2648</f>
        <v>Pubblicità</v>
      </c>
      <c r="L2636" s="16"/>
      <c r="M2636" s="16">
        <f>0.28*(L2625+L2626-M2626)/100</f>
        <v>0</v>
      </c>
      <c r="N2636" s="16">
        <f>G2648</f>
        <v>0</v>
      </c>
      <c r="O2636" s="16">
        <f t="shared" si="886"/>
        <v>869.1201880000001</v>
      </c>
      <c r="P2636" s="18">
        <f t="shared" si="887"/>
        <v>331.61018799999999</v>
      </c>
      <c r="Q2636" s="14"/>
      <c r="R2636" s="18"/>
      <c r="S2636" s="16">
        <f>G2636</f>
        <v>0</v>
      </c>
      <c r="T2636" s="18">
        <f t="shared" si="880"/>
        <v>97638.799999999988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881"/>
        <v>59590.689999999981</v>
      </c>
      <c r="AA2636" s="15"/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9876.83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882"/>
        <v>0</v>
      </c>
      <c r="AP2636" s="15"/>
      <c r="AR2636" s="14"/>
      <c r="AS2636" s="18"/>
      <c r="AT2636" s="16">
        <v>0</v>
      </c>
      <c r="AU2636" s="18">
        <f t="shared" si="883"/>
        <v>0</v>
      </c>
      <c r="AV2636" s="15"/>
      <c r="AX2636" s="14"/>
      <c r="AY2636" s="18"/>
      <c r="AZ2636" s="16">
        <v>0</v>
      </c>
      <c r="BA2636" s="18">
        <f t="shared" si="884"/>
        <v>0</v>
      </c>
      <c r="BB2636" s="15"/>
      <c r="BD2636" s="14"/>
      <c r="BE2636" s="18"/>
      <c r="BF2636" s="16">
        <v>0</v>
      </c>
      <c r="BG2636" s="18">
        <f t="shared" si="885"/>
        <v>0</v>
      </c>
      <c r="BH2636" s="15"/>
      <c r="BJ2636" s="86">
        <v>0</v>
      </c>
      <c r="BK2636" s="90"/>
      <c r="BL2636" s="24"/>
      <c r="BM2636" s="24"/>
      <c r="BN2636" s="24"/>
      <c r="BO2636" s="24"/>
      <c r="BP2636" s="24"/>
      <c r="BQ2636" s="124"/>
    </row>
    <row r="2637" spans="1:69" ht="16.8" customHeight="1" x14ac:dyDescent="0.35">
      <c r="A2637" s="15"/>
      <c r="B2637" s="15"/>
      <c r="C2637" s="15" t="s">
        <v>55</v>
      </c>
      <c r="D2637" s="16">
        <f>SUM(G2629:G2636)+E2632+E2633+E2634+E2635+E2636</f>
        <v>0</v>
      </c>
      <c r="E2637" s="16"/>
      <c r="F2637" s="16"/>
      <c r="G2637" s="16"/>
      <c r="H2637" s="16"/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</v>
      </c>
      <c r="N2637" s="16">
        <f>G2658</f>
        <v>0</v>
      </c>
      <c r="O2637" s="16">
        <f t="shared" si="886"/>
        <v>1427.848166</v>
      </c>
      <c r="P2637" s="18">
        <f t="shared" si="887"/>
        <v>544.78816600000016</v>
      </c>
      <c r="Q2637" s="14"/>
      <c r="R2637" s="18"/>
      <c r="S2637" s="16">
        <v>0</v>
      </c>
      <c r="T2637" s="18">
        <f t="shared" si="880"/>
        <v>97638.799999999988</v>
      </c>
      <c r="U2637" s="15"/>
      <c r="W2637" s="14"/>
      <c r="X2637" s="18"/>
      <c r="Y2637" s="16">
        <v>0</v>
      </c>
      <c r="Z2637" s="18">
        <f t="shared" si="881"/>
        <v>59590.689999999981</v>
      </c>
      <c r="AA2637" s="15"/>
      <c r="AB2637" s="24"/>
      <c r="AC2637" s="15"/>
      <c r="AD2637" s="25"/>
      <c r="AE2637" s="62"/>
      <c r="AF2637" s="63"/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882"/>
        <v>0</v>
      </c>
      <c r="AP2637" s="15"/>
      <c r="AR2637" s="14"/>
      <c r="AS2637" s="18"/>
      <c r="AT2637" s="16">
        <v>0</v>
      </c>
      <c r="AU2637" s="18">
        <f t="shared" si="883"/>
        <v>0</v>
      </c>
      <c r="AV2637" s="15"/>
      <c r="AX2637" s="14"/>
      <c r="AY2637" s="18"/>
      <c r="AZ2637" s="16">
        <v>0</v>
      </c>
      <c r="BA2637" s="18">
        <f t="shared" si="884"/>
        <v>0</v>
      </c>
      <c r="BB2637" s="15"/>
      <c r="BD2637" s="14"/>
      <c r="BE2637" s="18"/>
      <c r="BF2637" s="16">
        <v>0</v>
      </c>
      <c r="BG2637" s="18">
        <f t="shared" si="885"/>
        <v>0</v>
      </c>
      <c r="BH2637" s="15"/>
      <c r="BJ2637" s="86">
        <v>0</v>
      </c>
      <c r="BK2637" s="90"/>
      <c r="BL2637" s="24"/>
      <c r="BM2637" s="24"/>
      <c r="BN2637" s="24"/>
      <c r="BO2637" s="24"/>
      <c r="BP2637" s="24"/>
      <c r="BQ2637" s="124"/>
    </row>
    <row r="2638" spans="1:69" ht="16.8" customHeight="1" x14ac:dyDescent="0.35">
      <c r="A2638" s="15"/>
      <c r="B2638" s="15"/>
      <c r="C2638" s="15" t="s">
        <v>56</v>
      </c>
      <c r="D2638" s="16"/>
      <c r="E2638" s="16"/>
      <c r="F2638" s="16"/>
      <c r="G2638" s="16"/>
      <c r="H2638" s="16">
        <f>SUM(H2625:H2637)</f>
        <v>13604.59</v>
      </c>
      <c r="I2638" s="4"/>
      <c r="J2638" s="14"/>
      <c r="K2638" s="15" t="s">
        <v>182</v>
      </c>
      <c r="L2638" s="16"/>
      <c r="M2638" s="16">
        <f>14.4*(L2625+L2626-M2626)/100</f>
        <v>0</v>
      </c>
      <c r="N2638" s="16">
        <f>G2659</f>
        <v>0</v>
      </c>
      <c r="O2638" s="16">
        <f t="shared" si="886"/>
        <v>16218.38824</v>
      </c>
      <c r="P2638" s="18">
        <f t="shared" si="887"/>
        <v>17054.238239999999</v>
      </c>
      <c r="Q2638" s="14"/>
      <c r="R2638" s="18"/>
      <c r="S2638" s="16">
        <v>0</v>
      </c>
      <c r="T2638" s="18">
        <f t="shared" si="880"/>
        <v>97638.799999999988</v>
      </c>
      <c r="U2638" s="15"/>
      <c r="W2638" s="14"/>
      <c r="X2638" s="18"/>
      <c r="Y2638" s="16">
        <v>0</v>
      </c>
      <c r="Z2638" s="18">
        <f t="shared" si="881"/>
        <v>59590.689999999981</v>
      </c>
      <c r="AA2638" s="15" t="str">
        <f>C2638</f>
        <v>Sinistro</v>
      </c>
      <c r="AB2638" s="24"/>
      <c r="AC2638" s="15"/>
      <c r="AD2638" s="25"/>
      <c r="AE2638" s="62"/>
      <c r="AF2638" s="63"/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882"/>
        <v>0</v>
      </c>
      <c r="AP2638" s="15"/>
      <c r="AR2638" s="14"/>
      <c r="AS2638" s="18"/>
      <c r="AT2638" s="16">
        <v>0</v>
      </c>
      <c r="AU2638" s="18">
        <f t="shared" si="883"/>
        <v>0</v>
      </c>
      <c r="AV2638" s="15"/>
      <c r="AX2638" s="14"/>
      <c r="AY2638" s="18"/>
      <c r="AZ2638" s="16">
        <v>0</v>
      </c>
      <c r="BA2638" s="18">
        <f t="shared" si="884"/>
        <v>0</v>
      </c>
      <c r="BB2638" s="15"/>
      <c r="BD2638" s="14"/>
      <c r="BE2638" s="18"/>
      <c r="BF2638" s="16">
        <v>0</v>
      </c>
      <c r="BG2638" s="18">
        <f t="shared" si="885"/>
        <v>0</v>
      </c>
      <c r="BH2638" s="15"/>
      <c r="BJ2638" s="86">
        <v>0</v>
      </c>
      <c r="BK2638" s="90"/>
      <c r="BL2638" s="24"/>
      <c r="BM2638" s="24"/>
      <c r="BN2638" s="24"/>
      <c r="BO2638" s="24"/>
      <c r="BP2638" s="24"/>
      <c r="BQ2638" s="124"/>
    </row>
    <row r="2639" spans="1:69" ht="16.8" customHeight="1" x14ac:dyDescent="0.35">
      <c r="A2639" s="15"/>
      <c r="B2639" s="15"/>
      <c r="C2639" s="15" t="s">
        <v>57</v>
      </c>
      <c r="D2639" s="16">
        <f>E2638+G2638</f>
        <v>0</v>
      </c>
      <c r="E2639" s="16"/>
      <c r="F2639" s="16"/>
      <c r="G2639" s="16"/>
      <c r="H2639" s="16"/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0</v>
      </c>
      <c r="N2639" s="16">
        <f>G2660</f>
        <v>0</v>
      </c>
      <c r="O2639" s="16">
        <f t="shared" si="886"/>
        <v>3773.44094</v>
      </c>
      <c r="P2639" s="18">
        <f t="shared" si="887"/>
        <v>1658.0509399999999</v>
      </c>
      <c r="Q2639" s="14"/>
      <c r="R2639" s="18"/>
      <c r="S2639" s="16">
        <v>0</v>
      </c>
      <c r="T2639" s="18">
        <f t="shared" si="880"/>
        <v>97638.799999999988</v>
      </c>
      <c r="U2639" s="15"/>
      <c r="W2639" s="14"/>
      <c r="X2639" s="18"/>
      <c r="Y2639" s="16">
        <v>0</v>
      </c>
      <c r="Z2639" s="18">
        <f t="shared" si="881"/>
        <v>59590.689999999981</v>
      </c>
      <c r="AA2639" s="15"/>
      <c r="AB2639" s="24"/>
      <c r="AC2639" s="64" t="s">
        <v>134</v>
      </c>
      <c r="AD2639" s="65"/>
      <c r="AE2639" s="65">
        <f>H2643</f>
        <v>0</v>
      </c>
      <c r="AF2639" s="63">
        <f t="shared" ref="AF2639:AF2669" si="888">AE2639+AF2578</f>
        <v>0</v>
      </c>
      <c r="AG2639" s="25"/>
      <c r="AH2639" s="24"/>
      <c r="AI2639" s="26"/>
      <c r="AJ2639" s="25">
        <v>0</v>
      </c>
      <c r="AL2639" s="14"/>
      <c r="AM2639" s="18"/>
      <c r="AN2639" s="16">
        <v>0</v>
      </c>
      <c r="AO2639" s="18">
        <f t="shared" si="882"/>
        <v>0</v>
      </c>
      <c r="AP2639" s="15"/>
      <c r="AR2639" s="14"/>
      <c r="AS2639" s="18"/>
      <c r="AT2639" s="16">
        <v>0</v>
      </c>
      <c r="AU2639" s="18">
        <f t="shared" si="883"/>
        <v>0</v>
      </c>
      <c r="AV2639" s="15"/>
      <c r="AX2639" s="14"/>
      <c r="AY2639" s="18"/>
      <c r="AZ2639" s="16">
        <v>0</v>
      </c>
      <c r="BA2639" s="18">
        <f t="shared" si="884"/>
        <v>0</v>
      </c>
      <c r="BB2639" s="15"/>
      <c r="BD2639" s="14"/>
      <c r="BE2639" s="18"/>
      <c r="BF2639" s="16">
        <v>0</v>
      </c>
      <c r="BG2639" s="18">
        <f t="shared" si="885"/>
        <v>0</v>
      </c>
      <c r="BH2639" s="15"/>
      <c r="BJ2639" s="86"/>
      <c r="BK2639" s="86"/>
      <c r="BL2639" s="24"/>
      <c r="BM2639" s="24"/>
      <c r="BN2639" s="24"/>
      <c r="BO2639" s="24"/>
      <c r="BP2639" s="24"/>
      <c r="BQ2639" s="124"/>
    </row>
    <row r="2640" spans="1:69" ht="16.8" customHeight="1" x14ac:dyDescent="0.35">
      <c r="A2640" s="15"/>
      <c r="B2640" s="15"/>
      <c r="C2640" s="15" t="s">
        <v>58</v>
      </c>
      <c r="D2640" s="16"/>
      <c r="E2640" s="16"/>
      <c r="F2640" s="16"/>
      <c r="G2640" s="16">
        <v>0</v>
      </c>
      <c r="H2640" s="16"/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886"/>
        <v>0</v>
      </c>
      <c r="P2640" s="18">
        <f t="shared" si="887"/>
        <v>0</v>
      </c>
      <c r="Q2640" s="14"/>
      <c r="R2640" s="18"/>
      <c r="S2640" s="16">
        <f t="shared" ref="S2640:S2647" si="889">G2640</f>
        <v>0</v>
      </c>
      <c r="T2640" s="18">
        <f t="shared" si="880"/>
        <v>97638.799999999988</v>
      </c>
      <c r="U2640" s="15" t="str">
        <f t="shared" ref="U2640:U2650" si="890">C2640</f>
        <v xml:space="preserve">Francobolli    </v>
      </c>
      <c r="W2640" s="14"/>
      <c r="X2640" s="18"/>
      <c r="Y2640" s="16"/>
      <c r="Z2640" s="18">
        <f t="shared" si="881"/>
        <v>59590.689999999981</v>
      </c>
      <c r="AA2640" s="15"/>
      <c r="AB2640" s="24"/>
      <c r="AC2640" s="15" t="str">
        <f t="shared" ref="AC2640:AC2653" si="891">C2640</f>
        <v xml:space="preserve">Francobolli    </v>
      </c>
      <c r="AD2640" s="25"/>
      <c r="AE2640" s="62">
        <f>G2640</f>
        <v>0</v>
      </c>
      <c r="AF2640" s="63">
        <f t="shared" si="888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882"/>
        <v>0</v>
      </c>
      <c r="AP2640" s="15"/>
      <c r="AR2640" s="14"/>
      <c r="AS2640" s="18"/>
      <c r="AT2640" s="16"/>
      <c r="AU2640" s="18">
        <f t="shared" si="883"/>
        <v>0</v>
      </c>
      <c r="AV2640" s="15"/>
      <c r="AX2640" s="14"/>
      <c r="AY2640" s="18"/>
      <c r="AZ2640" s="16"/>
      <c r="BA2640" s="18">
        <f t="shared" si="884"/>
        <v>0</v>
      </c>
      <c r="BB2640" s="15"/>
      <c r="BD2640" s="14"/>
      <c r="BE2640" s="18"/>
      <c r="BF2640" s="16"/>
      <c r="BG2640" s="18">
        <f t="shared" si="885"/>
        <v>0</v>
      </c>
      <c r="BH2640" s="15"/>
      <c r="BJ2640" s="86"/>
      <c r="BK2640" s="86"/>
      <c r="BL2640" s="24"/>
      <c r="BM2640" s="24"/>
      <c r="BN2640" s="24"/>
      <c r="BO2640" s="24"/>
      <c r="BP2640" s="24"/>
      <c r="BQ2640" s="124"/>
    </row>
    <row r="2641" spans="1:69" ht="16.8" customHeight="1" x14ac:dyDescent="0.35">
      <c r="A2641" s="15"/>
      <c r="B2641" s="15"/>
      <c r="C2641" s="15" t="s">
        <v>135</v>
      </c>
      <c r="D2641" s="16"/>
      <c r="E2641" s="16"/>
      <c r="F2641" s="16"/>
      <c r="G2641" s="16">
        <v>0</v>
      </c>
      <c r="H2641" s="16"/>
      <c r="I2641" s="4"/>
      <c r="J2641" s="14"/>
      <c r="K2641" s="15" t="str">
        <f>C2663</f>
        <v>COMMERCIALISTA</v>
      </c>
      <c r="L2641" s="16"/>
      <c r="M2641" s="16">
        <f>1.86*(L2625+L2626-M2626)/100</f>
        <v>0</v>
      </c>
      <c r="N2641" s="16">
        <f>G2663</f>
        <v>0</v>
      </c>
      <c r="O2641" s="16">
        <f t="shared" si="886"/>
        <v>2244.0991060000001</v>
      </c>
      <c r="P2641" s="18">
        <f t="shared" si="887"/>
        <v>2202.8391060000004</v>
      </c>
      <c r="Q2641" s="14"/>
      <c r="R2641" s="18"/>
      <c r="S2641" s="16">
        <f t="shared" si="889"/>
        <v>0</v>
      </c>
      <c r="T2641" s="18">
        <f t="shared" si="880"/>
        <v>97638.799999999988</v>
      </c>
      <c r="U2641" s="15" t="str">
        <f t="shared" si="890"/>
        <v xml:space="preserve">PAG. FATT. SOMMESE PETROLI </v>
      </c>
      <c r="W2641" s="14"/>
      <c r="X2641" s="18"/>
      <c r="Y2641" s="16">
        <v>0</v>
      </c>
      <c r="Z2641" s="18">
        <f t="shared" si="881"/>
        <v>59590.689999999981</v>
      </c>
      <c r="AA2641" s="15"/>
      <c r="AB2641" s="24"/>
      <c r="AC2641" s="15" t="str">
        <f t="shared" si="891"/>
        <v xml:space="preserve">PAG. FATT. SOMMESE PETROLI </v>
      </c>
      <c r="AD2641" s="25"/>
      <c r="AE2641" s="62">
        <f>G2641</f>
        <v>0</v>
      </c>
      <c r="AF2641" s="63">
        <f t="shared" si="888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882"/>
        <v>0</v>
      </c>
      <c r="AP2641" s="15"/>
      <c r="AR2641" s="14"/>
      <c r="AS2641" s="18"/>
      <c r="AT2641" s="16">
        <v>0</v>
      </c>
      <c r="AU2641" s="18">
        <f t="shared" si="883"/>
        <v>0</v>
      </c>
      <c r="AV2641" s="15"/>
      <c r="AX2641" s="14"/>
      <c r="AY2641" s="18"/>
      <c r="AZ2641" s="16">
        <v>0</v>
      </c>
      <c r="BA2641" s="18">
        <f t="shared" si="884"/>
        <v>0</v>
      </c>
      <c r="BB2641" s="15"/>
      <c r="BD2641" s="14"/>
      <c r="BE2641" s="18"/>
      <c r="BF2641" s="16">
        <v>0</v>
      </c>
      <c r="BG2641" s="18">
        <f t="shared" si="885"/>
        <v>0</v>
      </c>
      <c r="BH2641" s="15"/>
      <c r="BJ2641" s="86"/>
      <c r="BK2641" s="86"/>
      <c r="BL2641" s="24"/>
      <c r="BM2641" s="24"/>
      <c r="BN2641" s="24"/>
      <c r="BO2641" s="24"/>
      <c r="BP2641" s="24"/>
      <c r="BQ2641" s="124"/>
    </row>
    <row r="2642" spans="1:69" ht="16.8" customHeight="1" x14ac:dyDescent="0.35">
      <c r="A2642" s="15"/>
      <c r="B2642" s="15"/>
      <c r="C2642" s="15" t="s">
        <v>60</v>
      </c>
      <c r="D2642" s="16">
        <f>SUM(G2641:G2642)</f>
        <v>0</v>
      </c>
      <c r="E2642" s="16">
        <v>0</v>
      </c>
      <c r="F2642" s="16"/>
      <c r="G2642" s="16">
        <v>0</v>
      </c>
      <c r="H2642" s="16"/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</v>
      </c>
      <c r="N2642" s="16">
        <f>G2664</f>
        <v>0</v>
      </c>
      <c r="O2642" s="16">
        <f t="shared" si="886"/>
        <v>2172.8054699999998</v>
      </c>
      <c r="P2642" s="18">
        <f t="shared" si="887"/>
        <v>829.02546999999993</v>
      </c>
      <c r="Q2642" s="14"/>
      <c r="R2642" s="18"/>
      <c r="S2642" s="16">
        <f t="shared" si="889"/>
        <v>0</v>
      </c>
      <c r="T2642" s="18">
        <f t="shared" si="880"/>
        <v>97638.799999999988</v>
      </c>
      <c r="U2642" s="15" t="str">
        <f t="shared" si="890"/>
        <v>Benzina auto papa'</v>
      </c>
      <c r="W2642" s="14"/>
      <c r="X2642" s="18"/>
      <c r="Y2642" s="16">
        <v>0</v>
      </c>
      <c r="Z2642" s="18">
        <f t="shared" si="881"/>
        <v>59590.689999999981</v>
      </c>
      <c r="AA2642" s="15"/>
      <c r="AB2642" s="24"/>
      <c r="AC2642" s="15" t="str">
        <f t="shared" si="891"/>
        <v>Benzina auto papa'</v>
      </c>
      <c r="AD2642" s="25"/>
      <c r="AE2642" s="62">
        <f>G2642</f>
        <v>0</v>
      </c>
      <c r="AF2642" s="63">
        <f t="shared" si="888"/>
        <v>0</v>
      </c>
      <c r="AG2642" s="25"/>
      <c r="AH2642" s="24"/>
      <c r="AI2642" s="26">
        <v>0</v>
      </c>
      <c r="AJ2642" s="25"/>
      <c r="AL2642" s="14"/>
      <c r="AM2642" s="18"/>
      <c r="AN2642" s="16">
        <v>0</v>
      </c>
      <c r="AO2642" s="18">
        <f t="shared" si="882"/>
        <v>0</v>
      </c>
      <c r="AP2642" s="15"/>
      <c r="AR2642" s="14"/>
      <c r="AS2642" s="18"/>
      <c r="AT2642" s="16">
        <v>0</v>
      </c>
      <c r="AU2642" s="18">
        <f t="shared" si="883"/>
        <v>0</v>
      </c>
      <c r="AV2642" s="15"/>
      <c r="AX2642" s="14"/>
      <c r="AY2642" s="18"/>
      <c r="AZ2642" s="16">
        <v>0</v>
      </c>
      <c r="BA2642" s="18">
        <f t="shared" si="884"/>
        <v>0</v>
      </c>
      <c r="BB2642" s="15"/>
      <c r="BD2642" s="14"/>
      <c r="BE2642" s="18"/>
      <c r="BF2642" s="16">
        <v>0</v>
      </c>
      <c r="BG2642" s="18">
        <f t="shared" si="885"/>
        <v>0</v>
      </c>
      <c r="BH2642" s="15"/>
      <c r="BJ2642" s="86"/>
      <c r="BK2642" s="86"/>
      <c r="BL2642" s="24"/>
      <c r="BM2642" s="24"/>
      <c r="BN2642" s="24"/>
      <c r="BO2642" s="24"/>
      <c r="BP2642" s="24"/>
      <c r="BQ2642" s="124"/>
    </row>
    <row r="2643" spans="1:69" ht="16.8" customHeight="1" x14ac:dyDescent="0.35">
      <c r="A2643" s="15"/>
      <c r="B2643" s="15"/>
      <c r="C2643" s="28" t="s">
        <v>136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0</v>
      </c>
      <c r="N2643" s="16">
        <f>G2668</f>
        <v>0</v>
      </c>
      <c r="O2643" s="16">
        <f t="shared" si="886"/>
        <v>29251.491922000005</v>
      </c>
      <c r="P2643" s="18">
        <f t="shared" si="887"/>
        <v>22288.941922000002</v>
      </c>
      <c r="Q2643" s="14"/>
      <c r="R2643" s="18"/>
      <c r="S2643" s="16">
        <f t="shared" si="889"/>
        <v>0</v>
      </c>
      <c r="T2643" s="18">
        <f t="shared" si="880"/>
        <v>97638.799999999988</v>
      </c>
      <c r="U2643" s="15" t="str">
        <f t="shared" si="890"/>
        <v>Spese bancarie</v>
      </c>
      <c r="W2643" s="14"/>
      <c r="X2643" s="18"/>
      <c r="Y2643" s="16">
        <v>0</v>
      </c>
      <c r="Z2643" s="18">
        <f t="shared" si="881"/>
        <v>59590.689999999981</v>
      </c>
      <c r="AA2643" s="15" t="str">
        <f>C2643</f>
        <v>Spese bancarie</v>
      </c>
      <c r="AB2643" s="24"/>
      <c r="AC2643" s="15" t="str">
        <f t="shared" si="891"/>
        <v>Spese bancarie</v>
      </c>
      <c r="AD2643" s="25"/>
      <c r="AE2643" s="62">
        <v>0</v>
      </c>
      <c r="AF2643" s="63">
        <f t="shared" si="888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882"/>
        <v>0</v>
      </c>
      <c r="AP2643" s="15"/>
      <c r="AR2643" s="14"/>
      <c r="AS2643" s="18"/>
      <c r="AT2643" s="16">
        <v>0</v>
      </c>
      <c r="AU2643" s="18">
        <f t="shared" si="883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884"/>
        <v>0</v>
      </c>
      <c r="BB2643" s="15"/>
      <c r="BD2643" s="14"/>
      <c r="BE2643" s="18"/>
      <c r="BF2643" s="16">
        <v>0</v>
      </c>
      <c r="BG2643" s="18">
        <f t="shared" si="885"/>
        <v>0</v>
      </c>
      <c r="BH2643" s="15"/>
      <c r="BJ2643" s="86"/>
      <c r="BK2643" s="86"/>
      <c r="BL2643" s="24"/>
      <c r="BM2643" s="24"/>
      <c r="BN2643" s="24"/>
      <c r="BO2643" s="24"/>
      <c r="BP2643" s="24"/>
      <c r="BQ2643" s="124"/>
    </row>
    <row r="2644" spans="1:69" ht="16.8" customHeight="1" x14ac:dyDescent="0.35">
      <c r="A2644" s="15"/>
      <c r="B2644" s="15"/>
      <c r="C2644" s="15"/>
      <c r="D2644" s="16"/>
      <c r="E2644" s="16"/>
      <c r="F2644" s="16"/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0</v>
      </c>
      <c r="N2644" s="29">
        <f>G2669</f>
        <v>0</v>
      </c>
      <c r="O2644" s="16">
        <f t="shared" si="886"/>
        <v>42957.46192199998</v>
      </c>
      <c r="P2644" s="18">
        <f t="shared" si="887"/>
        <v>22288.941922000002</v>
      </c>
      <c r="Q2644" s="14"/>
      <c r="R2644" s="18"/>
      <c r="S2644" s="16">
        <f t="shared" si="889"/>
        <v>0</v>
      </c>
      <c r="T2644" s="18">
        <f t="shared" si="880"/>
        <v>97638.799999999988</v>
      </c>
      <c r="U2644" s="15">
        <f t="shared" si="890"/>
        <v>0</v>
      </c>
      <c r="W2644" s="14"/>
      <c r="X2644" s="18"/>
      <c r="Y2644" s="16">
        <v>0</v>
      </c>
      <c r="Z2644" s="18">
        <f t="shared" si="881"/>
        <v>59590.689999999981</v>
      </c>
      <c r="AA2644" s="15"/>
      <c r="AB2644" s="24"/>
      <c r="AC2644" s="15">
        <f t="shared" si="891"/>
        <v>0</v>
      </c>
      <c r="AD2644" s="25"/>
      <c r="AE2644" s="62">
        <f t="shared" ref="AE2644:AE2669" si="892">G2644</f>
        <v>0</v>
      </c>
      <c r="AF2644" s="63">
        <f t="shared" si="888"/>
        <v>0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882"/>
        <v>0</v>
      </c>
      <c r="AP2644" s="15"/>
      <c r="AR2644" s="14"/>
      <c r="AS2644" s="18"/>
      <c r="AT2644" s="16">
        <v>0</v>
      </c>
      <c r="AU2644" s="18">
        <f t="shared" si="883"/>
        <v>0</v>
      </c>
      <c r="AV2644" s="15"/>
      <c r="AX2644" s="14"/>
      <c r="AY2644" s="18"/>
      <c r="AZ2644" s="16">
        <v>0</v>
      </c>
      <c r="BA2644" s="18">
        <f t="shared" si="884"/>
        <v>0</v>
      </c>
      <c r="BB2644" s="15"/>
      <c r="BD2644" s="14"/>
      <c r="BE2644" s="18"/>
      <c r="BF2644" s="16">
        <v>0</v>
      </c>
      <c r="BG2644" s="18">
        <f t="shared" si="885"/>
        <v>0</v>
      </c>
      <c r="BH2644" s="15"/>
      <c r="BJ2644" s="86"/>
      <c r="BK2644" s="86"/>
      <c r="BL2644" s="24"/>
      <c r="BM2644" s="24"/>
      <c r="BN2644" s="24"/>
      <c r="BO2644" s="24"/>
      <c r="BP2644" s="24"/>
      <c r="BQ2644" s="124"/>
    </row>
    <row r="2645" spans="1:69" ht="16.8" customHeight="1" x14ac:dyDescent="0.35">
      <c r="A2645" s="15"/>
      <c r="B2645" s="15"/>
      <c r="C2645" s="28" t="s">
        <v>62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</v>
      </c>
      <c r="N2645" s="16">
        <f>G2640</f>
        <v>0</v>
      </c>
      <c r="O2645" s="16">
        <f t="shared" si="886"/>
        <v>1552.0110500000005</v>
      </c>
      <c r="P2645" s="18">
        <f t="shared" si="887"/>
        <v>592.16104999999993</v>
      </c>
      <c r="Q2645" s="14"/>
      <c r="R2645" s="18"/>
      <c r="S2645" s="16">
        <f t="shared" si="889"/>
        <v>0</v>
      </c>
      <c r="T2645" s="18">
        <f t="shared" si="880"/>
        <v>97638.799999999988</v>
      </c>
      <c r="U2645" s="15" t="str">
        <f t="shared" si="890"/>
        <v>Materiale pulizia</v>
      </c>
      <c r="W2645" s="14"/>
      <c r="X2645" s="18"/>
      <c r="Y2645" s="16">
        <v>0</v>
      </c>
      <c r="Z2645" s="18">
        <f t="shared" si="881"/>
        <v>59590.689999999981</v>
      </c>
      <c r="AA2645" s="15"/>
      <c r="AB2645" s="24"/>
      <c r="AC2645" s="15" t="str">
        <f t="shared" si="891"/>
        <v>Materiale pulizia</v>
      </c>
      <c r="AD2645" s="25"/>
      <c r="AE2645" s="62">
        <f t="shared" si="892"/>
        <v>0</v>
      </c>
      <c r="AF2645" s="63">
        <f t="shared" si="888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882"/>
        <v>0</v>
      </c>
      <c r="AP2645" s="15"/>
      <c r="AR2645" s="14"/>
      <c r="AS2645" s="18"/>
      <c r="AT2645" s="16">
        <v>0</v>
      </c>
      <c r="AU2645" s="18">
        <f t="shared" si="883"/>
        <v>0</v>
      </c>
      <c r="AV2645" s="15"/>
      <c r="AX2645" s="14"/>
      <c r="AY2645" s="18"/>
      <c r="AZ2645" s="16">
        <v>0</v>
      </c>
      <c r="BA2645" s="18">
        <f t="shared" si="884"/>
        <v>0</v>
      </c>
      <c r="BB2645" s="15"/>
      <c r="BD2645" s="14"/>
      <c r="BE2645" s="18"/>
      <c r="BF2645" s="16">
        <v>0</v>
      </c>
      <c r="BG2645" s="18">
        <f t="shared" si="885"/>
        <v>0</v>
      </c>
      <c r="BH2645" s="15"/>
      <c r="BJ2645" s="86"/>
      <c r="BK2645" s="86"/>
      <c r="BL2645" s="24"/>
      <c r="BM2645" s="24"/>
      <c r="BN2645" s="24"/>
      <c r="BO2645" s="24"/>
      <c r="BP2645" s="24"/>
      <c r="BQ2645" s="124"/>
    </row>
    <row r="2646" spans="1:69" ht="16.8" customHeight="1" x14ac:dyDescent="0.35">
      <c r="A2646" s="15"/>
      <c r="B2646" s="15"/>
      <c r="C2646" s="15" t="s">
        <v>63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</v>
      </c>
      <c r="N2646" s="16">
        <f>G2646</f>
        <v>0</v>
      </c>
      <c r="O2646" s="16">
        <f t="shared" si="886"/>
        <v>-290.2689499999999</v>
      </c>
      <c r="P2646" s="18">
        <f t="shared" si="887"/>
        <v>592.16104999999993</v>
      </c>
      <c r="Q2646" s="14"/>
      <c r="R2646" s="18"/>
      <c r="S2646" s="16">
        <f t="shared" si="889"/>
        <v>0</v>
      </c>
      <c r="T2646" s="18">
        <f t="shared" si="880"/>
        <v>97638.799999999988</v>
      </c>
      <c r="U2646" s="15" t="str">
        <f t="shared" si="890"/>
        <v xml:space="preserve">Assicurazioni </v>
      </c>
      <c r="W2646" s="14"/>
      <c r="X2646" s="18"/>
      <c r="Y2646" s="16">
        <v>0</v>
      </c>
      <c r="Z2646" s="18">
        <f t="shared" si="881"/>
        <v>59590.689999999981</v>
      </c>
      <c r="AA2646" s="15"/>
      <c r="AB2646" s="24"/>
      <c r="AC2646" s="15" t="str">
        <f t="shared" si="891"/>
        <v xml:space="preserve">Assicurazioni </v>
      </c>
      <c r="AD2646" s="25"/>
      <c r="AE2646" s="62">
        <f t="shared" si="892"/>
        <v>0</v>
      </c>
      <c r="AF2646" s="63">
        <f t="shared" si="888"/>
        <v>1842.28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882"/>
        <v>0</v>
      </c>
      <c r="AP2646" s="15"/>
      <c r="AR2646" s="14"/>
      <c r="AS2646" s="18"/>
      <c r="AT2646" s="16">
        <v>0</v>
      </c>
      <c r="AU2646" s="18">
        <f t="shared" si="883"/>
        <v>0</v>
      </c>
      <c r="AV2646" s="15"/>
      <c r="AX2646" s="14"/>
      <c r="AY2646" s="18"/>
      <c r="AZ2646" s="16">
        <v>0</v>
      </c>
      <c r="BA2646" s="18">
        <f t="shared" si="884"/>
        <v>0</v>
      </c>
      <c r="BB2646" s="15"/>
      <c r="BD2646" s="14"/>
      <c r="BE2646" s="18"/>
      <c r="BF2646" s="16">
        <v>0</v>
      </c>
      <c r="BG2646" s="18">
        <f t="shared" si="885"/>
        <v>0</v>
      </c>
      <c r="BH2646" s="15"/>
      <c r="BJ2646" s="86"/>
      <c r="BK2646" s="86"/>
      <c r="BL2646" s="24"/>
      <c r="BM2646" s="24"/>
      <c r="BN2646" s="24"/>
      <c r="BO2646" s="24"/>
      <c r="BP2646" s="24"/>
      <c r="BQ2646" s="124"/>
    </row>
    <row r="2647" spans="1:69" ht="16.8" customHeight="1" x14ac:dyDescent="0.35">
      <c r="A2647" s="15"/>
      <c r="B2647" s="15"/>
      <c r="C2647" s="15" t="s">
        <v>50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64</v>
      </c>
      <c r="L2647" s="16"/>
      <c r="M2647" s="16">
        <f>2.32*(L2625+L2626-M2626)/100</f>
        <v>0</v>
      </c>
      <c r="N2647" s="16">
        <f>H2681+H2680+G2679</f>
        <v>0</v>
      </c>
      <c r="O2647" s="16">
        <f t="shared" si="886"/>
        <v>1784.6372719999993</v>
      </c>
      <c r="P2647" s="18">
        <f t="shared" si="887"/>
        <v>2747.6272719999988</v>
      </c>
      <c r="Q2647" s="14"/>
      <c r="R2647" s="18"/>
      <c r="S2647" s="16">
        <f t="shared" si="889"/>
        <v>0</v>
      </c>
      <c r="T2647" s="18">
        <f t="shared" si="880"/>
        <v>97638.799999999988</v>
      </c>
      <c r="U2647" s="15" t="str">
        <f t="shared" si="890"/>
        <v>Telepass</v>
      </c>
      <c r="W2647" s="14"/>
      <c r="X2647" s="18"/>
      <c r="Y2647" s="16">
        <v>0</v>
      </c>
      <c r="Z2647" s="18">
        <f t="shared" si="881"/>
        <v>59590.689999999981</v>
      </c>
      <c r="AA2647" s="15"/>
      <c r="AB2647" s="24"/>
      <c r="AC2647" s="15" t="str">
        <f t="shared" si="891"/>
        <v>Telepass</v>
      </c>
      <c r="AD2647" s="25"/>
      <c r="AE2647" s="62">
        <f t="shared" si="892"/>
        <v>0</v>
      </c>
      <c r="AF2647" s="63">
        <f t="shared" si="888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882"/>
        <v>0</v>
      </c>
      <c r="AP2647" s="15"/>
      <c r="AR2647" s="14"/>
      <c r="AS2647" s="18"/>
      <c r="AT2647" s="16">
        <v>0</v>
      </c>
      <c r="AU2647" s="18">
        <f t="shared" si="883"/>
        <v>0</v>
      </c>
      <c r="AV2647" s="15"/>
      <c r="AX2647" s="14"/>
      <c r="AY2647" s="18"/>
      <c r="AZ2647" s="16">
        <v>0</v>
      </c>
      <c r="BA2647" s="18">
        <f t="shared" si="884"/>
        <v>0</v>
      </c>
      <c r="BB2647" s="15"/>
      <c r="BD2647" s="14"/>
      <c r="BE2647" s="18"/>
      <c r="BF2647" s="16">
        <v>0</v>
      </c>
      <c r="BG2647" s="18">
        <f t="shared" si="885"/>
        <v>0</v>
      </c>
      <c r="BH2647" s="15"/>
      <c r="BJ2647" s="86"/>
      <c r="BK2647" s="86"/>
      <c r="BL2647" s="24"/>
      <c r="BM2647" s="24"/>
      <c r="BN2647" s="24"/>
      <c r="BO2647" s="24"/>
      <c r="BP2647" s="24"/>
      <c r="BQ2647" s="124"/>
    </row>
    <row r="2648" spans="1:69" ht="16.8" customHeight="1" x14ac:dyDescent="0.35">
      <c r="A2648" s="15"/>
      <c r="B2648" s="15"/>
      <c r="C2648" s="28" t="s">
        <v>65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/>
      <c r="L2648" s="16"/>
      <c r="M2648" s="16"/>
      <c r="N2648" s="16" t="s">
        <v>66</v>
      </c>
      <c r="O2648" s="16">
        <f>T2682+AO2682</f>
        <v>97638.799999999988</v>
      </c>
      <c r="P2648" s="18"/>
      <c r="Q2648" s="14"/>
      <c r="R2648" s="18"/>
      <c r="S2648" s="16">
        <v>0</v>
      </c>
      <c r="T2648" s="18">
        <f t="shared" si="880"/>
        <v>97638.799999999988</v>
      </c>
      <c r="U2648" s="15" t="str">
        <f t="shared" si="890"/>
        <v>Pubblicità</v>
      </c>
      <c r="W2648" s="14"/>
      <c r="X2648" s="18"/>
      <c r="Y2648" s="16">
        <v>0</v>
      </c>
      <c r="Z2648" s="18">
        <f t="shared" si="881"/>
        <v>59590.689999999981</v>
      </c>
      <c r="AA2648" s="15"/>
      <c r="AB2648" s="24"/>
      <c r="AC2648" s="15" t="str">
        <f t="shared" si="891"/>
        <v>Pubblicità</v>
      </c>
      <c r="AD2648" s="25"/>
      <c r="AE2648" s="62">
        <f t="shared" si="892"/>
        <v>0</v>
      </c>
      <c r="AF2648" s="63">
        <f t="shared" si="888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882"/>
        <v>0</v>
      </c>
      <c r="AP2648" s="15"/>
      <c r="AR2648" s="14"/>
      <c r="AS2648" s="18"/>
      <c r="AT2648" s="16"/>
      <c r="AU2648" s="18">
        <f t="shared" si="883"/>
        <v>0</v>
      </c>
      <c r="AV2648" s="15"/>
      <c r="AX2648" s="14"/>
      <c r="AY2648" s="18"/>
      <c r="AZ2648" s="16"/>
      <c r="BA2648" s="18">
        <f t="shared" si="884"/>
        <v>0</v>
      </c>
      <c r="BB2648" s="15"/>
      <c r="BD2648" s="14"/>
      <c r="BE2648" s="18"/>
      <c r="BF2648" s="16"/>
      <c r="BG2648" s="18">
        <f t="shared" si="885"/>
        <v>0</v>
      </c>
      <c r="BH2648" s="15"/>
      <c r="BJ2648" s="86"/>
      <c r="BK2648" s="86"/>
      <c r="BL2648" s="24"/>
      <c r="BM2648" s="24"/>
      <c r="BN2648" s="24"/>
      <c r="BO2648" s="24"/>
      <c r="BP2648" s="24"/>
      <c r="BQ2648" s="124"/>
    </row>
    <row r="2649" spans="1:69" ht="16.8" customHeight="1" x14ac:dyDescent="0.35">
      <c r="A2649" s="15"/>
      <c r="B2649" s="66"/>
      <c r="C2649" s="15" t="s">
        <v>137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/>
      <c r="L2649" s="16"/>
      <c r="M2649" s="16">
        <v>0</v>
      </c>
      <c r="N2649" s="16" t="s">
        <v>68</v>
      </c>
      <c r="O2649" s="31">
        <f>L2673</f>
        <v>0</v>
      </c>
      <c r="P2649" s="32">
        <f>SUM(P2628:P2647)</f>
        <v>118432.20999999996</v>
      </c>
      <c r="Q2649" s="14"/>
      <c r="R2649" s="18"/>
      <c r="S2649" s="16">
        <f>G2649</f>
        <v>0</v>
      </c>
      <c r="T2649" s="18">
        <f t="shared" si="880"/>
        <v>97638.799999999988</v>
      </c>
      <c r="U2649" s="15" t="str">
        <f t="shared" si="890"/>
        <v xml:space="preserve">PAG. STIP.           MARZIA </v>
      </c>
      <c r="W2649" s="14"/>
      <c r="X2649" s="18"/>
      <c r="Y2649" s="16">
        <v>0</v>
      </c>
      <c r="Z2649" s="18">
        <f t="shared" si="881"/>
        <v>59590.689999999981</v>
      </c>
      <c r="AA2649" s="15"/>
      <c r="AB2649" s="24"/>
      <c r="AC2649" s="15" t="str">
        <f t="shared" si="891"/>
        <v xml:space="preserve">PAG. STIP.           MARZIA </v>
      </c>
      <c r="AD2649" s="25"/>
      <c r="AE2649" s="62">
        <f t="shared" si="892"/>
        <v>0</v>
      </c>
      <c r="AF2649" s="63">
        <f t="shared" si="888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882"/>
        <v>0</v>
      </c>
      <c r="AP2649" s="15"/>
      <c r="AR2649" s="14"/>
      <c r="AS2649" s="18"/>
      <c r="AT2649" s="16">
        <v>0</v>
      </c>
      <c r="AU2649" s="18">
        <f t="shared" si="883"/>
        <v>0</v>
      </c>
      <c r="AV2649" s="15"/>
      <c r="AX2649" s="14"/>
      <c r="AY2649" s="18"/>
      <c r="AZ2649" s="16">
        <v>0</v>
      </c>
      <c r="BA2649" s="18">
        <f t="shared" si="884"/>
        <v>0</v>
      </c>
      <c r="BB2649" s="15"/>
      <c r="BD2649" s="14"/>
      <c r="BE2649" s="18"/>
      <c r="BF2649" s="16">
        <v>0</v>
      </c>
      <c r="BG2649" s="18">
        <f t="shared" si="885"/>
        <v>0</v>
      </c>
      <c r="BH2649" s="15"/>
      <c r="BJ2649" s="86"/>
      <c r="BK2649" s="86"/>
      <c r="BL2649" s="24"/>
      <c r="BM2649" s="24"/>
      <c r="BN2649" s="24"/>
      <c r="BO2649" s="24"/>
      <c r="BP2649" s="24"/>
      <c r="BQ2649" s="124"/>
    </row>
    <row r="2650" spans="1:69" ht="16.8" customHeight="1" x14ac:dyDescent="0.35">
      <c r="A2650" s="15"/>
      <c r="B2650" s="15"/>
      <c r="C2650" s="15" t="s">
        <v>139</v>
      </c>
      <c r="D2650" s="16"/>
      <c r="E2650" s="16">
        <v>0</v>
      </c>
      <c r="F2650" s="16"/>
      <c r="G2650" s="16">
        <v>0</v>
      </c>
      <c r="H2650" s="16"/>
      <c r="I2650" s="4"/>
      <c r="J2650" s="14"/>
      <c r="K2650" s="17"/>
      <c r="L2650" s="16"/>
      <c r="M2650" s="16">
        <v>0</v>
      </c>
      <c r="N2650" s="16" t="s">
        <v>70</v>
      </c>
      <c r="O2650" s="16">
        <f>SUM(L2661:L2672)+L2675</f>
        <v>5448.93</v>
      </c>
      <c r="P2650" s="33">
        <f>SUM(O2628:O2647)</f>
        <v>111259.07999999999</v>
      </c>
      <c r="Q2650" s="14"/>
      <c r="R2650" s="18"/>
      <c r="S2650" s="16">
        <f>G2650</f>
        <v>0</v>
      </c>
      <c r="T2650" s="18">
        <f t="shared" si="880"/>
        <v>97638.799999999988</v>
      </c>
      <c r="U2650" s="15" t="str">
        <f t="shared" si="890"/>
        <v xml:space="preserve">PAG. STIP.           DEBORAH </v>
      </c>
      <c r="W2650" s="14"/>
      <c r="X2650" s="18"/>
      <c r="Y2650" s="16">
        <v>0</v>
      </c>
      <c r="Z2650" s="18">
        <f t="shared" si="881"/>
        <v>59590.689999999981</v>
      </c>
      <c r="AA2650" s="15"/>
      <c r="AB2650" s="24"/>
      <c r="AC2650" s="15" t="str">
        <f t="shared" si="891"/>
        <v xml:space="preserve">PAG. STIP.           DEBORAH </v>
      </c>
      <c r="AD2650" s="25"/>
      <c r="AE2650" s="62">
        <f t="shared" si="892"/>
        <v>0</v>
      </c>
      <c r="AF2650" s="63">
        <f t="shared" si="888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882"/>
        <v>0</v>
      </c>
      <c r="AP2650" s="15"/>
      <c r="AR2650" s="14"/>
      <c r="AS2650" s="18"/>
      <c r="AT2650" s="16">
        <v>0</v>
      </c>
      <c r="AU2650" s="18">
        <f t="shared" si="883"/>
        <v>0</v>
      </c>
      <c r="AV2650" s="15"/>
      <c r="AX2650" s="14"/>
      <c r="AY2650" s="18"/>
      <c r="AZ2650" s="16">
        <v>0</v>
      </c>
      <c r="BA2650" s="18">
        <f t="shared" si="884"/>
        <v>0</v>
      </c>
      <c r="BB2650" s="15"/>
      <c r="BD2650" s="14"/>
      <c r="BE2650" s="18"/>
      <c r="BF2650" s="16">
        <v>0</v>
      </c>
      <c r="BG2650" s="18">
        <f t="shared" si="885"/>
        <v>0</v>
      </c>
      <c r="BH2650" s="15"/>
      <c r="BJ2650" s="86"/>
      <c r="BK2650" s="86"/>
      <c r="BL2650" s="24"/>
      <c r="BM2650" s="24"/>
      <c r="BN2650" s="24"/>
      <c r="BO2650" s="24"/>
      <c r="BP2650" s="24"/>
      <c r="BQ2650" s="124"/>
    </row>
    <row r="2651" spans="1:69" ht="16.8" customHeight="1" x14ac:dyDescent="0.35">
      <c r="A2651" s="15"/>
      <c r="B2651" s="15"/>
      <c r="C2651" s="15" t="s">
        <v>141</v>
      </c>
      <c r="D2651" s="16"/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72</v>
      </c>
      <c r="O2651" s="34">
        <f>O2590+O2591-F2666-F2665</f>
        <v>13589.78</v>
      </c>
      <c r="P2651" s="35">
        <f>O2590+O2591+O2652-F2666-F2665-O2649-O2650</f>
        <v>8140.85</v>
      </c>
      <c r="Q2651" s="14"/>
      <c r="R2651" s="18"/>
      <c r="S2651" s="16">
        <f>G2651</f>
        <v>0</v>
      </c>
      <c r="T2651" s="18">
        <f t="shared" si="880"/>
        <v>97638.799999999988</v>
      </c>
      <c r="U2651" s="15"/>
      <c r="W2651" s="14"/>
      <c r="X2651" s="18"/>
      <c r="Y2651" s="16"/>
      <c r="Z2651" s="18">
        <f t="shared" si="881"/>
        <v>59590.689999999981</v>
      </c>
      <c r="AA2651" s="15"/>
      <c r="AB2651" s="24"/>
      <c r="AC2651" s="15" t="str">
        <f t="shared" si="891"/>
        <v xml:space="preserve">PAG. STIP.           DORIANA BONIFICO </v>
      </c>
      <c r="AD2651" s="25"/>
      <c r="AE2651" s="62">
        <f t="shared" si="892"/>
        <v>0</v>
      </c>
      <c r="AF2651" s="63">
        <f t="shared" si="888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882"/>
        <v>0</v>
      </c>
      <c r="AP2651" s="15"/>
      <c r="AR2651" s="14"/>
      <c r="AS2651" s="18"/>
      <c r="AT2651" s="16"/>
      <c r="AU2651" s="18">
        <f t="shared" si="883"/>
        <v>0</v>
      </c>
      <c r="AV2651" s="15"/>
      <c r="AX2651" s="14"/>
      <c r="AY2651" s="18"/>
      <c r="AZ2651" s="16"/>
      <c r="BA2651" s="18">
        <f t="shared" si="884"/>
        <v>0</v>
      </c>
      <c r="BB2651" s="15"/>
      <c r="BD2651" s="14"/>
      <c r="BE2651" s="18"/>
      <c r="BF2651" s="16"/>
      <c r="BG2651" s="18">
        <f t="shared" si="885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4"/>
    </row>
    <row r="2652" spans="1:69" ht="16.8" customHeight="1" x14ac:dyDescent="0.35">
      <c r="A2652" s="15"/>
      <c r="B2652" s="15"/>
      <c r="C2652" s="15" t="s">
        <v>142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74</v>
      </c>
      <c r="L2652" s="3">
        <f>SUM(L2625:L2651)</f>
        <v>0</v>
      </c>
      <c r="M2652" s="3">
        <f>SUM(M2625:M2651)</f>
        <v>0</v>
      </c>
      <c r="N2652" s="16" t="s">
        <v>75</v>
      </c>
      <c r="O2652" s="16">
        <f>N2625-L2626</f>
        <v>0</v>
      </c>
      <c r="P2652" s="18"/>
      <c r="Q2652" s="14"/>
      <c r="R2652" s="18"/>
      <c r="S2652" s="16">
        <f>G2652</f>
        <v>0</v>
      </c>
      <c r="T2652" s="18">
        <f t="shared" si="880"/>
        <v>97638.799999999988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881"/>
        <v>59590.689999999981</v>
      </c>
      <c r="AA2652" s="15"/>
      <c r="AB2652" s="24"/>
      <c r="AC2652" s="15" t="str">
        <f t="shared" si="891"/>
        <v xml:space="preserve">PAG. STIP.           STEFANIA  BONIFICO </v>
      </c>
      <c r="AD2652" s="25"/>
      <c r="AE2652" s="62">
        <f t="shared" si="892"/>
        <v>0</v>
      </c>
      <c r="AF2652" s="63">
        <f t="shared" si="888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882"/>
        <v>0</v>
      </c>
      <c r="AP2652" s="15"/>
      <c r="AR2652" s="14"/>
      <c r="AS2652" s="18"/>
      <c r="AT2652" s="16">
        <v>0</v>
      </c>
      <c r="AU2652" s="18">
        <f t="shared" si="883"/>
        <v>0</v>
      </c>
      <c r="AV2652" s="15"/>
      <c r="AX2652" s="14"/>
      <c r="AY2652" s="18"/>
      <c r="AZ2652" s="16">
        <v>0</v>
      </c>
      <c r="BA2652" s="18">
        <f t="shared" si="884"/>
        <v>0</v>
      </c>
      <c r="BB2652" s="15"/>
      <c r="BD2652" s="14"/>
      <c r="BE2652" s="18"/>
      <c r="BF2652" s="16">
        <v>0</v>
      </c>
      <c r="BG2652" s="18">
        <f t="shared" si="885"/>
        <v>0</v>
      </c>
      <c r="BH2652" s="15"/>
      <c r="BJ2652" s="86"/>
      <c r="BK2652" s="86"/>
      <c r="BL2652" s="24"/>
      <c r="BM2652" s="24"/>
      <c r="BN2652" s="24"/>
      <c r="BO2652" s="24"/>
      <c r="BP2652" s="24"/>
      <c r="BQ2652" s="124"/>
    </row>
    <row r="2653" spans="1:69" ht="16.8" customHeight="1" x14ac:dyDescent="0.35">
      <c r="A2653" s="15"/>
      <c r="B2653" s="15"/>
      <c r="C2653" s="15" t="s">
        <v>76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32</v>
      </c>
      <c r="L2653" s="3">
        <f>L2593</f>
        <v>1181605.31</v>
      </c>
      <c r="M2653" s="3">
        <f>M2593</f>
        <v>1115870.6000000003</v>
      </c>
      <c r="N2653" s="16" t="s">
        <v>77</v>
      </c>
      <c r="O2653" s="36">
        <f>(O2649+O2650)-(O2588+O2589)</f>
        <v>-6773.1899999999987</v>
      </c>
      <c r="P2653" s="37">
        <f>O2652-O2653</f>
        <v>6773.1899999999987</v>
      </c>
      <c r="Q2653" s="14"/>
      <c r="R2653" s="18"/>
      <c r="S2653" s="16">
        <f>G2653</f>
        <v>0</v>
      </c>
      <c r="T2653" s="18">
        <f t="shared" si="880"/>
        <v>97638.799999999988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881"/>
        <v>59590.689999999981</v>
      </c>
      <c r="AA2653" s="15"/>
      <c r="AB2653" s="24"/>
      <c r="AC2653" s="15" t="str">
        <f t="shared" si="891"/>
        <v>Pagamento contributi impiegate</v>
      </c>
      <c r="AD2653" s="25"/>
      <c r="AE2653" s="62">
        <f t="shared" si="892"/>
        <v>0</v>
      </c>
      <c r="AF2653" s="63">
        <f t="shared" si="888"/>
        <v>9265.7099999999991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882"/>
        <v>0</v>
      </c>
      <c r="AP2653" s="15"/>
      <c r="AR2653" s="14"/>
      <c r="AS2653" s="18"/>
      <c r="AT2653" s="16">
        <v>0</v>
      </c>
      <c r="AU2653" s="18">
        <f t="shared" si="883"/>
        <v>0</v>
      </c>
      <c r="AV2653" s="15"/>
      <c r="AX2653" s="14"/>
      <c r="AY2653" s="18"/>
      <c r="AZ2653" s="16">
        <v>0</v>
      </c>
      <c r="BA2653" s="18">
        <f t="shared" si="884"/>
        <v>0</v>
      </c>
      <c r="BB2653" s="15"/>
      <c r="BD2653" s="14"/>
      <c r="BE2653" s="18"/>
      <c r="BF2653" s="16">
        <v>0</v>
      </c>
      <c r="BG2653" s="18">
        <f t="shared" si="885"/>
        <v>0</v>
      </c>
      <c r="BH2653" s="15"/>
      <c r="BJ2653" s="86"/>
      <c r="BK2653" s="86"/>
      <c r="BL2653" s="24"/>
      <c r="BM2653" s="24"/>
      <c r="BN2653" s="24"/>
      <c r="BO2653" s="24"/>
      <c r="BP2653" s="24"/>
      <c r="BQ2653" s="124"/>
    </row>
    <row r="2654" spans="1:69" ht="16.8" customHeight="1" thickBot="1" x14ac:dyDescent="0.4">
      <c r="A2654" s="15"/>
      <c r="B2654" s="15"/>
      <c r="C2654" s="15" t="s">
        <v>78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79</v>
      </c>
      <c r="L2654" s="3">
        <f>L2652+L2653</f>
        <v>1181605.31</v>
      </c>
      <c r="M2654" s="3">
        <f>M2652+M2653</f>
        <v>1115870.6000000003</v>
      </c>
      <c r="N2654" s="16" t="s">
        <v>80</v>
      </c>
      <c r="O2654" s="38">
        <f>O2651+O2652-O2653</f>
        <v>20362.97</v>
      </c>
      <c r="P2654" s="39">
        <f>O2654-O2651</f>
        <v>6773.1900000000005</v>
      </c>
      <c r="Q2654" s="14"/>
      <c r="R2654" s="18"/>
      <c r="S2654" s="16">
        <v>0</v>
      </c>
      <c r="T2654" s="18">
        <f t="shared" si="880"/>
        <v>97638.799999999988</v>
      </c>
      <c r="U2654" s="15"/>
      <c r="W2654" s="14"/>
      <c r="X2654" s="18"/>
      <c r="Y2654" s="16"/>
      <c r="Z2654" s="18">
        <f t="shared" si="881"/>
        <v>59590.689999999981</v>
      </c>
      <c r="AA2654" s="15"/>
      <c r="AB2654" s="24"/>
      <c r="AC2654" s="15"/>
      <c r="AD2654" s="25"/>
      <c r="AE2654" s="62">
        <f t="shared" si="892"/>
        <v>0</v>
      </c>
      <c r="AF2654" s="63">
        <f t="shared" si="888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882"/>
        <v>0</v>
      </c>
      <c r="AP2654" s="15"/>
      <c r="AR2654" s="14"/>
      <c r="AS2654" s="18"/>
      <c r="AT2654" s="16"/>
      <c r="AU2654" s="18">
        <f t="shared" si="883"/>
        <v>0</v>
      </c>
      <c r="AV2654" s="15"/>
      <c r="AX2654" s="14"/>
      <c r="AY2654" s="18"/>
      <c r="AZ2654" s="16"/>
      <c r="BA2654" s="18">
        <f t="shared" si="884"/>
        <v>0</v>
      </c>
      <c r="BB2654" s="15"/>
      <c r="BD2654" s="14"/>
      <c r="BE2654" s="18"/>
      <c r="BF2654" s="16"/>
      <c r="BG2654" s="18">
        <f t="shared" si="885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4"/>
    </row>
    <row r="2655" spans="1:69" ht="16.8" customHeight="1" thickTop="1" thickBot="1" x14ac:dyDescent="0.4">
      <c r="A2655" s="15"/>
      <c r="B2655" s="15"/>
      <c r="C2655" s="15" t="s">
        <v>81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65734.70999999973</v>
      </c>
      <c r="M2655" s="40"/>
      <c r="N2655" s="29" t="s">
        <v>82</v>
      </c>
      <c r="O2655" s="41">
        <f>O2648+O2649+O2650+O2656</f>
        <v>111259.07999999999</v>
      </c>
      <c r="P2655" s="18"/>
      <c r="Q2655" s="14"/>
      <c r="R2655" s="18"/>
      <c r="S2655" s="16">
        <f>G2655</f>
        <v>0</v>
      </c>
      <c r="T2655" s="18">
        <f t="shared" si="880"/>
        <v>97638.799999999988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881"/>
        <v>59590.689999999981</v>
      </c>
      <c r="AA2655" s="15"/>
      <c r="AB2655" s="24"/>
      <c r="AC2655" s="15" t="str">
        <f t="shared" ref="AC2655:AC2665" si="893">C2655</f>
        <v>Pag. Bolletta Telecom  780820</v>
      </c>
      <c r="AD2655" s="25"/>
      <c r="AE2655" s="62">
        <f t="shared" si="892"/>
        <v>0</v>
      </c>
      <c r="AF2655" s="63">
        <f t="shared" si="888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882"/>
        <v>0</v>
      </c>
      <c r="AP2655" s="15"/>
      <c r="AR2655" s="14"/>
      <c r="AS2655" s="18"/>
      <c r="AT2655" s="16">
        <v>0</v>
      </c>
      <c r="AU2655" s="18">
        <f t="shared" si="883"/>
        <v>0</v>
      </c>
      <c r="AV2655" s="15"/>
      <c r="AX2655" s="14"/>
      <c r="AY2655" s="18"/>
      <c r="AZ2655" s="16">
        <v>0</v>
      </c>
      <c r="BA2655" s="18">
        <f t="shared" si="884"/>
        <v>0</v>
      </c>
      <c r="BB2655" s="15"/>
      <c r="BD2655" s="14"/>
      <c r="BE2655" s="18"/>
      <c r="BF2655" s="16">
        <v>0</v>
      </c>
      <c r="BG2655" s="18">
        <f t="shared" si="885"/>
        <v>0</v>
      </c>
      <c r="BH2655" s="15"/>
      <c r="BJ2655" s="86"/>
      <c r="BK2655" s="86"/>
      <c r="BL2655" s="24"/>
      <c r="BM2655" s="24"/>
      <c r="BN2655" s="24"/>
      <c r="BO2655" s="24"/>
      <c r="BP2655" s="24"/>
      <c r="BQ2655" s="124"/>
    </row>
    <row r="2656" spans="1:69" ht="16.8" customHeight="1" thickTop="1" thickBot="1" x14ac:dyDescent="0.4">
      <c r="A2656" s="15"/>
      <c r="B2656" s="15"/>
      <c r="C2656" s="15" t="s">
        <v>83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84</v>
      </c>
      <c r="O2656" s="43">
        <f>P2650-O2649-O2650-O2648</f>
        <v>8171.3500000000058</v>
      </c>
      <c r="P2656" s="18"/>
      <c r="Q2656" s="14"/>
      <c r="R2656" s="18"/>
      <c r="S2656" s="16">
        <f>G2656</f>
        <v>0</v>
      </c>
      <c r="T2656" s="18">
        <f t="shared" si="880"/>
        <v>97638.799999999988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881"/>
        <v>59590.689999999981</v>
      </c>
      <c r="AA2656" s="15"/>
      <c r="AB2656" s="24"/>
      <c r="AC2656" s="15" t="str">
        <f t="shared" si="893"/>
        <v>Pag. Bolletta Telecom 780344</v>
      </c>
      <c r="AD2656" s="25"/>
      <c r="AE2656" s="62">
        <f t="shared" si="892"/>
        <v>0</v>
      </c>
      <c r="AF2656" s="63">
        <f t="shared" si="888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882"/>
        <v>0</v>
      </c>
      <c r="AP2656" s="15"/>
      <c r="AR2656" s="14"/>
      <c r="AS2656" s="18"/>
      <c r="AT2656" s="16">
        <v>0</v>
      </c>
      <c r="AU2656" s="18">
        <f t="shared" si="883"/>
        <v>0</v>
      </c>
      <c r="AV2656" s="15"/>
      <c r="AX2656" s="14"/>
      <c r="AY2656" s="18"/>
      <c r="AZ2656" s="16">
        <v>0</v>
      </c>
      <c r="BA2656" s="18">
        <f t="shared" si="884"/>
        <v>0</v>
      </c>
      <c r="BB2656" s="15"/>
      <c r="BD2656" s="14"/>
      <c r="BE2656" s="18"/>
      <c r="BF2656" s="16">
        <v>0</v>
      </c>
      <c r="BG2656" s="18">
        <f t="shared" si="885"/>
        <v>0</v>
      </c>
      <c r="BH2656" s="15"/>
      <c r="BJ2656" s="86"/>
      <c r="BK2656" s="86"/>
      <c r="BL2656" s="24"/>
      <c r="BM2656" s="24"/>
      <c r="BN2656" s="24"/>
      <c r="BO2656" s="24"/>
      <c r="BP2656" s="24"/>
      <c r="BQ2656" s="124"/>
    </row>
    <row r="2657" spans="1:69" ht="16.8" customHeight="1" thickTop="1" x14ac:dyDescent="0.35">
      <c r="A2657" s="15"/>
      <c r="B2657" s="15"/>
      <c r="C2657" s="15" t="s">
        <v>85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86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880"/>
        <v>97638.799999999988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881"/>
        <v>59590.689999999981</v>
      </c>
      <c r="AA2657" s="15"/>
      <c r="AB2657" s="24"/>
      <c r="AC2657" s="15" t="str">
        <f t="shared" si="893"/>
        <v>Pag. Bolletta Telecom</v>
      </c>
      <c r="AD2657" s="25"/>
      <c r="AE2657" s="62">
        <f t="shared" si="892"/>
        <v>0</v>
      </c>
      <c r="AF2657" s="63">
        <f t="shared" si="888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882"/>
        <v>0</v>
      </c>
      <c r="AP2657" s="15"/>
      <c r="AR2657" s="14"/>
      <c r="AS2657" s="18"/>
      <c r="AT2657" s="16">
        <v>0</v>
      </c>
      <c r="AU2657" s="18">
        <f t="shared" si="883"/>
        <v>0</v>
      </c>
      <c r="AV2657" s="15"/>
      <c r="AX2657" s="14"/>
      <c r="AY2657" s="18"/>
      <c r="AZ2657" s="16">
        <v>0</v>
      </c>
      <c r="BA2657" s="18">
        <f t="shared" si="884"/>
        <v>0</v>
      </c>
      <c r="BB2657" s="15"/>
      <c r="BD2657" s="14"/>
      <c r="BE2657" s="18"/>
      <c r="BF2657" s="16">
        <v>0</v>
      </c>
      <c r="BG2657" s="18">
        <f t="shared" si="885"/>
        <v>0</v>
      </c>
      <c r="BH2657" s="15"/>
      <c r="BJ2657" s="86"/>
      <c r="BK2657" s="86"/>
      <c r="BL2657" s="24"/>
      <c r="BM2657" s="24"/>
      <c r="BN2657" s="24"/>
      <c r="BO2657" s="24"/>
      <c r="BP2657" s="24"/>
      <c r="BQ2657" s="124"/>
    </row>
    <row r="2658" spans="1:69" ht="16.8" customHeight="1" x14ac:dyDescent="0.35">
      <c r="A2658" s="15"/>
      <c r="B2658" s="15"/>
      <c r="C2658" s="15" t="s">
        <v>87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88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ref="T2658:T2689" si="894">(R2658-S2658)+T2657</f>
        <v>97638.799999999988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ref="Z2658:Z2689" si="895">(X2658-Y2658)+Z2657</f>
        <v>59590.689999999981</v>
      </c>
      <c r="AA2658" s="15"/>
      <c r="AB2658" s="24"/>
      <c r="AC2658" s="15" t="str">
        <f t="shared" si="893"/>
        <v xml:space="preserve">PAG. BOLLETTA ENEL  </v>
      </c>
      <c r="AD2658" s="25"/>
      <c r="AE2658" s="62">
        <f t="shared" si="892"/>
        <v>0</v>
      </c>
      <c r="AF2658" s="63">
        <f t="shared" si="888"/>
        <v>0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ref="AO2658:AO2689" si="896">(AM2658-AN2658)+AO2657</f>
        <v>0</v>
      </c>
      <c r="AP2658" s="15"/>
      <c r="AR2658" s="14"/>
      <c r="AS2658" s="18"/>
      <c r="AT2658" s="16">
        <v>0</v>
      </c>
      <c r="AU2658" s="18">
        <f t="shared" ref="AU2658:AU2689" si="897">(AS2658-AT2658)+AU2657</f>
        <v>0</v>
      </c>
      <c r="AV2658" s="15"/>
      <c r="AX2658" s="14"/>
      <c r="AY2658" s="18"/>
      <c r="AZ2658" s="16">
        <v>0</v>
      </c>
      <c r="BA2658" s="18">
        <f t="shared" ref="BA2658:BA2689" si="898">(AY2658-AZ2658)+BA2657</f>
        <v>0</v>
      </c>
      <c r="BB2658" s="15"/>
      <c r="BD2658" s="14"/>
      <c r="BE2658" s="18"/>
      <c r="BF2658" s="16">
        <v>0</v>
      </c>
      <c r="BG2658" s="18">
        <f t="shared" ref="BG2658:BG2689" si="899">(BE2658-BF2658)+BG2657</f>
        <v>0</v>
      </c>
      <c r="BH2658" s="15"/>
      <c r="BJ2658" s="86"/>
      <c r="BK2658" s="86"/>
      <c r="BL2658" s="24"/>
      <c r="BM2658" s="24"/>
      <c r="BN2658" s="24"/>
      <c r="BO2658" s="24"/>
      <c r="BP2658" s="24"/>
      <c r="BQ2658" s="124"/>
    </row>
    <row r="2659" spans="1:69" ht="16.8" customHeight="1" x14ac:dyDescent="0.35">
      <c r="A2659" s="15"/>
      <c r="B2659" s="15"/>
      <c r="C2659" s="15" t="s">
        <v>89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90</v>
      </c>
      <c r="L2659" s="3">
        <f>T2682+Z2682+AO2682+AU2682</f>
        <v>174288.51999999996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894"/>
        <v>97638.799999999988</v>
      </c>
      <c r="U2659" s="15"/>
      <c r="W2659" s="14"/>
      <c r="X2659" s="18"/>
      <c r="Y2659" s="16">
        <v>0</v>
      </c>
      <c r="Z2659" s="18">
        <f t="shared" si="895"/>
        <v>59590.689999999981</v>
      </c>
      <c r="AA2659" s="15"/>
      <c r="AB2659" s="24"/>
      <c r="AC2659" s="15" t="str">
        <f t="shared" si="893"/>
        <v>Locazione immobili</v>
      </c>
      <c r="AD2659" s="25"/>
      <c r="AE2659" s="62">
        <f t="shared" si="892"/>
        <v>0</v>
      </c>
      <c r="AF2659" s="63">
        <f t="shared" si="888"/>
        <v>9547.4</v>
      </c>
      <c r="AG2659" s="25"/>
      <c r="AH2659" s="24"/>
      <c r="AI2659" s="26">
        <v>0</v>
      </c>
      <c r="AJ2659" s="25"/>
      <c r="AL2659" s="14"/>
      <c r="AM2659" s="18"/>
      <c r="AN2659" s="16">
        <v>0</v>
      </c>
      <c r="AO2659" s="18">
        <f t="shared" si="896"/>
        <v>0</v>
      </c>
      <c r="AP2659" s="15"/>
      <c r="AR2659" s="14"/>
      <c r="AS2659" s="18"/>
      <c r="AT2659" s="16">
        <v>0</v>
      </c>
      <c r="AU2659" s="18">
        <f t="shared" si="897"/>
        <v>0</v>
      </c>
      <c r="AV2659" s="15"/>
      <c r="AX2659" s="14"/>
      <c r="AY2659" s="18"/>
      <c r="AZ2659" s="16">
        <v>0</v>
      </c>
      <c r="BA2659" s="18">
        <f t="shared" si="898"/>
        <v>0</v>
      </c>
      <c r="BB2659" s="15"/>
      <c r="BD2659" s="14"/>
      <c r="BE2659" s="18"/>
      <c r="BF2659" s="16">
        <v>0</v>
      </c>
      <c r="BG2659" s="18">
        <f t="shared" si="899"/>
        <v>0</v>
      </c>
      <c r="BH2659" s="15"/>
      <c r="BJ2659" s="86"/>
      <c r="BK2659" s="86"/>
      <c r="BL2659" s="24"/>
      <c r="BM2659" s="24"/>
      <c r="BN2659" s="24"/>
      <c r="BO2659" s="24"/>
      <c r="BP2659" s="24"/>
      <c r="BQ2659" s="124"/>
    </row>
    <row r="2660" spans="1:69" ht="16.8" customHeight="1" x14ac:dyDescent="0.35">
      <c r="A2660" s="15"/>
      <c r="B2660" s="15"/>
      <c r="C2660" s="15" t="s">
        <v>91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92</v>
      </c>
      <c r="L2660" s="3"/>
      <c r="M2660" s="46" t="s">
        <v>93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894"/>
        <v>97638.799999999988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895"/>
        <v>59590.689999999981</v>
      </c>
      <c r="AA2660" s="15"/>
      <c r="AB2660" s="24"/>
      <c r="AC2660" s="15" t="str">
        <f t="shared" si="893"/>
        <v>Spese condominiali</v>
      </c>
      <c r="AD2660" s="25"/>
      <c r="AE2660" s="62">
        <f t="shared" si="892"/>
        <v>0</v>
      </c>
      <c r="AF2660" s="63">
        <f t="shared" si="888"/>
        <v>0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896"/>
        <v>0</v>
      </c>
      <c r="AP2660" s="15"/>
      <c r="AR2660" s="14"/>
      <c r="AS2660" s="18"/>
      <c r="AT2660" s="16">
        <v>0</v>
      </c>
      <c r="AU2660" s="18">
        <f t="shared" si="897"/>
        <v>0</v>
      </c>
      <c r="AV2660" s="15"/>
      <c r="AX2660" s="14"/>
      <c r="AY2660" s="18"/>
      <c r="AZ2660" s="16">
        <v>0</v>
      </c>
      <c r="BA2660" s="18">
        <f t="shared" si="898"/>
        <v>0</v>
      </c>
      <c r="BB2660" s="15"/>
      <c r="BD2660" s="14"/>
      <c r="BE2660" s="18"/>
      <c r="BF2660" s="16">
        <v>0</v>
      </c>
      <c r="BG2660" s="18">
        <f t="shared" si="899"/>
        <v>0</v>
      </c>
      <c r="BH2660" s="15"/>
      <c r="BJ2660" s="86"/>
      <c r="BK2660" s="86"/>
      <c r="BL2660" s="24"/>
      <c r="BM2660" s="24"/>
      <c r="BN2660" s="24"/>
      <c r="BO2660" s="24"/>
      <c r="BP2660" s="24"/>
      <c r="BQ2660" s="124"/>
    </row>
    <row r="2661" spans="1:69" ht="16.8" customHeight="1" x14ac:dyDescent="0.35">
      <c r="A2661" s="15"/>
      <c r="B2661" s="15"/>
      <c r="C2661" s="15" t="s">
        <v>94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tr">
        <f>K2600</f>
        <v>SOMMA SOSPESO 10/11</v>
      </c>
      <c r="L2661" s="107">
        <f>L2600</f>
        <v>114.5</v>
      </c>
      <c r="M2661" s="16" t="s">
        <v>26</v>
      </c>
      <c r="N2661" s="16" t="s">
        <v>27</v>
      </c>
      <c r="O2661" s="16"/>
      <c r="P2661" s="18"/>
      <c r="Q2661" s="14"/>
      <c r="R2661" s="18"/>
      <c r="S2661" s="16">
        <v>0</v>
      </c>
      <c r="T2661" s="18">
        <f t="shared" si="894"/>
        <v>97638.799999999988</v>
      </c>
      <c r="U2661" s="15"/>
      <c r="W2661" s="14"/>
      <c r="X2661" s="18"/>
      <c r="Y2661" s="16"/>
      <c r="Z2661" s="18">
        <f t="shared" si="895"/>
        <v>59590.689999999981</v>
      </c>
      <c r="AA2661" s="15"/>
      <c r="AB2661" s="24"/>
      <c r="AC2661" s="15" t="str">
        <f t="shared" si="893"/>
        <v>TOT. SPESE AFFITTO  TEL. LUCE</v>
      </c>
      <c r="AD2661" s="25"/>
      <c r="AE2661" s="62">
        <f t="shared" si="892"/>
        <v>0</v>
      </c>
      <c r="AF2661" s="63">
        <f t="shared" si="888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896"/>
        <v>0</v>
      </c>
      <c r="AP2661" s="15"/>
      <c r="AR2661" s="14"/>
      <c r="AS2661" s="18"/>
      <c r="AT2661" s="16"/>
      <c r="AU2661" s="18">
        <f t="shared" si="897"/>
        <v>0</v>
      </c>
      <c r="AV2661" s="15"/>
      <c r="AX2661" s="14"/>
      <c r="AY2661" s="18"/>
      <c r="AZ2661" s="16"/>
      <c r="BA2661" s="18">
        <f t="shared" si="898"/>
        <v>0</v>
      </c>
      <c r="BB2661" s="15"/>
      <c r="BD2661" s="14"/>
      <c r="BE2661" s="18"/>
      <c r="BF2661" s="16"/>
      <c r="BG2661" s="18">
        <f t="shared" si="899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4"/>
    </row>
    <row r="2662" spans="1:69" ht="16.8" customHeight="1" x14ac:dyDescent="0.35">
      <c r="A2662" s="15"/>
      <c r="B2662" s="15"/>
      <c r="C2662" s="15" t="s">
        <v>95</v>
      </c>
      <c r="D2662" s="16"/>
      <c r="E2662" s="16"/>
      <c r="F2662" s="16"/>
      <c r="G2662" s="16">
        <v>0</v>
      </c>
      <c r="H2662" s="16"/>
      <c r="I2662" s="4"/>
      <c r="J2662" s="14"/>
      <c r="K2662" s="50" t="s">
        <v>525</v>
      </c>
      <c r="L2662" s="107">
        <v>1614.49</v>
      </c>
      <c r="M2662" s="16" t="s">
        <v>495</v>
      </c>
      <c r="N2662" s="16">
        <f>N2601</f>
        <v>864</v>
      </c>
      <c r="O2662" s="16"/>
      <c r="P2662" s="18"/>
      <c r="Q2662" s="14"/>
      <c r="R2662" s="18"/>
      <c r="S2662" s="16">
        <f>G2662</f>
        <v>0</v>
      </c>
      <c r="T2662" s="18">
        <f t="shared" si="894"/>
        <v>97638.799999999988</v>
      </c>
      <c r="U2662" s="15"/>
      <c r="W2662" s="14"/>
      <c r="X2662" s="18">
        <v>0</v>
      </c>
      <c r="Y2662" s="16">
        <v>0</v>
      </c>
      <c r="Z2662" s="18">
        <f t="shared" si="895"/>
        <v>59590.689999999981</v>
      </c>
      <c r="AA2662" s="15"/>
      <c r="AB2662" s="24"/>
      <c r="AC2662" s="15" t="str">
        <f t="shared" si="893"/>
        <v xml:space="preserve">RIVALSA </v>
      </c>
      <c r="AD2662" s="25"/>
      <c r="AE2662" s="62">
        <f t="shared" si="892"/>
        <v>0</v>
      </c>
      <c r="AF2662" s="63">
        <f t="shared" si="888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896"/>
        <v>0</v>
      </c>
      <c r="AP2662" s="15"/>
      <c r="AR2662" s="14"/>
      <c r="AS2662" s="18"/>
      <c r="AT2662" s="16"/>
      <c r="AU2662" s="18">
        <f t="shared" si="897"/>
        <v>0</v>
      </c>
      <c r="AV2662" s="15"/>
      <c r="AX2662" s="14"/>
      <c r="AY2662" s="18"/>
      <c r="AZ2662" s="16"/>
      <c r="BA2662" s="18">
        <f t="shared" si="898"/>
        <v>0</v>
      </c>
      <c r="BB2662" s="15"/>
      <c r="BD2662" s="14"/>
      <c r="BE2662" s="18"/>
      <c r="BF2662" s="16"/>
      <c r="BG2662" s="18">
        <f t="shared" si="899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4"/>
    </row>
    <row r="2663" spans="1:69" ht="16.8" customHeight="1" x14ac:dyDescent="0.35">
      <c r="A2663" s="15"/>
      <c r="B2663" s="15"/>
      <c r="C2663" s="15" t="s">
        <v>96</v>
      </c>
      <c r="D2663" s="16"/>
      <c r="E2663" s="16"/>
      <c r="F2663" s="16"/>
      <c r="G2663" s="16">
        <v>0</v>
      </c>
      <c r="H2663" s="16"/>
      <c r="I2663" s="4"/>
      <c r="J2663" s="14"/>
      <c r="K2663" s="50" t="s">
        <v>533</v>
      </c>
      <c r="L2663" s="107">
        <v>417.81</v>
      </c>
      <c r="M2663" s="16" t="str">
        <f>M2602</f>
        <v>NUOVI SOSPESI GALLARATE</v>
      </c>
      <c r="N2663" s="16">
        <f>N2602</f>
        <v>0</v>
      </c>
      <c r="O2663" s="16"/>
      <c r="P2663" s="18"/>
      <c r="Q2663" s="14"/>
      <c r="R2663" s="18"/>
      <c r="S2663" s="16">
        <f>G2663</f>
        <v>0</v>
      </c>
      <c r="T2663" s="18">
        <f t="shared" si="894"/>
        <v>97638.799999999988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895"/>
        <v>59590.689999999981</v>
      </c>
      <c r="AA2663" s="15"/>
      <c r="AB2663" s="24"/>
      <c r="AC2663" s="15" t="str">
        <f t="shared" si="893"/>
        <v>COMMERCIALISTA</v>
      </c>
      <c r="AD2663" s="25"/>
      <c r="AE2663" s="62">
        <f t="shared" si="892"/>
        <v>0</v>
      </c>
      <c r="AF2663" s="63">
        <f t="shared" si="888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896"/>
        <v>0</v>
      </c>
      <c r="AP2663" s="15"/>
      <c r="AR2663" s="14"/>
      <c r="AS2663" s="18"/>
      <c r="AT2663" s="16">
        <v>0</v>
      </c>
      <c r="AU2663" s="18">
        <f t="shared" si="897"/>
        <v>0</v>
      </c>
      <c r="AV2663" s="15"/>
      <c r="AX2663" s="14"/>
      <c r="AY2663" s="18"/>
      <c r="AZ2663" s="16">
        <v>0</v>
      </c>
      <c r="BA2663" s="18">
        <f t="shared" si="898"/>
        <v>0</v>
      </c>
      <c r="BB2663" s="15"/>
      <c r="BD2663" s="14"/>
      <c r="BE2663" s="18"/>
      <c r="BF2663" s="16">
        <v>0</v>
      </c>
      <c r="BG2663" s="18">
        <f t="shared" si="899"/>
        <v>0</v>
      </c>
      <c r="BH2663" s="15"/>
      <c r="BJ2663" s="86"/>
      <c r="BK2663" s="86"/>
      <c r="BL2663" s="24"/>
      <c r="BM2663" s="24"/>
      <c r="BN2663" s="24"/>
      <c r="BO2663" s="24"/>
      <c r="BP2663" s="24"/>
      <c r="BQ2663" s="124"/>
    </row>
    <row r="2664" spans="1:69" ht="16.8" customHeight="1" x14ac:dyDescent="0.35">
      <c r="A2664" s="15"/>
      <c r="B2664" s="15"/>
      <c r="C2664" s="64" t="s">
        <v>147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50" t="str">
        <f>K2603</f>
        <v>SOSPESI LEGNANO</v>
      </c>
      <c r="L2664" s="107">
        <f>L2603</f>
        <v>0</v>
      </c>
      <c r="M2664" s="16" t="s">
        <v>511</v>
      </c>
      <c r="N2664" s="16">
        <v>-5</v>
      </c>
      <c r="O2664" s="16"/>
      <c r="P2664" s="18"/>
      <c r="Q2664" s="14"/>
      <c r="R2664" s="18"/>
      <c r="S2664" s="16">
        <f>G2664</f>
        <v>0</v>
      </c>
      <c r="T2664" s="18">
        <f t="shared" si="894"/>
        <v>97638.799999999988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895"/>
        <v>59590.689999999981</v>
      </c>
      <c r="AA2664" s="15"/>
      <c r="AB2664" s="24"/>
      <c r="AC2664" s="15" t="str">
        <f t="shared" si="893"/>
        <v>CASSA PREVIDENZA  AGENTI  + QUOTA GAA</v>
      </c>
      <c r="AD2664" s="25"/>
      <c r="AE2664" s="62">
        <f t="shared" si="892"/>
        <v>0</v>
      </c>
      <c r="AF2664" s="63">
        <f t="shared" si="888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896"/>
        <v>0</v>
      </c>
      <c r="AP2664" s="15"/>
      <c r="AR2664" s="14"/>
      <c r="AS2664" s="18"/>
      <c r="AT2664" s="16">
        <v>0</v>
      </c>
      <c r="AU2664" s="18">
        <f t="shared" si="897"/>
        <v>0</v>
      </c>
      <c r="AV2664" s="15"/>
      <c r="AX2664" s="14"/>
      <c r="AY2664" s="18"/>
      <c r="AZ2664" s="16">
        <v>0</v>
      </c>
      <c r="BA2664" s="18">
        <f t="shared" si="898"/>
        <v>0</v>
      </c>
      <c r="BB2664" s="15"/>
      <c r="BD2664" s="14"/>
      <c r="BE2664" s="18"/>
      <c r="BF2664" s="16">
        <v>0</v>
      </c>
      <c r="BG2664" s="18">
        <f t="shared" si="899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4"/>
    </row>
    <row r="2665" spans="1:69" ht="16.8" customHeight="1" x14ac:dyDescent="0.35">
      <c r="A2665" s="15"/>
      <c r="B2665" s="15"/>
      <c r="C2665" s="15" t="s">
        <v>98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50" t="str">
        <f>K2604</f>
        <v>SOSPESI SOMMA</v>
      </c>
      <c r="L2665" s="107">
        <f>L2604</f>
        <v>0</v>
      </c>
      <c r="M2665" s="16" t="s">
        <v>496</v>
      </c>
      <c r="N2665" s="16">
        <f>N2604</f>
        <v>6.13</v>
      </c>
      <c r="O2665" s="16"/>
      <c r="P2665" s="18"/>
      <c r="Q2665" s="14"/>
      <c r="R2665" s="18">
        <f>F2665</f>
        <v>0</v>
      </c>
      <c r="S2665" s="16">
        <v>0</v>
      </c>
      <c r="T2665" s="18">
        <f t="shared" si="894"/>
        <v>97638.799999999988</v>
      </c>
      <c r="U2665" s="15"/>
      <c r="W2665" s="14" t="s">
        <v>186</v>
      </c>
      <c r="X2665" s="18">
        <v>0</v>
      </c>
      <c r="Y2665" s="16"/>
      <c r="Z2665" s="18">
        <f t="shared" si="895"/>
        <v>59590.689999999981</v>
      </c>
      <c r="AA2665" s="15"/>
      <c r="AB2665" s="24"/>
      <c r="AC2665" s="15" t="str">
        <f t="shared" si="893"/>
        <v>GIROCONTO PROVV. GENERALI</v>
      </c>
      <c r="AD2665" s="25"/>
      <c r="AE2665" s="62">
        <f t="shared" si="892"/>
        <v>0</v>
      </c>
      <c r="AF2665" s="63">
        <f t="shared" si="888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896"/>
        <v>0</v>
      </c>
      <c r="AP2665" s="15"/>
      <c r="AR2665" s="14"/>
      <c r="AS2665" s="18"/>
      <c r="AT2665" s="16"/>
      <c r="AU2665" s="18">
        <f t="shared" si="897"/>
        <v>0</v>
      </c>
      <c r="AV2665" s="15"/>
      <c r="AX2665" s="14"/>
      <c r="AY2665" s="18"/>
      <c r="AZ2665" s="16"/>
      <c r="BA2665" s="18">
        <f t="shared" si="898"/>
        <v>0</v>
      </c>
      <c r="BB2665" s="15"/>
      <c r="BD2665" s="14"/>
      <c r="BE2665" s="18">
        <f>H2665</f>
        <v>0</v>
      </c>
      <c r="BF2665" s="16"/>
      <c r="BG2665" s="18">
        <f t="shared" si="899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4"/>
    </row>
    <row r="2666" spans="1:69" ht="16.8" customHeight="1" x14ac:dyDescent="0.35">
      <c r="A2666" s="15"/>
      <c r="B2666" s="15"/>
      <c r="C2666" s="47" t="s">
        <v>149</v>
      </c>
      <c r="D2666" s="16"/>
      <c r="E2666" s="16"/>
      <c r="F2666" s="1">
        <v>0</v>
      </c>
      <c r="G2666" s="16">
        <v>0</v>
      </c>
      <c r="H2666" s="16"/>
      <c r="I2666" s="4"/>
      <c r="J2666" s="14"/>
      <c r="K2666" s="50" t="s">
        <v>534</v>
      </c>
      <c r="L2666" s="107">
        <v>390</v>
      </c>
      <c r="M2666" s="16" t="s">
        <v>497</v>
      </c>
      <c r="N2666" s="16">
        <f>N2605</f>
        <v>324</v>
      </c>
      <c r="O2666" s="16"/>
      <c r="P2666" s="18"/>
      <c r="Q2666" s="14"/>
      <c r="R2666" s="49">
        <f>F2666</f>
        <v>0</v>
      </c>
      <c r="S2666" s="16">
        <v>0</v>
      </c>
      <c r="T2666" s="18">
        <f t="shared" si="894"/>
        <v>97638.799999999988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895"/>
        <v>59590.689999999981</v>
      </c>
      <c r="AA2666" s="15"/>
      <c r="AB2666" s="24"/>
      <c r="AC2666" s="64" t="s">
        <v>150</v>
      </c>
      <c r="AD2666" s="65"/>
      <c r="AE2666" s="65">
        <f t="shared" si="892"/>
        <v>0</v>
      </c>
      <c r="AF2666" s="63">
        <f t="shared" si="888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896"/>
        <v>0</v>
      </c>
      <c r="AP2666" s="15"/>
      <c r="AR2666" s="14"/>
      <c r="AS2666" s="18"/>
      <c r="AT2666" s="16">
        <v>0</v>
      </c>
      <c r="AU2666" s="18">
        <f t="shared" si="897"/>
        <v>0</v>
      </c>
      <c r="AV2666" s="15"/>
      <c r="AX2666" s="14"/>
      <c r="AY2666" s="18"/>
      <c r="AZ2666" s="16">
        <v>0</v>
      </c>
      <c r="BA2666" s="18">
        <f t="shared" si="898"/>
        <v>0</v>
      </c>
      <c r="BB2666" s="15"/>
      <c r="BD2666" s="14"/>
      <c r="BE2666" s="18"/>
      <c r="BF2666" s="16">
        <v>0</v>
      </c>
      <c r="BG2666" s="18">
        <f t="shared" si="899"/>
        <v>0</v>
      </c>
      <c r="BH2666" s="15"/>
      <c r="BJ2666" s="86"/>
      <c r="BK2666" s="86"/>
      <c r="BL2666" s="24"/>
      <c r="BM2666" s="24"/>
      <c r="BN2666" s="24"/>
      <c r="BO2666" s="24"/>
      <c r="BP2666" s="24"/>
      <c r="BQ2666" s="124"/>
    </row>
    <row r="2667" spans="1:69" ht="16.8" customHeight="1" x14ac:dyDescent="0.35">
      <c r="A2667" s="15"/>
      <c r="B2667" s="15"/>
      <c r="C2667" s="15" t="s">
        <v>100</v>
      </c>
      <c r="D2667" s="16"/>
      <c r="E2667" s="16"/>
      <c r="F2667" s="16"/>
      <c r="G2667" s="16">
        <v>0</v>
      </c>
      <c r="H2667" s="16"/>
      <c r="I2667" s="4"/>
      <c r="J2667" s="14"/>
      <c r="K2667" s="50" t="s">
        <v>509</v>
      </c>
      <c r="L2667" s="107">
        <f>L2606</f>
        <v>631.5</v>
      </c>
      <c r="M2667" s="16" t="str">
        <f>M2606</f>
        <v>NUOVI SOSPESI TUTELA</v>
      </c>
      <c r="N2667" s="16">
        <f>N2606</f>
        <v>0</v>
      </c>
      <c r="O2667" s="16"/>
      <c r="P2667" s="18"/>
      <c r="Q2667" s="14"/>
      <c r="R2667" s="18"/>
      <c r="S2667" s="16">
        <f>G2667</f>
        <v>0</v>
      </c>
      <c r="T2667" s="18">
        <f t="shared" si="894"/>
        <v>97638.799999999988</v>
      </c>
      <c r="U2667" s="15" t="s">
        <v>102</v>
      </c>
      <c r="W2667" s="14"/>
      <c r="X2667" s="18"/>
      <c r="Y2667" s="16">
        <v>0</v>
      </c>
      <c r="Z2667" s="18">
        <f t="shared" si="895"/>
        <v>59590.689999999981</v>
      </c>
      <c r="AA2667" s="15"/>
      <c r="AB2667" s="24"/>
      <c r="AC2667" s="15" t="str">
        <f>C2667</f>
        <v>TASSE</v>
      </c>
      <c r="AD2667" s="25"/>
      <c r="AE2667" s="62">
        <f t="shared" si="892"/>
        <v>0</v>
      </c>
      <c r="AF2667" s="63">
        <f t="shared" si="888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896"/>
        <v>0</v>
      </c>
      <c r="AP2667" s="15"/>
      <c r="AR2667" s="14"/>
      <c r="AS2667" s="18">
        <v>0</v>
      </c>
      <c r="AT2667" s="16">
        <v>0</v>
      </c>
      <c r="AU2667" s="18">
        <f t="shared" si="897"/>
        <v>0</v>
      </c>
      <c r="AV2667" s="15"/>
      <c r="AX2667" s="14"/>
      <c r="AY2667" s="18">
        <v>0</v>
      </c>
      <c r="AZ2667" s="16">
        <v>0</v>
      </c>
      <c r="BA2667" s="18">
        <f t="shared" si="898"/>
        <v>0</v>
      </c>
      <c r="BB2667" s="15"/>
      <c r="BD2667" s="14"/>
      <c r="BE2667" s="18">
        <v>0</v>
      </c>
      <c r="BF2667" s="16">
        <v>0</v>
      </c>
      <c r="BG2667" s="18">
        <f t="shared" si="899"/>
        <v>0</v>
      </c>
      <c r="BH2667" s="15"/>
      <c r="BJ2667" s="86"/>
      <c r="BK2667" s="86"/>
      <c r="BL2667" s="24"/>
      <c r="BM2667" s="24"/>
      <c r="BN2667" s="24"/>
      <c r="BO2667" s="24"/>
      <c r="BP2667" s="24"/>
      <c r="BQ2667" s="124"/>
    </row>
    <row r="2668" spans="1:69" ht="16.8" customHeight="1" x14ac:dyDescent="0.35">
      <c r="A2668" s="15"/>
      <c r="B2668" s="15"/>
      <c r="C2668" s="15" t="s">
        <v>103</v>
      </c>
      <c r="D2668" s="16"/>
      <c r="E2668" s="16"/>
      <c r="F2668" s="16">
        <v>0</v>
      </c>
      <c r="G2668" s="16">
        <v>0</v>
      </c>
      <c r="H2668" s="16"/>
      <c r="I2668" s="4"/>
      <c r="J2668" s="14"/>
      <c r="K2668" s="50" t="s">
        <v>528</v>
      </c>
      <c r="L2668" s="107">
        <v>-41</v>
      </c>
      <c r="M2668" s="16" t="str">
        <f>M2607</f>
        <v>RID ANDRIGHETTO N. 23/2</v>
      </c>
      <c r="N2668" s="16">
        <f>N2607</f>
        <v>198.5</v>
      </c>
      <c r="O2668" s="16"/>
      <c r="P2668" s="18"/>
      <c r="Q2668" s="14"/>
      <c r="R2668" s="18"/>
      <c r="S2668" s="16">
        <f>G2668</f>
        <v>0</v>
      </c>
      <c r="T2668" s="18">
        <f t="shared" si="894"/>
        <v>97638.799999999988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895"/>
        <v>59590.689999999981</v>
      </c>
      <c r="AA2668" s="15"/>
      <c r="AB2668" s="24"/>
      <c r="AC2668" s="15" t="str">
        <f>C2668</f>
        <v>PREL.  ACC. PER AMM-  GIGI</v>
      </c>
      <c r="AD2668" s="25"/>
      <c r="AE2668" s="62">
        <f t="shared" si="892"/>
        <v>0</v>
      </c>
      <c r="AF2668" s="63">
        <f t="shared" si="888"/>
        <v>8650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896"/>
        <v>0</v>
      </c>
      <c r="AP2668" s="15"/>
      <c r="AR2668" s="14"/>
      <c r="AS2668" s="18">
        <v>0</v>
      </c>
      <c r="AT2668" s="16">
        <v>0</v>
      </c>
      <c r="AU2668" s="18">
        <f t="shared" si="897"/>
        <v>0</v>
      </c>
      <c r="AV2668" s="15"/>
      <c r="AX2668" s="14"/>
      <c r="AY2668" s="18">
        <v>0</v>
      </c>
      <c r="AZ2668" s="16">
        <v>0</v>
      </c>
      <c r="BA2668" s="18">
        <f t="shared" si="898"/>
        <v>0</v>
      </c>
      <c r="BB2668" s="15"/>
      <c r="BD2668" s="14"/>
      <c r="BE2668" s="18">
        <v>0</v>
      </c>
      <c r="BF2668" s="16">
        <v>0</v>
      </c>
      <c r="BG2668" s="18">
        <f t="shared" si="899"/>
        <v>0</v>
      </c>
      <c r="BH2668" s="15"/>
      <c r="BJ2668" s="86"/>
      <c r="BK2668" s="86"/>
      <c r="BL2668" s="24"/>
      <c r="BM2668" s="24"/>
      <c r="BN2668" s="24"/>
      <c r="BO2668" s="24"/>
      <c r="BP2668" s="24"/>
      <c r="BQ2668" s="124"/>
    </row>
    <row r="2669" spans="1:69" ht="16.8" customHeight="1" x14ac:dyDescent="0.35">
      <c r="A2669" s="15"/>
      <c r="B2669" s="15"/>
      <c r="C2669" s="15" t="s">
        <v>105</v>
      </c>
      <c r="D2669" s="16"/>
      <c r="E2669" s="16"/>
      <c r="F2669" s="16">
        <v>0</v>
      </c>
      <c r="G2669" s="16">
        <v>0</v>
      </c>
      <c r="H2669" s="16"/>
      <c r="I2669" s="4"/>
      <c r="J2669" s="14"/>
      <c r="K2669" s="50" t="s">
        <v>529</v>
      </c>
      <c r="L2669" s="107">
        <v>15</v>
      </c>
      <c r="N2669" s="107">
        <v>0</v>
      </c>
      <c r="O2669" s="16"/>
      <c r="P2669" s="18"/>
      <c r="Q2669" s="14"/>
      <c r="R2669" s="18">
        <v>0</v>
      </c>
      <c r="S2669" s="16">
        <f>G2669</f>
        <v>0</v>
      </c>
      <c r="T2669" s="18">
        <f t="shared" si="894"/>
        <v>97638.799999999988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895"/>
        <v>59590.689999999981</v>
      </c>
      <c r="AA2669" s="15"/>
      <c r="AB2669" s="24"/>
      <c r="AC2669" s="15" t="str">
        <f>C2669</f>
        <v>PREL.  ACC. PER AMM-. RENZO</v>
      </c>
      <c r="AD2669" s="25"/>
      <c r="AE2669" s="62">
        <f t="shared" si="892"/>
        <v>0</v>
      </c>
      <c r="AF2669" s="63">
        <f t="shared" si="888"/>
        <v>3210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896"/>
        <v>0</v>
      </c>
      <c r="AP2669" s="15"/>
      <c r="AR2669" s="14"/>
      <c r="AS2669" s="18">
        <v>0</v>
      </c>
      <c r="AT2669" s="16"/>
      <c r="AU2669" s="18">
        <f t="shared" si="897"/>
        <v>0</v>
      </c>
      <c r="AV2669" s="15"/>
      <c r="AX2669" s="14"/>
      <c r="AY2669" s="18">
        <v>0</v>
      </c>
      <c r="AZ2669" s="16"/>
      <c r="BA2669" s="18">
        <f t="shared" si="898"/>
        <v>0</v>
      </c>
      <c r="BB2669" s="15"/>
      <c r="BD2669" s="14"/>
      <c r="BE2669" s="18">
        <v>0</v>
      </c>
      <c r="BF2669" s="16"/>
      <c r="BG2669" s="18">
        <f t="shared" si="899"/>
        <v>0</v>
      </c>
      <c r="BH2669" s="15"/>
      <c r="BJ2669" s="86"/>
      <c r="BK2669" s="86"/>
      <c r="BL2669" s="24"/>
      <c r="BM2669" s="24"/>
      <c r="BN2669" s="24"/>
      <c r="BO2669" s="24"/>
      <c r="BP2669" s="24"/>
      <c r="BQ2669" s="124"/>
    </row>
    <row r="2670" spans="1:69" ht="16.8" customHeight="1" x14ac:dyDescent="0.35">
      <c r="A2670" s="15"/>
      <c r="B2670" s="15"/>
      <c r="C2670" s="15" t="s">
        <v>535</v>
      </c>
      <c r="D2670" s="16"/>
      <c r="E2670" s="16"/>
      <c r="F2670" s="16">
        <v>681.5</v>
      </c>
      <c r="G2670" s="16"/>
      <c r="H2670" s="16"/>
      <c r="I2670" s="4"/>
      <c r="J2670" s="14"/>
      <c r="K2670" s="50" t="s">
        <v>530</v>
      </c>
      <c r="L2670" s="107">
        <v>-0.01</v>
      </c>
      <c r="M2670" s="16" t="s">
        <v>499</v>
      </c>
      <c r="N2670" s="16">
        <f>N2609</f>
        <v>300.5</v>
      </c>
      <c r="O2670" s="16"/>
      <c r="P2670" s="18"/>
      <c r="Q2670" s="14"/>
      <c r="R2670" s="18">
        <v>0</v>
      </c>
      <c r="S2670" s="16">
        <v>0</v>
      </c>
      <c r="T2670" s="18">
        <f t="shared" si="894"/>
        <v>97638.799999999988</v>
      </c>
      <c r="U2670" s="15"/>
      <c r="W2670" s="14"/>
      <c r="X2670" s="18">
        <f>F2670</f>
        <v>681.5</v>
      </c>
      <c r="Y2670" s="16">
        <v>0</v>
      </c>
      <c r="Z2670" s="18">
        <f t="shared" si="895"/>
        <v>60272.189999999981</v>
      </c>
      <c r="AA2670" s="15" t="str">
        <f>C2670</f>
        <v>BONIFICO AGOS 27/2</v>
      </c>
      <c r="AB2670" s="24"/>
      <c r="AC2670" s="15"/>
      <c r="AD2670" s="25"/>
      <c r="AE2670" s="62"/>
      <c r="AF2670" s="63"/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896"/>
        <v>0</v>
      </c>
      <c r="AP2670" s="15"/>
      <c r="AR2670" s="14"/>
      <c r="AS2670" s="18">
        <v>0</v>
      </c>
      <c r="AT2670" s="16"/>
      <c r="AU2670" s="18">
        <f t="shared" si="897"/>
        <v>0</v>
      </c>
      <c r="AV2670" s="15"/>
      <c r="AX2670" s="14"/>
      <c r="AY2670" s="18">
        <v>0</v>
      </c>
      <c r="AZ2670" s="16"/>
      <c r="BA2670" s="18">
        <f t="shared" si="898"/>
        <v>0</v>
      </c>
      <c r="BB2670" s="15"/>
      <c r="BD2670" s="14"/>
      <c r="BE2670" s="18">
        <v>0</v>
      </c>
      <c r="BF2670" s="16"/>
      <c r="BG2670" s="18">
        <f t="shared" si="899"/>
        <v>0</v>
      </c>
      <c r="BH2670" s="15"/>
      <c r="BJ2670" s="86"/>
      <c r="BK2670" s="86"/>
      <c r="BL2670" s="24"/>
      <c r="BM2670" s="24"/>
      <c r="BN2670" s="24"/>
      <c r="BO2670" s="24"/>
      <c r="BP2670" s="24"/>
      <c r="BQ2670" s="124"/>
    </row>
    <row r="2671" spans="1:69" ht="16.8" customHeight="1" x14ac:dyDescent="0.35">
      <c r="A2671" s="15"/>
      <c r="B2671" s="15"/>
      <c r="C2671" s="15" t="s">
        <v>536</v>
      </c>
      <c r="D2671" s="16"/>
      <c r="E2671" s="16"/>
      <c r="F2671" s="16">
        <v>5416</v>
      </c>
      <c r="G2671" s="16"/>
      <c r="H2671" s="16">
        <v>0</v>
      </c>
      <c r="I2671" s="4"/>
      <c r="J2671" s="14"/>
      <c r="K2671" s="16" t="s">
        <v>537</v>
      </c>
      <c r="L2671" s="16">
        <v>184</v>
      </c>
      <c r="M2671" s="16" t="s">
        <v>538</v>
      </c>
      <c r="N2671" s="16">
        <v>498</v>
      </c>
      <c r="O2671" s="16"/>
      <c r="P2671" s="18"/>
      <c r="Q2671" s="14"/>
      <c r="R2671" s="18">
        <v>0</v>
      </c>
      <c r="S2671" s="16">
        <v>0</v>
      </c>
      <c r="T2671" s="18">
        <f t="shared" si="894"/>
        <v>97638.799999999988</v>
      </c>
      <c r="U2671" s="15"/>
      <c r="W2671" s="14"/>
      <c r="X2671" s="18">
        <f>F2671</f>
        <v>5416</v>
      </c>
      <c r="Y2671" s="16"/>
      <c r="Z2671" s="18">
        <f t="shared" si="895"/>
        <v>65688.189999999973</v>
      </c>
      <c r="AA2671" s="15"/>
      <c r="AB2671" s="24"/>
      <c r="AC2671" s="15"/>
      <c r="AD2671" s="25"/>
      <c r="AE2671" s="62"/>
      <c r="AF2671" s="63"/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896"/>
        <v>0</v>
      </c>
      <c r="AP2671" s="15"/>
      <c r="AR2671" s="14"/>
      <c r="AS2671" s="18">
        <v>0</v>
      </c>
      <c r="AT2671" s="16"/>
      <c r="AU2671" s="18">
        <f t="shared" si="897"/>
        <v>0</v>
      </c>
      <c r="AV2671" s="15"/>
      <c r="AX2671" s="14"/>
      <c r="AY2671" s="18">
        <v>0</v>
      </c>
      <c r="AZ2671" s="16"/>
      <c r="BA2671" s="18">
        <f t="shared" si="898"/>
        <v>0</v>
      </c>
      <c r="BB2671" s="15"/>
      <c r="BD2671" s="14"/>
      <c r="BE2671" s="18">
        <v>0</v>
      </c>
      <c r="BF2671" s="16"/>
      <c r="BG2671" s="18">
        <f t="shared" si="899"/>
        <v>0</v>
      </c>
      <c r="BH2671" s="15"/>
      <c r="BJ2671" s="86"/>
      <c r="BK2671" s="86"/>
      <c r="BL2671" s="24"/>
      <c r="BM2671" s="24"/>
      <c r="BN2671" s="24"/>
      <c r="BO2671" s="24"/>
      <c r="BP2671" s="24"/>
      <c r="BQ2671" s="124"/>
    </row>
    <row r="2672" spans="1:69" ht="16.8" customHeight="1" x14ac:dyDescent="0.35">
      <c r="A2672" s="15"/>
      <c r="B2672" s="15"/>
      <c r="C2672" s="15" t="s">
        <v>539</v>
      </c>
      <c r="D2672" s="16"/>
      <c r="E2672" s="16"/>
      <c r="F2672" s="16">
        <v>3646.5</v>
      </c>
      <c r="G2672" s="16"/>
      <c r="H2672" s="16"/>
      <c r="I2672" s="4"/>
      <c r="J2672" s="14"/>
      <c r="K2672" s="50" t="s">
        <v>515</v>
      </c>
      <c r="L2672" s="107">
        <v>235.5</v>
      </c>
      <c r="M2672" s="16" t="s">
        <v>540</v>
      </c>
      <c r="N2672" s="16">
        <v>-363.5</v>
      </c>
      <c r="O2672" s="16"/>
      <c r="P2672" s="18"/>
      <c r="Q2672" s="14"/>
      <c r="R2672" s="18">
        <v>0</v>
      </c>
      <c r="S2672" s="16">
        <v>0</v>
      </c>
      <c r="T2672" s="18">
        <f t="shared" si="894"/>
        <v>97638.799999999988</v>
      </c>
      <c r="U2672" s="15"/>
      <c r="W2672" s="14"/>
      <c r="X2672" s="18">
        <f>F2672</f>
        <v>3646.5</v>
      </c>
      <c r="Y2672" s="16"/>
      <c r="Z2672" s="18">
        <f t="shared" si="895"/>
        <v>69334.689999999973</v>
      </c>
      <c r="AA2672" s="15"/>
      <c r="AB2672" s="24"/>
      <c r="AC2672" s="15"/>
      <c r="AD2672" s="25"/>
      <c r="AE2672" s="62"/>
      <c r="AF2672" s="63"/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896"/>
        <v>0</v>
      </c>
      <c r="AP2672" s="15"/>
      <c r="AR2672" s="14"/>
      <c r="AS2672" s="18">
        <v>0</v>
      </c>
      <c r="AT2672" s="16"/>
      <c r="AU2672" s="18">
        <f t="shared" si="897"/>
        <v>0</v>
      </c>
      <c r="AV2672" s="15"/>
      <c r="AX2672" s="14"/>
      <c r="AY2672" s="18">
        <v>0</v>
      </c>
      <c r="AZ2672" s="16"/>
      <c r="BA2672" s="18">
        <f t="shared" si="898"/>
        <v>0</v>
      </c>
      <c r="BB2672" s="15"/>
      <c r="BD2672" s="14"/>
      <c r="BE2672" s="18">
        <v>0</v>
      </c>
      <c r="BF2672" s="16"/>
      <c r="BG2672" s="18">
        <f t="shared" si="899"/>
        <v>0</v>
      </c>
      <c r="BH2672" s="15"/>
      <c r="BJ2672" s="86"/>
      <c r="BK2672" s="86"/>
      <c r="BL2672" s="24"/>
      <c r="BM2672" s="24"/>
      <c r="BN2672" s="24"/>
      <c r="BO2672" s="24"/>
      <c r="BP2672" s="24"/>
      <c r="BQ2672" s="124"/>
    </row>
    <row r="2673" spans="1:69" ht="16.8" customHeight="1" x14ac:dyDescent="0.35">
      <c r="A2673" s="15"/>
      <c r="B2673" s="15"/>
      <c r="C2673" s="15" t="s">
        <v>541</v>
      </c>
      <c r="D2673" s="16"/>
      <c r="E2673" s="16"/>
      <c r="F2673" s="16">
        <v>1106</v>
      </c>
      <c r="G2673" s="16">
        <v>0</v>
      </c>
      <c r="H2673" s="16"/>
      <c r="I2673" s="4"/>
      <c r="J2673" s="14"/>
      <c r="K2673" s="17" t="s">
        <v>68</v>
      </c>
      <c r="L2673" s="51">
        <f>AI2682</f>
        <v>0</v>
      </c>
      <c r="M2673" s="16" t="s">
        <v>523</v>
      </c>
      <c r="N2673" s="16">
        <v>64.510000000000005</v>
      </c>
      <c r="O2673" s="16"/>
      <c r="P2673" s="18"/>
      <c r="Q2673" s="14"/>
      <c r="R2673" s="18">
        <v>0</v>
      </c>
      <c r="S2673" s="16">
        <v>0</v>
      </c>
      <c r="T2673" s="18">
        <f t="shared" si="894"/>
        <v>97638.799999999988</v>
      </c>
      <c r="U2673" s="15"/>
      <c r="W2673" s="14"/>
      <c r="X2673" s="18">
        <f>F2673</f>
        <v>1106</v>
      </c>
      <c r="Y2673" s="16">
        <v>0</v>
      </c>
      <c r="Z2673" s="18">
        <f t="shared" si="895"/>
        <v>70440.689999999973</v>
      </c>
      <c r="AA2673" s="15" t="str">
        <f>C2673</f>
        <v>VERS.  20/2 324,00 + 27/2  781</v>
      </c>
      <c r="AB2673" s="24"/>
      <c r="AC2673" s="15"/>
      <c r="AD2673" s="25"/>
      <c r="AE2673" s="62"/>
      <c r="AF2673" s="63"/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896"/>
        <v>0</v>
      </c>
      <c r="AP2673" s="15"/>
      <c r="AR2673" s="14"/>
      <c r="AS2673" s="18">
        <v>0</v>
      </c>
      <c r="AT2673" s="16"/>
      <c r="AU2673" s="18">
        <f t="shared" si="897"/>
        <v>0</v>
      </c>
      <c r="AV2673" s="15"/>
      <c r="AX2673" s="14"/>
      <c r="AY2673" s="18">
        <v>0</v>
      </c>
      <c r="AZ2673" s="16"/>
      <c r="BA2673" s="18">
        <f t="shared" si="898"/>
        <v>0</v>
      </c>
      <c r="BB2673" s="15"/>
      <c r="BD2673" s="14"/>
      <c r="BE2673" s="18">
        <v>0</v>
      </c>
      <c r="BF2673" s="16"/>
      <c r="BG2673" s="18">
        <f t="shared" si="899"/>
        <v>0</v>
      </c>
      <c r="BH2673" s="15"/>
      <c r="BJ2673" s="86"/>
      <c r="BK2673" s="86"/>
      <c r="BL2673" s="24"/>
      <c r="BM2673" s="24"/>
      <c r="BN2673" s="24"/>
      <c r="BO2673" s="24"/>
      <c r="BP2673" s="24"/>
      <c r="BQ2673" s="124"/>
    </row>
    <row r="2674" spans="1:69" ht="16.8" customHeight="1" x14ac:dyDescent="0.35">
      <c r="A2674" s="15"/>
      <c r="B2674" s="15"/>
      <c r="C2674" s="68" t="s">
        <v>107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111</v>
      </c>
      <c r="L2674" s="16">
        <f>SUM(L2661:L2673)</f>
        <v>3561.79</v>
      </c>
      <c r="M2674" s="16"/>
      <c r="N2674" s="16">
        <v>0</v>
      </c>
      <c r="O2674" s="16"/>
      <c r="P2674" s="18"/>
      <c r="Q2674" s="14"/>
      <c r="R2674" s="18">
        <v>0</v>
      </c>
      <c r="S2674" s="16"/>
      <c r="T2674" s="18">
        <f t="shared" si="894"/>
        <v>97638.799999999988</v>
      </c>
      <c r="U2674" s="15"/>
      <c r="W2674" s="14"/>
      <c r="X2674" s="18">
        <v>0</v>
      </c>
      <c r="Y2674" s="16"/>
      <c r="Z2674" s="18">
        <f t="shared" si="895"/>
        <v>70440.689999999973</v>
      </c>
      <c r="AA2674" s="15" t="str">
        <f>C2674</f>
        <v>VERSAMENTO</v>
      </c>
      <c r="AB2674" s="24"/>
      <c r="AC2674" s="15"/>
      <c r="AD2674" s="25"/>
      <c r="AE2674" s="62"/>
      <c r="AF2674" s="63"/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896"/>
        <v>0</v>
      </c>
      <c r="AP2674" s="15"/>
      <c r="AR2674" s="14"/>
      <c r="AS2674" s="18">
        <v>0</v>
      </c>
      <c r="AT2674" s="16"/>
      <c r="AU2674" s="18">
        <f t="shared" si="897"/>
        <v>0</v>
      </c>
      <c r="AV2674" s="15" t="str">
        <f>C2674</f>
        <v>VERSAMENTO</v>
      </c>
      <c r="AX2674" s="14"/>
      <c r="AY2674" s="18">
        <v>0</v>
      </c>
      <c r="AZ2674" s="16"/>
      <c r="BA2674" s="18">
        <f t="shared" si="898"/>
        <v>0</v>
      </c>
      <c r="BB2674" s="15"/>
      <c r="BD2674" s="14"/>
      <c r="BE2674" s="18">
        <v>0</v>
      </c>
      <c r="BF2674" s="16"/>
      <c r="BG2674" s="18">
        <f t="shared" si="899"/>
        <v>0</v>
      </c>
      <c r="BH2674" s="15"/>
      <c r="BJ2674" s="86"/>
      <c r="BK2674" s="86"/>
      <c r="BL2674" s="24"/>
      <c r="BM2674" s="24"/>
      <c r="BN2674" s="24"/>
      <c r="BO2674" s="24"/>
      <c r="BP2674" s="24"/>
      <c r="BQ2674" s="124"/>
    </row>
    <row r="2675" spans="1:69" ht="16.8" customHeight="1" x14ac:dyDescent="0.35">
      <c r="A2675" s="15"/>
      <c r="B2675" s="15"/>
      <c r="C2675" s="15" t="s">
        <v>169</v>
      </c>
      <c r="D2675" s="16"/>
      <c r="E2675" s="16"/>
      <c r="F2675" s="16">
        <v>6209.03</v>
      </c>
      <c r="G2675" s="85">
        <f>F2665</f>
        <v>0</v>
      </c>
      <c r="H2675" s="16"/>
      <c r="I2675" s="4"/>
      <c r="J2675" s="14"/>
      <c r="K2675" s="17" t="s">
        <v>93</v>
      </c>
      <c r="L2675" s="16">
        <f>SUM(N2662:N2675)</f>
        <v>1887.14</v>
      </c>
      <c r="M2675" s="16"/>
      <c r="N2675" s="16">
        <v>0</v>
      </c>
      <c r="O2675" s="16"/>
      <c r="P2675" s="18"/>
      <c r="Q2675" s="14"/>
      <c r="R2675" s="18">
        <v>0</v>
      </c>
      <c r="S2675" s="16"/>
      <c r="T2675" s="18">
        <f t="shared" si="894"/>
        <v>97638.799999999988</v>
      </c>
      <c r="U2675" s="15"/>
      <c r="W2675" s="14"/>
      <c r="X2675" s="18">
        <f>F2675</f>
        <v>6209.03</v>
      </c>
      <c r="Y2675" s="16">
        <f>G2675</f>
        <v>0</v>
      </c>
      <c r="Z2675" s="18">
        <f t="shared" si="895"/>
        <v>76649.719999999972</v>
      </c>
      <c r="AA2675" s="15" t="str">
        <f>C2675</f>
        <v>BONIFICI</v>
      </c>
      <c r="AB2675" s="24"/>
      <c r="AC2675" s="15"/>
      <c r="AD2675" s="25"/>
      <c r="AE2675" s="62"/>
      <c r="AF2675" s="63"/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896"/>
        <v>0</v>
      </c>
      <c r="AP2675" s="15"/>
      <c r="AR2675" s="14"/>
      <c r="AS2675" s="18">
        <v>0</v>
      </c>
      <c r="AT2675" s="16"/>
      <c r="AU2675" s="18">
        <f t="shared" si="897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898"/>
        <v>0</v>
      </c>
      <c r="BB2675" s="15"/>
      <c r="BD2675" s="14"/>
      <c r="BE2675" s="18">
        <v>0</v>
      </c>
      <c r="BF2675" s="16"/>
      <c r="BG2675" s="18">
        <f t="shared" si="899"/>
        <v>0</v>
      </c>
      <c r="BH2675" s="15"/>
      <c r="BJ2675" s="86"/>
      <c r="BK2675" s="86"/>
      <c r="BL2675" s="24"/>
      <c r="BM2675" s="24"/>
      <c r="BN2675" s="24"/>
      <c r="BO2675" s="24"/>
      <c r="BP2675" s="24"/>
      <c r="BQ2675" s="124"/>
    </row>
    <row r="2676" spans="1:69" ht="16.8" customHeight="1" x14ac:dyDescent="0.35">
      <c r="A2676" s="15"/>
      <c r="B2676" s="15"/>
      <c r="C2676" s="47" t="s">
        <v>112</v>
      </c>
      <c r="D2676" s="16"/>
      <c r="E2676" s="16"/>
      <c r="F2676" s="16">
        <v>0</v>
      </c>
      <c r="G2676" s="1">
        <f>F2666</f>
        <v>0</v>
      </c>
      <c r="H2676" s="16">
        <f>G2676-D2567-D2568-D2570</f>
        <v>-1613.85</v>
      </c>
      <c r="I2676" s="4"/>
      <c r="J2676" s="14"/>
      <c r="K2676" s="53">
        <f>A2625</f>
        <v>45350</v>
      </c>
      <c r="L2676" s="3">
        <f>D2625+D2626-E2630+D2627-E2627+D2630-E2625+B2628</f>
        <v>0</v>
      </c>
      <c r="M2676" s="3"/>
      <c r="N2676" s="3"/>
      <c r="O2676" s="16"/>
      <c r="P2676" s="18"/>
      <c r="Q2676" s="14"/>
      <c r="R2676" s="18"/>
      <c r="S2676" s="16"/>
      <c r="T2676" s="18">
        <f t="shared" si="894"/>
        <v>97638.799999999988</v>
      </c>
      <c r="U2676" s="15"/>
      <c r="W2676" s="14"/>
      <c r="X2676" s="18"/>
      <c r="Y2676" s="1">
        <f>G2676</f>
        <v>0</v>
      </c>
      <c r="Z2676" s="18">
        <f t="shared" si="895"/>
        <v>76649.719999999972</v>
      </c>
      <c r="AA2676" s="15" t="str">
        <f>C2676</f>
        <v>PREL .PROVVIGIONI MATURATE</v>
      </c>
      <c r="AB2676" s="24"/>
      <c r="AC2676" s="15" t="s">
        <v>157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896"/>
        <v>0</v>
      </c>
      <c r="AP2676" s="15"/>
      <c r="AR2676" s="14"/>
      <c r="AS2676" s="18"/>
      <c r="AT2676" s="25">
        <v>0</v>
      </c>
      <c r="AU2676" s="18">
        <f t="shared" si="897"/>
        <v>0</v>
      </c>
      <c r="AV2676" s="15"/>
      <c r="AX2676" s="14"/>
      <c r="AY2676" s="18"/>
      <c r="AZ2676" s="25">
        <v>0</v>
      </c>
      <c r="BA2676" s="18">
        <f t="shared" si="898"/>
        <v>0</v>
      </c>
      <c r="BB2676" s="15"/>
      <c r="BD2676" s="14"/>
      <c r="BE2676" s="18"/>
      <c r="BF2676" s="25">
        <v>0</v>
      </c>
      <c r="BG2676" s="18">
        <f t="shared" si="899"/>
        <v>0</v>
      </c>
      <c r="BH2676" s="15"/>
      <c r="BJ2676" s="86"/>
      <c r="BK2676" s="86"/>
      <c r="BL2676" s="24"/>
      <c r="BM2676" s="24"/>
      <c r="BN2676" s="24"/>
      <c r="BO2676" s="24"/>
      <c r="BP2676" s="24"/>
      <c r="BQ2676" s="124"/>
    </row>
    <row r="2677" spans="1:69" ht="16.8" customHeight="1" x14ac:dyDescent="0.35">
      <c r="A2677" s="15"/>
      <c r="B2677" s="15"/>
      <c r="C2677" s="15" t="s">
        <v>113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/>
      <c r="N2677" s="16"/>
      <c r="O2677" s="16"/>
      <c r="P2677" s="18"/>
      <c r="Q2677" s="14"/>
      <c r="R2677" s="18"/>
      <c r="S2677" s="16">
        <f>G2677</f>
        <v>0</v>
      </c>
      <c r="T2677" s="18">
        <f t="shared" si="894"/>
        <v>97638.799999999988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895"/>
        <v>76649.719999999972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896"/>
        <v>0</v>
      </c>
      <c r="AP2677" s="15"/>
      <c r="AR2677" s="14"/>
      <c r="AS2677" s="18"/>
      <c r="AT2677" s="16"/>
      <c r="AU2677" s="18">
        <f t="shared" si="897"/>
        <v>0</v>
      </c>
      <c r="AV2677" s="15"/>
      <c r="AX2677" s="14"/>
      <c r="AY2677" s="18"/>
      <c r="AZ2677" s="16"/>
      <c r="BA2677" s="18">
        <f t="shared" si="898"/>
        <v>0</v>
      </c>
      <c r="BB2677" s="15"/>
      <c r="BD2677" s="14"/>
      <c r="BE2677" s="18"/>
      <c r="BF2677" s="16"/>
      <c r="BG2677" s="18">
        <f t="shared" si="899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4"/>
    </row>
    <row r="2678" spans="1:69" ht="16.8" customHeight="1" x14ac:dyDescent="0.35">
      <c r="A2678" s="15"/>
      <c r="B2678" s="15"/>
      <c r="C2678" s="15" t="s">
        <v>114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894"/>
        <v>97638.799999999988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895"/>
        <v>76649.719999999972</v>
      </c>
      <c r="AA2678" s="15"/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896"/>
        <v>0</v>
      </c>
      <c r="AP2678" s="15"/>
      <c r="AR2678" s="14"/>
      <c r="AS2678" s="18"/>
      <c r="AT2678" s="16">
        <v>0</v>
      </c>
      <c r="AU2678" s="18">
        <f t="shared" si="897"/>
        <v>0</v>
      </c>
      <c r="AV2678" s="15"/>
      <c r="AX2678" s="14"/>
      <c r="AY2678" s="18"/>
      <c r="AZ2678" s="16">
        <v>0</v>
      </c>
      <c r="BA2678" s="18">
        <f t="shared" si="898"/>
        <v>0</v>
      </c>
      <c r="BB2678" s="15"/>
      <c r="BD2678" s="14"/>
      <c r="BE2678" s="18"/>
      <c r="BF2678" s="16">
        <v>0</v>
      </c>
      <c r="BG2678" s="18">
        <f t="shared" si="899"/>
        <v>0</v>
      </c>
      <c r="BH2678" s="15"/>
      <c r="BJ2678" s="86"/>
      <c r="BK2678" s="86"/>
      <c r="BL2678" s="24"/>
      <c r="BM2678" s="24"/>
      <c r="BN2678" s="24"/>
      <c r="BO2678" s="24"/>
      <c r="BP2678" s="24"/>
      <c r="BQ2678" s="124"/>
    </row>
    <row r="2679" spans="1:69" ht="16.8" customHeight="1" x14ac:dyDescent="0.35">
      <c r="A2679" s="15"/>
      <c r="B2679" s="15"/>
      <c r="C2679" s="15"/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115</v>
      </c>
      <c r="L2679" s="3">
        <f>SUM(L2659:L2673)+N2658+L2675+L2676</f>
        <v>179737.44999999995</v>
      </c>
      <c r="M2679" s="3">
        <f>SUM(O2628:O2647)+N2657</f>
        <v>113813.97999999998</v>
      </c>
      <c r="N2679" s="16"/>
      <c r="O2679" s="16"/>
      <c r="P2679" s="18"/>
      <c r="Q2679" s="14"/>
      <c r="R2679" s="18"/>
      <c r="S2679" s="16">
        <v>0</v>
      </c>
      <c r="T2679" s="18">
        <f t="shared" si="894"/>
        <v>97638.799999999988</v>
      </c>
      <c r="U2679" s="15"/>
      <c r="W2679" s="14"/>
      <c r="X2679" s="18">
        <v>0</v>
      </c>
      <c r="Y2679" s="16">
        <v>0</v>
      </c>
      <c r="Z2679" s="18">
        <f t="shared" si="895"/>
        <v>76649.719999999972</v>
      </c>
      <c r="AA2679" s="15"/>
      <c r="AB2679" s="24"/>
      <c r="AC2679" s="15">
        <f>C2679</f>
        <v>0</v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111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896"/>
        <v>0</v>
      </c>
      <c r="AP2679" s="15"/>
      <c r="AR2679" s="14"/>
      <c r="AS2679" s="18"/>
      <c r="AT2679" s="16">
        <v>0</v>
      </c>
      <c r="AU2679" s="18">
        <f t="shared" si="897"/>
        <v>0</v>
      </c>
      <c r="AV2679" s="16"/>
      <c r="AX2679" s="14"/>
      <c r="AY2679" s="18"/>
      <c r="AZ2679" s="16">
        <v>0</v>
      </c>
      <c r="BA2679" s="18">
        <f t="shared" si="898"/>
        <v>0</v>
      </c>
      <c r="BB2679" s="15"/>
      <c r="BD2679" s="14"/>
      <c r="BE2679" s="18"/>
      <c r="BF2679" s="16">
        <v>0</v>
      </c>
      <c r="BG2679" s="18">
        <f t="shared" si="899"/>
        <v>0</v>
      </c>
      <c r="BH2679" s="15"/>
      <c r="BJ2679" s="86"/>
      <c r="BK2679" s="86"/>
      <c r="BL2679" s="24"/>
      <c r="BM2679" s="24"/>
      <c r="BN2679" s="24"/>
      <c r="BO2679" s="24"/>
      <c r="BP2679" s="24"/>
      <c r="BQ2679" s="124"/>
    </row>
    <row r="2680" spans="1:69" ht="16.8" customHeight="1" x14ac:dyDescent="0.35">
      <c r="A2680" s="15"/>
      <c r="B2680" s="15"/>
      <c r="C2680" s="64" t="s">
        <v>138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9417.3300000000017</v>
      </c>
      <c r="J2680" s="14"/>
      <c r="K2680" s="6" t="s">
        <v>116</v>
      </c>
      <c r="L2680" s="3">
        <f>L2679-M2679</f>
        <v>65923.469999999972</v>
      </c>
      <c r="M2680" s="16"/>
      <c r="N2680" s="16"/>
      <c r="O2680" s="16"/>
      <c r="P2680" s="18"/>
      <c r="Q2680" s="14"/>
      <c r="R2680" s="18"/>
      <c r="S2680" s="16">
        <v>0</v>
      </c>
      <c r="T2680" s="18">
        <f t="shared" si="894"/>
        <v>97638.799999999988</v>
      </c>
      <c r="U2680" s="15"/>
      <c r="W2680" s="14"/>
      <c r="X2680" s="18"/>
      <c r="Y2680" s="16">
        <v>0</v>
      </c>
      <c r="Z2680" s="18">
        <f t="shared" si="895"/>
        <v>76649.719999999972</v>
      </c>
      <c r="AA2680" s="15"/>
      <c r="AB2680" s="24"/>
      <c r="AC2680" s="71" t="s">
        <v>190</v>
      </c>
      <c r="AD2680" s="65"/>
      <c r="AE2680" s="65">
        <v>0</v>
      </c>
      <c r="AF2680" s="63">
        <f>SUM(AF2632:AF2679)</f>
        <v>71744.930000000008</v>
      </c>
      <c r="AG2680" s="25"/>
      <c r="AH2680" s="24" t="s">
        <v>117</v>
      </c>
      <c r="AI2680" s="26"/>
      <c r="AJ2680" s="25">
        <f>SUM(AJ2626:AJ2679)</f>
        <v>0</v>
      </c>
      <c r="AL2680" s="14"/>
      <c r="AM2680" s="18"/>
      <c r="AN2680" s="16"/>
      <c r="AO2680" s="18">
        <f t="shared" si="896"/>
        <v>0</v>
      </c>
      <c r="AP2680" s="15"/>
      <c r="AR2680" s="14"/>
      <c r="AS2680" s="18"/>
      <c r="AT2680" s="16">
        <v>0</v>
      </c>
      <c r="AU2680" s="18">
        <f t="shared" si="897"/>
        <v>0</v>
      </c>
      <c r="AV2680" s="15"/>
      <c r="AX2680" s="14"/>
      <c r="AY2680" s="18"/>
      <c r="AZ2680" s="16"/>
      <c r="BA2680" s="18">
        <f t="shared" si="898"/>
        <v>0</v>
      </c>
      <c r="BB2680" s="15"/>
      <c r="BD2680" s="14"/>
      <c r="BE2680" s="18"/>
      <c r="BF2680" s="16"/>
      <c r="BG2680" s="18">
        <f t="shared" si="899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4"/>
    </row>
    <row r="2681" spans="1:69" ht="16.8" customHeight="1" x14ac:dyDescent="0.35">
      <c r="A2681" s="15"/>
      <c r="B2681" s="15"/>
      <c r="C2681" s="64" t="s">
        <v>140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35</v>
      </c>
      <c r="L2681" s="55">
        <f>D2682+E2682+A2682+B2682+B2629</f>
        <v>66808.010000000009</v>
      </c>
      <c r="M2681" s="16"/>
      <c r="N2681" s="16"/>
      <c r="O2681" s="56"/>
      <c r="P2681" s="18"/>
      <c r="Q2681" s="14"/>
      <c r="R2681" s="18"/>
      <c r="S2681" s="16">
        <v>0</v>
      </c>
      <c r="T2681" s="18">
        <f t="shared" si="894"/>
        <v>97638.799999999988</v>
      </c>
      <c r="U2681" s="15"/>
      <c r="W2681" s="14"/>
      <c r="X2681" s="18"/>
      <c r="Y2681" s="16">
        <v>0</v>
      </c>
      <c r="Z2681" s="18">
        <f t="shared" si="895"/>
        <v>76649.719999999972</v>
      </c>
      <c r="AA2681" s="15"/>
      <c r="AB2681" s="24"/>
      <c r="AC2681" s="71" t="s">
        <v>161</v>
      </c>
      <c r="AD2681" s="65"/>
      <c r="AE2681" s="65">
        <f>G2681</f>
        <v>0</v>
      </c>
      <c r="AF2681" s="63">
        <f>AF2620+AD2625+AD2626</f>
        <v>118432.20999999998</v>
      </c>
      <c r="AG2681" s="25"/>
      <c r="AH2681" s="24"/>
      <c r="AI2681" s="26"/>
      <c r="AJ2681" s="25"/>
      <c r="AL2681" s="14"/>
      <c r="AM2681" s="18"/>
      <c r="AN2681" s="16"/>
      <c r="AO2681" s="18">
        <f t="shared" si="896"/>
        <v>0</v>
      </c>
      <c r="AP2681" s="15"/>
      <c r="AR2681" s="14"/>
      <c r="AS2681" s="18"/>
      <c r="AT2681" s="16"/>
      <c r="AU2681" s="18">
        <f t="shared" si="897"/>
        <v>0</v>
      </c>
      <c r="AV2681" s="15"/>
      <c r="AX2681" s="14"/>
      <c r="AY2681" s="18"/>
      <c r="AZ2681" s="16"/>
      <c r="BA2681" s="18">
        <f t="shared" si="898"/>
        <v>0</v>
      </c>
      <c r="BB2681" s="15"/>
      <c r="BD2681" s="14"/>
      <c r="BE2681" s="18"/>
      <c r="BF2681" s="16"/>
      <c r="BG2681" s="18">
        <f t="shared" si="899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4"/>
    </row>
    <row r="2682" spans="1:69" ht="16.8" customHeight="1" x14ac:dyDescent="0.35">
      <c r="A2682" s="92">
        <f>D2627-D2629+A2621-E2627-G2681</f>
        <v>49925.65</v>
      </c>
      <c r="B2682" s="44">
        <f>D2630-D2632+B2621</f>
        <v>9397.2400000000034</v>
      </c>
      <c r="C2682" s="57" t="s">
        <v>119</v>
      </c>
      <c r="D2682" s="44">
        <f>D2625-D2628-E2625+D2621</f>
        <v>5143.9900000000016</v>
      </c>
      <c r="E2682" s="44">
        <f>D2626-D2631+E2621</f>
        <v>274.68</v>
      </c>
      <c r="F2682" s="72">
        <f>D2628+D2629+D2631+F2621-E2629</f>
        <v>40601.85</v>
      </c>
      <c r="G2682" s="81">
        <f>D2628+D2629-E2629+D2631+G2621</f>
        <v>40601.85</v>
      </c>
      <c r="H2682" s="44">
        <f>G2676+G2675+H2621</f>
        <v>31184.519999999997</v>
      </c>
      <c r="I2682" s="79">
        <f>G2682-H2682</f>
        <v>9417.3300000000017</v>
      </c>
      <c r="J2682" s="58"/>
      <c r="K2682" s="6" t="s">
        <v>120</v>
      </c>
      <c r="L2682" s="3">
        <f>L2680-L2681</f>
        <v>-884.54000000003725</v>
      </c>
      <c r="M2682" s="27" t="s">
        <v>162</v>
      </c>
      <c r="N2682" s="27">
        <f>O2682-L2681</f>
        <v>15226.129999999961</v>
      </c>
      <c r="O2682" s="44">
        <f>Z2682+AU2682+N2658+SUM(L2661:L2672)+SUM(N2662:N2672)+L2676-D2628-D2631-D2627+E2629</f>
        <v>82034.13999999997</v>
      </c>
      <c r="P2682" s="18"/>
      <c r="Q2682" s="58"/>
      <c r="R2682" s="59"/>
      <c r="S2682" s="44"/>
      <c r="T2682" s="59">
        <f t="shared" si="894"/>
        <v>97638.799999999988</v>
      </c>
      <c r="U2682" s="57"/>
      <c r="W2682" s="58"/>
      <c r="X2682" s="59"/>
      <c r="Y2682" s="44"/>
      <c r="Z2682" s="59">
        <f t="shared" si="895"/>
        <v>76649.719999999972</v>
      </c>
      <c r="AA2682" s="57"/>
      <c r="AB2682" s="60"/>
      <c r="AC2682" s="60" t="s">
        <v>121</v>
      </c>
      <c r="AD2682" s="23">
        <f>SUM(AD2625:AD2681)-SUM(AE2625:AE2679)+AD2621</f>
        <v>46687.28</v>
      </c>
      <c r="AE2682" s="23">
        <f>AF2668+AF2669</f>
        <v>11860</v>
      </c>
      <c r="AF2682" s="23">
        <f>AD2682+AE2682</f>
        <v>58547.28</v>
      </c>
      <c r="AG2682" s="23" t="s">
        <v>163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896"/>
        <v>0</v>
      </c>
      <c r="AP2682" s="57"/>
      <c r="AR2682" s="58"/>
      <c r="AS2682" s="59"/>
      <c r="AT2682" s="44"/>
      <c r="AU2682" s="59">
        <f t="shared" si="897"/>
        <v>0</v>
      </c>
      <c r="AV2682" s="57"/>
      <c r="AX2682" s="58"/>
      <c r="AY2682" s="59"/>
      <c r="AZ2682" s="44"/>
      <c r="BA2682" s="59">
        <f t="shared" si="898"/>
        <v>0</v>
      </c>
      <c r="BB2682" s="57"/>
      <c r="BD2682" s="58"/>
      <c r="BE2682" s="59"/>
      <c r="BF2682" s="44"/>
      <c r="BG2682" s="59">
        <f t="shared" si="899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191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 t="s">
        <v>0</v>
      </c>
      <c r="B2685" s="2"/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24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122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164</v>
      </c>
      <c r="BK2685" s="21" t="s">
        <v>0</v>
      </c>
      <c r="BL2685" s="8" t="s">
        <v>34</v>
      </c>
      <c r="BM2685" s="8" t="s">
        <v>0</v>
      </c>
      <c r="BN2685" s="8" t="s">
        <v>40</v>
      </c>
      <c r="BO2685" s="8" t="s">
        <v>165</v>
      </c>
      <c r="BP2685" s="8" t="s">
        <v>0</v>
      </c>
      <c r="BQ2685" s="9" t="s">
        <v>166</v>
      </c>
    </row>
    <row r="2686" spans="1:69" ht="16.8" customHeight="1" x14ac:dyDescent="0.35">
      <c r="A2686" s="14">
        <v>45351</v>
      </c>
      <c r="B2686" s="15" t="s">
        <v>167</v>
      </c>
      <c r="C2686" s="15" t="s">
        <v>168</v>
      </c>
      <c r="D2686" s="16">
        <v>0</v>
      </c>
      <c r="E2686" s="16">
        <v>0</v>
      </c>
      <c r="F2686" s="16"/>
      <c r="G2686" s="16"/>
      <c r="H2686" s="103"/>
      <c r="I2686" s="4"/>
      <c r="J2686" s="14">
        <f>A2686</f>
        <v>45351</v>
      </c>
      <c r="K2686" s="17" t="s">
        <v>24</v>
      </c>
      <c r="L2686" s="16">
        <f>D2689+D2692+D2690+D2693</f>
        <v>0</v>
      </c>
      <c r="M2686" s="16"/>
      <c r="N2686" s="82">
        <f>L2686+L2687-M2687</f>
        <v>0</v>
      </c>
      <c r="O2686" s="80">
        <f>D2689+D2692+D2690-E2690-E2689+O2625</f>
        <v>112521.96000000002</v>
      </c>
      <c r="P2686" s="18"/>
      <c r="Q2686" s="14">
        <f>J2686</f>
        <v>45351</v>
      </c>
      <c r="R2686" s="18"/>
      <c r="S2686" s="16"/>
      <c r="T2686" s="18">
        <f>T2682</f>
        <v>97638.799999999988</v>
      </c>
      <c r="U2686" s="15"/>
      <c r="W2686" s="14">
        <f>A2686</f>
        <v>45351</v>
      </c>
      <c r="X2686" s="18"/>
      <c r="Y2686" s="16"/>
      <c r="Z2686" s="18">
        <f>Z2682</f>
        <v>76649.719999999972</v>
      </c>
      <c r="AA2686" s="15"/>
      <c r="AB2686" s="19">
        <f>A2686</f>
        <v>45351</v>
      </c>
      <c r="AC2686" s="12" t="s">
        <v>25</v>
      </c>
      <c r="AD2686" s="11">
        <f>N2686</f>
        <v>0</v>
      </c>
      <c r="AE2686" s="11"/>
      <c r="AF2686" s="20"/>
      <c r="AG2686" s="20"/>
      <c r="AH2686" s="21" t="s">
        <v>26</v>
      </c>
      <c r="AI2686" s="22" t="s">
        <v>27</v>
      </c>
      <c r="AJ2686" s="23" t="s">
        <v>28</v>
      </c>
      <c r="AL2686" s="14">
        <f>A2686</f>
        <v>45351</v>
      </c>
      <c r="AM2686" s="18"/>
      <c r="AN2686" s="16"/>
      <c r="AO2686" s="18">
        <v>0</v>
      </c>
      <c r="AP2686" s="15"/>
      <c r="AR2686" s="14">
        <f>A2686</f>
        <v>45351</v>
      </c>
      <c r="AS2686" s="18"/>
      <c r="AT2686" s="16"/>
      <c r="AU2686" s="18">
        <v>0</v>
      </c>
      <c r="AV2686" s="15"/>
      <c r="AX2686" s="14">
        <f>A2686</f>
        <v>45351</v>
      </c>
      <c r="AY2686" s="18"/>
      <c r="AZ2686" s="16"/>
      <c r="BA2686" s="18">
        <f>BA2682</f>
        <v>0</v>
      </c>
      <c r="BB2686" s="15"/>
      <c r="BD2686" s="14">
        <f>AX2686</f>
        <v>45351</v>
      </c>
      <c r="BE2686" s="18"/>
      <c r="BF2686" s="16"/>
      <c r="BG2686" s="18">
        <f>BG2682</f>
        <v>0</v>
      </c>
      <c r="BH2686" s="15"/>
      <c r="BJ2686" s="87">
        <f>A2686</f>
        <v>45351</v>
      </c>
      <c r="BK2686" s="87">
        <f>A2686</f>
        <v>45351</v>
      </c>
      <c r="BL2686" s="24" t="s">
        <v>169</v>
      </c>
      <c r="BM2686" s="88">
        <f>BK2686</f>
        <v>45351</v>
      </c>
      <c r="BN2686" s="24" t="s">
        <v>169</v>
      </c>
      <c r="BO2686" s="24"/>
      <c r="BP2686" s="88">
        <f>BK2686</f>
        <v>45351</v>
      </c>
      <c r="BQ2686" s="124"/>
    </row>
    <row r="2687" spans="1:69" ht="16.8" customHeight="1" x14ac:dyDescent="0.35">
      <c r="A2687" s="15"/>
      <c r="B2687" s="15"/>
      <c r="C2687" s="15" t="s">
        <v>170</v>
      </c>
      <c r="D2687" s="16">
        <v>0</v>
      </c>
      <c r="E2687" s="16"/>
      <c r="F2687" s="16"/>
      <c r="G2687" s="16"/>
      <c r="H2687" s="103" t="s">
        <v>34</v>
      </c>
      <c r="I2687" s="4"/>
      <c r="J2687" s="14"/>
      <c r="K2687" s="17" t="s">
        <v>30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18" si="900">(R2687-S2687)+T2686</f>
        <v>97638.799999999988</v>
      </c>
      <c r="U2687" s="15"/>
      <c r="W2687" s="14"/>
      <c r="X2687" s="18"/>
      <c r="Y2687" s="16"/>
      <c r="Z2687" s="18">
        <f t="shared" ref="Z2687:Z2718" si="901">(X2687-Y2687)+Z2686</f>
        <v>76649.719999999972</v>
      </c>
      <c r="AA2687" s="15"/>
      <c r="AB2687" s="24"/>
      <c r="AC2687" s="24" t="s">
        <v>31</v>
      </c>
      <c r="AD2687" s="25"/>
      <c r="AE2687" s="25"/>
      <c r="AF2687" s="25"/>
      <c r="AG2687" s="25"/>
      <c r="AH2687" s="12" t="s">
        <v>32</v>
      </c>
      <c r="AI2687" s="26">
        <f>AI2682</f>
        <v>0</v>
      </c>
      <c r="AJ2687" s="25"/>
      <c r="AL2687" s="14"/>
      <c r="AM2687" s="18"/>
      <c r="AN2687" s="16"/>
      <c r="AO2687" s="18">
        <f t="shared" ref="AO2687:AO2718" si="902">(AM2687-AN2687)+AO2686</f>
        <v>0</v>
      </c>
      <c r="AP2687" s="15"/>
      <c r="AR2687" s="14"/>
      <c r="AS2687" s="18"/>
      <c r="AT2687" s="16"/>
      <c r="AU2687" s="18">
        <f t="shared" ref="AU2687:AU2718" si="903">(AS2687-AT2687)+AU2686</f>
        <v>0</v>
      </c>
      <c r="AV2687" s="15"/>
      <c r="AX2687" s="14"/>
      <c r="AY2687" s="18"/>
      <c r="AZ2687" s="16"/>
      <c r="BA2687" s="18">
        <f t="shared" ref="BA2687:BA2718" si="904">(AY2687-AZ2687)+BA2686</f>
        <v>0</v>
      </c>
      <c r="BB2687" s="15"/>
      <c r="BD2687" s="14"/>
      <c r="BE2687" s="18"/>
      <c r="BF2687" s="16"/>
      <c r="BG2687" s="18">
        <f t="shared" ref="BG2687:BG2718" si="905">(BE2687-BF2687)+BG2686</f>
        <v>0</v>
      </c>
      <c r="BH2687" s="15"/>
      <c r="BJ2687" s="86">
        <v>0</v>
      </c>
      <c r="BK2687" s="90"/>
      <c r="BL2687" s="24">
        <v>0</v>
      </c>
      <c r="BM2687" s="91"/>
      <c r="BN2687" s="24">
        <v>0</v>
      </c>
      <c r="BO2687" s="24">
        <v>0</v>
      </c>
      <c r="BP2687" s="91"/>
      <c r="BQ2687" s="124"/>
    </row>
    <row r="2688" spans="1:69" ht="16.8" customHeight="1" x14ac:dyDescent="0.35">
      <c r="A2688" s="15"/>
      <c r="B2688" s="15"/>
      <c r="C2688" s="15" t="s">
        <v>171</v>
      </c>
      <c r="D2688" s="16">
        <v>0</v>
      </c>
      <c r="E2688" s="16">
        <v>0</v>
      </c>
      <c r="F2688" s="16"/>
      <c r="G2688" s="16"/>
      <c r="H2688" s="103">
        <f>D2689+H2627</f>
        <v>117.38</v>
      </c>
      <c r="I2688" s="4"/>
      <c r="J2688" s="14"/>
      <c r="K2688" s="17" t="s">
        <v>35</v>
      </c>
      <c r="L2688" s="16">
        <f>D2686+D2687+D2688+D2691-D2689-D2690-D2692-D2693-E2688-E2686+B2689</f>
        <v>0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900"/>
        <v>97638.799999999988</v>
      </c>
      <c r="U2688" s="15"/>
      <c r="W2688" s="14"/>
      <c r="X2688" s="18"/>
      <c r="Y2688" s="16"/>
      <c r="Z2688" s="18">
        <f t="shared" si="901"/>
        <v>76649.719999999972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902"/>
        <v>0</v>
      </c>
      <c r="AP2688" s="15"/>
      <c r="AR2688" s="14"/>
      <c r="AS2688" s="18"/>
      <c r="AT2688" s="16"/>
      <c r="AU2688" s="18">
        <f t="shared" si="903"/>
        <v>0</v>
      </c>
      <c r="AV2688" s="15"/>
      <c r="AX2688" s="14"/>
      <c r="AY2688" s="18"/>
      <c r="AZ2688" s="16"/>
      <c r="BA2688" s="18">
        <f t="shared" si="904"/>
        <v>0</v>
      </c>
      <c r="BB2688" s="15"/>
      <c r="BD2688" s="14"/>
      <c r="BE2688" s="18"/>
      <c r="BF2688" s="16"/>
      <c r="BG2688" s="18">
        <f t="shared" si="905"/>
        <v>0</v>
      </c>
      <c r="BH2688" s="15"/>
      <c r="BJ2688" s="86">
        <v>0</v>
      </c>
      <c r="BK2688" s="90"/>
      <c r="BL2688" s="24">
        <v>0</v>
      </c>
      <c r="BM2688" s="91"/>
      <c r="BN2688" s="24">
        <v>0</v>
      </c>
      <c r="BO2688" s="24">
        <v>0</v>
      </c>
      <c r="BP2688" s="91"/>
      <c r="BQ2688" s="124"/>
    </row>
    <row r="2689" spans="1:69" ht="16.8" customHeight="1" x14ac:dyDescent="0.35">
      <c r="A2689" s="15"/>
      <c r="B2689" s="15">
        <v>0</v>
      </c>
      <c r="C2689" s="15" t="s">
        <v>172</v>
      </c>
      <c r="D2689" s="16">
        <v>0</v>
      </c>
      <c r="E2689" s="16"/>
      <c r="F2689" s="16"/>
      <c r="G2689" s="16"/>
      <c r="H2689" s="103" t="s">
        <v>40</v>
      </c>
      <c r="I2689" s="4"/>
      <c r="J2689" s="14"/>
      <c r="K2689" s="17" t="str">
        <f>C2728</f>
        <v>TASSE</v>
      </c>
      <c r="L2689" s="16"/>
      <c r="M2689" s="16">
        <f>10*(L2686+L2687-M2687)/100</f>
        <v>0</v>
      </c>
      <c r="N2689" s="16">
        <f>G2728</f>
        <v>0</v>
      </c>
      <c r="O2689" s="16">
        <f t="shared" ref="O2689:O2708" si="906">O2628+M2689-N2689</f>
        <v>30712.12100000001</v>
      </c>
      <c r="P2689" s="18">
        <f t="shared" ref="P2689:P2708" si="907">P2628+M2689</f>
        <v>11843.221</v>
      </c>
      <c r="Q2689" s="14"/>
      <c r="R2689" s="18"/>
      <c r="S2689" s="16"/>
      <c r="T2689" s="18">
        <f t="shared" si="900"/>
        <v>97638.799999999988</v>
      </c>
      <c r="U2689" s="15"/>
      <c r="W2689" s="14"/>
      <c r="X2689" s="18"/>
      <c r="Y2689" s="16"/>
      <c r="Z2689" s="18">
        <f t="shared" si="901"/>
        <v>76649.719999999972</v>
      </c>
      <c r="AA2689" s="15"/>
      <c r="AB2689" s="24"/>
      <c r="AC2689" s="24"/>
      <c r="AD2689" s="25"/>
      <c r="AE2689" s="25"/>
      <c r="AF2689" s="25"/>
      <c r="AG2689" s="25"/>
      <c r="AH2689" s="17"/>
      <c r="AI2689" s="16">
        <v>0</v>
      </c>
      <c r="AJ2689" s="25"/>
      <c r="AL2689" s="14"/>
      <c r="AM2689" s="18"/>
      <c r="AN2689" s="16"/>
      <c r="AO2689" s="18">
        <f t="shared" si="902"/>
        <v>0</v>
      </c>
      <c r="AP2689" s="15"/>
      <c r="AR2689" s="14"/>
      <c r="AS2689" s="18"/>
      <c r="AT2689" s="16"/>
      <c r="AU2689" s="18">
        <f t="shared" si="903"/>
        <v>0</v>
      </c>
      <c r="AV2689" s="15"/>
      <c r="AX2689" s="14"/>
      <c r="AY2689" s="18"/>
      <c r="AZ2689" s="16"/>
      <c r="BA2689" s="18">
        <f t="shared" si="904"/>
        <v>0</v>
      </c>
      <c r="BB2689" s="15"/>
      <c r="BD2689" s="14"/>
      <c r="BE2689" s="18"/>
      <c r="BF2689" s="16"/>
      <c r="BG2689" s="18">
        <f t="shared" si="905"/>
        <v>0</v>
      </c>
      <c r="BH2689" s="15"/>
      <c r="BJ2689" s="86">
        <v>0</v>
      </c>
      <c r="BK2689" s="90"/>
      <c r="BL2689" s="24">
        <v>0</v>
      </c>
      <c r="BM2689" s="91"/>
      <c r="BN2689" s="24">
        <v>0</v>
      </c>
      <c r="BO2689" s="24">
        <v>0</v>
      </c>
      <c r="BP2689" s="91"/>
      <c r="BQ2689" s="124"/>
    </row>
    <row r="2690" spans="1:69" ht="16.8" customHeight="1" x14ac:dyDescent="0.35">
      <c r="A2690" s="15"/>
      <c r="B2690" s="16">
        <f>B2689+B2629</f>
        <v>2066.4499999999998</v>
      </c>
      <c r="C2690" s="15" t="s">
        <v>173</v>
      </c>
      <c r="D2690" s="16">
        <v>0</v>
      </c>
      <c r="E2690" s="16">
        <v>0</v>
      </c>
      <c r="F2690" s="16"/>
      <c r="G2690" s="16"/>
      <c r="H2690" s="103">
        <f>D2690+H2629</f>
        <v>10257.630000000001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0</v>
      </c>
      <c r="N2690" s="16">
        <f>D2698</f>
        <v>0</v>
      </c>
      <c r="O2690" s="16">
        <f t="shared" si="906"/>
        <v>-32992.924022999992</v>
      </c>
      <c r="P2690" s="18">
        <f t="shared" si="907"/>
        <v>9912.775977000003</v>
      </c>
      <c r="Q2690" s="14"/>
      <c r="R2690" s="18"/>
      <c r="S2690" s="16"/>
      <c r="T2690" s="18">
        <f t="shared" si="900"/>
        <v>97638.799999999988</v>
      </c>
      <c r="U2690" s="15"/>
      <c r="W2690" s="14"/>
      <c r="X2690" s="18"/>
      <c r="Y2690" s="16"/>
      <c r="Z2690" s="18">
        <f t="shared" si="901"/>
        <v>76649.719999999972</v>
      </c>
      <c r="AA2690" s="15"/>
      <c r="AB2690" s="24"/>
      <c r="AC2690" s="17"/>
      <c r="AD2690" s="25"/>
      <c r="AE2690" s="25"/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902"/>
        <v>0</v>
      </c>
      <c r="AP2690" s="15"/>
      <c r="AR2690" s="14"/>
      <c r="AS2690" s="18"/>
      <c r="AT2690" s="16"/>
      <c r="AU2690" s="18">
        <f t="shared" si="903"/>
        <v>0</v>
      </c>
      <c r="AV2690" s="15"/>
      <c r="AX2690" s="14"/>
      <c r="AY2690" s="18"/>
      <c r="AZ2690" s="16"/>
      <c r="BA2690" s="18">
        <f t="shared" si="904"/>
        <v>0</v>
      </c>
      <c r="BB2690" s="15"/>
      <c r="BD2690" s="14"/>
      <c r="BE2690" s="18"/>
      <c r="BF2690" s="16"/>
      <c r="BG2690" s="18">
        <f t="shared" si="905"/>
        <v>0</v>
      </c>
      <c r="BH2690" s="15"/>
      <c r="BJ2690" s="86">
        <v>0</v>
      </c>
      <c r="BK2690" s="90"/>
      <c r="BL2690" s="24">
        <v>0</v>
      </c>
      <c r="BM2690" s="91"/>
      <c r="BN2690" s="24">
        <v>0</v>
      </c>
      <c r="BO2690" s="24"/>
      <c r="BP2690" s="24"/>
      <c r="BQ2690" s="124"/>
    </row>
    <row r="2691" spans="1:69" ht="16.8" customHeight="1" x14ac:dyDescent="0.35">
      <c r="A2691" s="15"/>
      <c r="B2691" s="15"/>
      <c r="C2691" s="15" t="s">
        <v>174</v>
      </c>
      <c r="D2691" s="16">
        <v>0</v>
      </c>
      <c r="E2691" s="16">
        <v>0</v>
      </c>
      <c r="F2691" s="16"/>
      <c r="G2691" s="16"/>
      <c r="H2691" s="103" t="s">
        <v>44</v>
      </c>
      <c r="I2691" s="77" t="s">
        <v>175</v>
      </c>
      <c r="J2691" s="14"/>
      <c r="K2691" s="15" t="str">
        <f>C2715</f>
        <v>TOT. PAG. IMPIEGATE</v>
      </c>
      <c r="L2691" s="16"/>
      <c r="M2691" s="16">
        <f>15.35*(L2686+L2687-M2687)/100</f>
        <v>0</v>
      </c>
      <c r="N2691" s="16">
        <f>D2715</f>
        <v>0</v>
      </c>
      <c r="O2691" s="16">
        <f t="shared" si="906"/>
        <v>-7423.3557650000021</v>
      </c>
      <c r="P2691" s="18">
        <f t="shared" si="907"/>
        <v>18179.344234999997</v>
      </c>
      <c r="Q2691" s="14"/>
      <c r="R2691" s="18"/>
      <c r="S2691" s="16"/>
      <c r="T2691" s="18">
        <f t="shared" si="900"/>
        <v>97638.799999999988</v>
      </c>
      <c r="U2691" s="15"/>
      <c r="W2691" s="14"/>
      <c r="X2691" s="18"/>
      <c r="Y2691" s="16"/>
      <c r="Z2691" s="18">
        <f t="shared" si="901"/>
        <v>76649.719999999972</v>
      </c>
      <c r="AA2691" s="15"/>
      <c r="AB2691" s="24"/>
      <c r="AC2691" s="17"/>
      <c r="AD2691" s="25"/>
      <c r="AE2691" s="25"/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902"/>
        <v>0</v>
      </c>
      <c r="AP2691" s="15"/>
      <c r="AR2691" s="14"/>
      <c r="AS2691" s="18"/>
      <c r="AT2691" s="16"/>
      <c r="AU2691" s="18">
        <f t="shared" si="903"/>
        <v>0</v>
      </c>
      <c r="AV2691" s="15"/>
      <c r="AX2691" s="14"/>
      <c r="AY2691" s="18"/>
      <c r="AZ2691" s="16"/>
      <c r="BA2691" s="18">
        <f t="shared" si="904"/>
        <v>0</v>
      </c>
      <c r="BB2691" s="15"/>
      <c r="BD2691" s="14"/>
      <c r="BE2691" s="18"/>
      <c r="BF2691" s="16"/>
      <c r="BG2691" s="18">
        <f t="shared" si="905"/>
        <v>0</v>
      </c>
      <c r="BH2691" s="15"/>
      <c r="BJ2691" s="86">
        <v>0</v>
      </c>
      <c r="BK2691" s="90"/>
      <c r="BL2691" s="24">
        <v>0</v>
      </c>
      <c r="BM2691" s="91"/>
      <c r="BN2691" s="24">
        <v>0</v>
      </c>
      <c r="BO2691" s="24"/>
      <c r="BP2691" s="24"/>
      <c r="BQ2691" s="124"/>
    </row>
    <row r="2692" spans="1:69" ht="16.8" customHeight="1" x14ac:dyDescent="0.35">
      <c r="A2692" s="15"/>
      <c r="B2692" s="15" t="s">
        <v>42</v>
      </c>
      <c r="C2692" s="15" t="s">
        <v>176</v>
      </c>
      <c r="D2692" s="16">
        <v>0</v>
      </c>
      <c r="E2692" s="16"/>
      <c r="F2692" s="16"/>
      <c r="G2692" s="16"/>
      <c r="H2692" s="103">
        <f>D2692+H2631</f>
        <v>87.32</v>
      </c>
      <c r="I2692" s="78">
        <f>D2689+D2690-E2690+D2692</f>
        <v>0</v>
      </c>
      <c r="J2692" s="14"/>
      <c r="K2692" s="15" t="s">
        <v>45</v>
      </c>
      <c r="L2692" s="16"/>
      <c r="M2692" s="16">
        <f>2.6*(L2686+L2687-M2687)/100</f>
        <v>0</v>
      </c>
      <c r="N2692" s="16">
        <f>D2703</f>
        <v>0</v>
      </c>
      <c r="O2692" s="16">
        <f t="shared" si="906"/>
        <v>8070.4374599999983</v>
      </c>
      <c r="P2692" s="18">
        <f t="shared" si="907"/>
        <v>3079.2374599999998</v>
      </c>
      <c r="Q2692" s="14"/>
      <c r="R2692" s="18"/>
      <c r="S2692" s="16"/>
      <c r="T2692" s="18">
        <f t="shared" si="900"/>
        <v>97638.799999999988</v>
      </c>
      <c r="U2692" s="15"/>
      <c r="W2692" s="14"/>
      <c r="X2692" s="18"/>
      <c r="Y2692" s="16"/>
      <c r="Z2692" s="18">
        <f t="shared" si="901"/>
        <v>76649.719999999972</v>
      </c>
      <c r="AA2692" s="15"/>
      <c r="AB2692" s="24"/>
      <c r="AC2692" s="17"/>
      <c r="AD2692" s="25"/>
      <c r="AE2692" s="25"/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902"/>
        <v>0</v>
      </c>
      <c r="AP2692" s="15"/>
      <c r="AR2692" s="14"/>
      <c r="AS2692" s="18"/>
      <c r="AT2692" s="16"/>
      <c r="AU2692" s="18">
        <f t="shared" si="903"/>
        <v>0</v>
      </c>
      <c r="AV2692" s="15"/>
      <c r="AX2692" s="14"/>
      <c r="AY2692" s="18"/>
      <c r="AZ2692" s="16"/>
      <c r="BA2692" s="18">
        <f t="shared" si="904"/>
        <v>0</v>
      </c>
      <c r="BB2692" s="15"/>
      <c r="BD2692" s="14"/>
      <c r="BE2692" s="18"/>
      <c r="BF2692" s="16"/>
      <c r="BG2692" s="18">
        <f t="shared" si="905"/>
        <v>0</v>
      </c>
      <c r="BH2692" s="15"/>
      <c r="BJ2692" s="86">
        <v>0</v>
      </c>
      <c r="BK2692" s="90"/>
      <c r="BL2692" s="24">
        <v>0</v>
      </c>
      <c r="BM2692" s="91"/>
      <c r="BN2692" s="24">
        <v>0</v>
      </c>
      <c r="BO2692" s="24"/>
      <c r="BP2692" s="24"/>
      <c r="BQ2692" s="124"/>
    </row>
    <row r="2693" spans="1:69" ht="16.8" customHeight="1" x14ac:dyDescent="0.35">
      <c r="A2693" s="15"/>
      <c r="B2693" s="15"/>
      <c r="C2693" s="15" t="s">
        <v>177</v>
      </c>
      <c r="D2693" s="16">
        <v>0</v>
      </c>
      <c r="E2693" s="16"/>
      <c r="F2693" s="16"/>
      <c r="G2693" s="16">
        <v>0</v>
      </c>
      <c r="H2693" s="103" t="s">
        <v>49</v>
      </c>
      <c r="I2693" s="4"/>
      <c r="J2693" s="14"/>
      <c r="K2693" s="15" t="s">
        <v>47</v>
      </c>
      <c r="L2693" s="16"/>
      <c r="M2693" s="16">
        <f>2.6*(L2686+L2687-M2687)/100</f>
        <v>0</v>
      </c>
      <c r="N2693" s="16">
        <f>G2704+H2704</f>
        <v>0</v>
      </c>
      <c r="O2693" s="16">
        <f t="shared" si="906"/>
        <v>7765.6774599999999</v>
      </c>
      <c r="P2693" s="18">
        <f t="shared" si="907"/>
        <v>3079.2374599999998</v>
      </c>
      <c r="Q2693" s="14"/>
      <c r="R2693" s="18"/>
      <c r="S2693" s="16">
        <f>G2693</f>
        <v>0</v>
      </c>
      <c r="T2693" s="18">
        <f t="shared" si="900"/>
        <v>97638.799999999988</v>
      </c>
      <c r="U2693" s="15" t="str">
        <f>C2693</f>
        <v>Provvigioni TUTELA LEGALE</v>
      </c>
      <c r="W2693" s="14"/>
      <c r="X2693" s="18"/>
      <c r="Y2693" s="16">
        <v>0</v>
      </c>
      <c r="Z2693" s="18">
        <f t="shared" si="901"/>
        <v>76649.719999999972</v>
      </c>
      <c r="AA2693" s="15"/>
      <c r="AB2693" s="24"/>
      <c r="AC2693" s="15" t="str">
        <f>C2693</f>
        <v>Provvigioni TUTELA LEGALE</v>
      </c>
      <c r="AD2693" s="25"/>
      <c r="AE2693" s="62">
        <f>G2693</f>
        <v>0</v>
      </c>
      <c r="AF2693" s="63">
        <f>AE2693+AF2632</f>
        <v>0</v>
      </c>
      <c r="AG2693" s="25"/>
      <c r="AH2693" s="17"/>
      <c r="AI2693" s="16">
        <v>0</v>
      </c>
      <c r="AJ2693" s="25"/>
      <c r="AL2693" s="14"/>
      <c r="AM2693" s="18"/>
      <c r="AN2693" s="16">
        <v>0</v>
      </c>
      <c r="AO2693" s="18">
        <f t="shared" si="902"/>
        <v>0</v>
      </c>
      <c r="AP2693" s="15"/>
      <c r="AR2693" s="14"/>
      <c r="AS2693" s="18"/>
      <c r="AT2693" s="16">
        <v>0</v>
      </c>
      <c r="AU2693" s="18">
        <f t="shared" si="903"/>
        <v>0</v>
      </c>
      <c r="AV2693" s="15"/>
      <c r="AX2693" s="14"/>
      <c r="AY2693" s="18"/>
      <c r="AZ2693" s="16">
        <v>0</v>
      </c>
      <c r="BA2693" s="18">
        <f t="shared" si="904"/>
        <v>0</v>
      </c>
      <c r="BB2693" s="15"/>
      <c r="BD2693" s="14"/>
      <c r="BE2693" s="18"/>
      <c r="BF2693" s="16">
        <v>0</v>
      </c>
      <c r="BG2693" s="18">
        <f t="shared" si="905"/>
        <v>0</v>
      </c>
      <c r="BH2693" s="15"/>
      <c r="BJ2693" s="86">
        <v>0</v>
      </c>
      <c r="BK2693" s="90"/>
      <c r="BL2693" s="24">
        <v>0</v>
      </c>
      <c r="BM2693" s="91"/>
      <c r="BN2693" s="24">
        <v>0</v>
      </c>
      <c r="BO2693" s="24"/>
      <c r="BP2693" s="24"/>
      <c r="BQ2693" s="124"/>
    </row>
    <row r="2694" spans="1:69" ht="16.8" customHeight="1" x14ac:dyDescent="0.35">
      <c r="A2694" s="15"/>
      <c r="B2694" s="15"/>
      <c r="C2694" s="15" t="s">
        <v>178</v>
      </c>
      <c r="D2694" s="16"/>
      <c r="E2694" s="16"/>
      <c r="F2694" s="16"/>
      <c r="G2694" s="16">
        <v>0</v>
      </c>
      <c r="H2694" s="103">
        <f>D2693+H2633</f>
        <v>3142.26</v>
      </c>
      <c r="I2694" s="4"/>
      <c r="J2694" s="14"/>
      <c r="K2694" s="15" t="s">
        <v>50</v>
      </c>
      <c r="L2694" s="16"/>
      <c r="M2694" s="16">
        <f>0.46*(L2686+L2687-M2687)/100</f>
        <v>0</v>
      </c>
      <c r="N2694" s="16">
        <f>G2708</f>
        <v>0</v>
      </c>
      <c r="O2694" s="16">
        <f t="shared" si="906"/>
        <v>1427.848166</v>
      </c>
      <c r="P2694" s="18">
        <f t="shared" si="907"/>
        <v>544.78816600000016</v>
      </c>
      <c r="Q2694" s="14"/>
      <c r="R2694" s="18"/>
      <c r="S2694" s="16">
        <f>G2694</f>
        <v>0</v>
      </c>
      <c r="T2694" s="18">
        <f t="shared" si="900"/>
        <v>97638.799999999988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901"/>
        <v>76649.719999999972</v>
      </c>
      <c r="AA2694" s="15"/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611.16</v>
      </c>
      <c r="AG2694" s="25"/>
      <c r="AH2694" s="16"/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902"/>
        <v>0</v>
      </c>
      <c r="AP2694" s="15"/>
      <c r="AR2694" s="14"/>
      <c r="AS2694" s="18">
        <v>0</v>
      </c>
      <c r="AT2694" s="16">
        <v>0</v>
      </c>
      <c r="AU2694" s="18">
        <f t="shared" si="903"/>
        <v>0</v>
      </c>
      <c r="AV2694" s="15"/>
      <c r="AX2694" s="14"/>
      <c r="AY2694" s="18">
        <v>0</v>
      </c>
      <c r="AZ2694" s="16">
        <v>0</v>
      </c>
      <c r="BA2694" s="18">
        <f t="shared" si="904"/>
        <v>0</v>
      </c>
      <c r="BB2694" s="15"/>
      <c r="BD2694" s="14"/>
      <c r="BE2694" s="18">
        <v>0</v>
      </c>
      <c r="BF2694" s="16">
        <v>0</v>
      </c>
      <c r="BG2694" s="18">
        <f t="shared" si="905"/>
        <v>0</v>
      </c>
      <c r="BH2694" s="15"/>
      <c r="BJ2694" s="86">
        <v>0</v>
      </c>
      <c r="BK2694" s="90"/>
      <c r="BL2694" s="24">
        <v>0</v>
      </c>
      <c r="BM2694" s="91"/>
      <c r="BN2694" s="24">
        <v>0</v>
      </c>
      <c r="BO2694" s="24"/>
      <c r="BP2694" s="24"/>
      <c r="BQ2694" s="124"/>
    </row>
    <row r="2695" spans="1:69" ht="16.8" customHeight="1" x14ac:dyDescent="0.35">
      <c r="A2695" s="15"/>
      <c r="B2695" s="15"/>
      <c r="C2695" s="15" t="s">
        <v>179</v>
      </c>
      <c r="D2695" s="16"/>
      <c r="E2695" s="16"/>
      <c r="F2695" s="16"/>
      <c r="G2695" s="16">
        <v>0</v>
      </c>
      <c r="H2695" s="103"/>
      <c r="I2695" s="4"/>
      <c r="J2695" s="14"/>
      <c r="K2695" s="15" t="s">
        <v>52</v>
      </c>
      <c r="L2695" s="16"/>
      <c r="M2695" s="16">
        <f>0.28*(L2686+L2687-M2687)/100</f>
        <v>0</v>
      </c>
      <c r="N2695" s="16">
        <f>D2718</f>
        <v>0</v>
      </c>
      <c r="O2695" s="16">
        <f t="shared" si="906"/>
        <v>869.1201880000001</v>
      </c>
      <c r="P2695" s="18">
        <f t="shared" si="907"/>
        <v>331.61018799999999</v>
      </c>
      <c r="Q2695" s="14"/>
      <c r="R2695" s="18"/>
      <c r="S2695" s="16">
        <f>G2695</f>
        <v>0</v>
      </c>
      <c r="T2695" s="18">
        <f t="shared" si="900"/>
        <v>97638.799999999988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901"/>
        <v>76649.719999999972</v>
      </c>
      <c r="AA2695" s="15"/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5832.01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902"/>
        <v>0</v>
      </c>
      <c r="AP2695" s="15"/>
      <c r="AR2695" s="14"/>
      <c r="AS2695" s="18"/>
      <c r="AT2695" s="16">
        <v>0</v>
      </c>
      <c r="AU2695" s="18">
        <f t="shared" si="903"/>
        <v>0</v>
      </c>
      <c r="AV2695" s="15"/>
      <c r="AX2695" s="14"/>
      <c r="AY2695" s="18"/>
      <c r="AZ2695" s="16">
        <v>0</v>
      </c>
      <c r="BA2695" s="18">
        <f t="shared" si="904"/>
        <v>0</v>
      </c>
      <c r="BB2695" s="15"/>
      <c r="BD2695" s="14"/>
      <c r="BE2695" s="18"/>
      <c r="BF2695" s="16">
        <v>0</v>
      </c>
      <c r="BG2695" s="18">
        <f t="shared" si="905"/>
        <v>0</v>
      </c>
      <c r="BH2695" s="15"/>
      <c r="BJ2695" s="86">
        <v>0</v>
      </c>
      <c r="BK2695" s="90"/>
      <c r="BL2695" s="24">
        <v>0</v>
      </c>
      <c r="BM2695" s="24"/>
      <c r="BN2695" s="24"/>
      <c r="BO2695" s="24"/>
      <c r="BP2695" s="24"/>
      <c r="BQ2695" s="124"/>
    </row>
    <row r="2696" spans="1:69" ht="16.8" customHeight="1" x14ac:dyDescent="0.35">
      <c r="A2696" s="15"/>
      <c r="B2696" s="15"/>
      <c r="C2696" s="15" t="s">
        <v>180</v>
      </c>
      <c r="D2696" s="16"/>
      <c r="E2696" s="16"/>
      <c r="F2696" s="16"/>
      <c r="G2696" s="16">
        <v>0</v>
      </c>
      <c r="H2696" s="103"/>
      <c r="I2696" s="4"/>
      <c r="J2696" s="14"/>
      <c r="K2696" s="15" t="str">
        <f>C2706</f>
        <v>Materiale pulizia</v>
      </c>
      <c r="L2696" s="16"/>
      <c r="M2696" s="16">
        <f>0.28*(L2686+L2687-M2687)/100</f>
        <v>0</v>
      </c>
      <c r="N2696" s="16">
        <f>G2706</f>
        <v>0</v>
      </c>
      <c r="O2696" s="16">
        <f t="shared" si="906"/>
        <v>869.1201880000001</v>
      </c>
      <c r="P2696" s="18">
        <f t="shared" si="907"/>
        <v>331.61018799999999</v>
      </c>
      <c r="Q2696" s="14"/>
      <c r="R2696" s="18"/>
      <c r="S2696" s="16">
        <f>G2696</f>
        <v>0</v>
      </c>
      <c r="T2696" s="18">
        <f t="shared" si="900"/>
        <v>97638.799999999988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901"/>
        <v>76649.719999999972</v>
      </c>
      <c r="AA2696" s="15"/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902"/>
        <v>0</v>
      </c>
      <c r="AP2696" s="15"/>
      <c r="AR2696" s="14"/>
      <c r="AS2696" s="18"/>
      <c r="AT2696" s="16">
        <v>0</v>
      </c>
      <c r="AU2696" s="18">
        <f t="shared" si="903"/>
        <v>0</v>
      </c>
      <c r="AV2696" s="15"/>
      <c r="AX2696" s="14"/>
      <c r="AY2696" s="18"/>
      <c r="AZ2696" s="16">
        <v>0</v>
      </c>
      <c r="BA2696" s="18">
        <f t="shared" si="904"/>
        <v>0</v>
      </c>
      <c r="BB2696" s="15"/>
      <c r="BD2696" s="14"/>
      <c r="BE2696" s="18"/>
      <c r="BF2696" s="16">
        <v>0</v>
      </c>
      <c r="BG2696" s="18">
        <f t="shared" si="905"/>
        <v>0</v>
      </c>
      <c r="BH2696" s="15"/>
      <c r="BJ2696" s="86">
        <v>0</v>
      </c>
      <c r="BK2696" s="90"/>
      <c r="BL2696" s="24"/>
      <c r="BM2696" s="24"/>
      <c r="BN2696" s="24"/>
      <c r="BO2696" s="24"/>
      <c r="BP2696" s="24"/>
      <c r="BQ2696" s="124"/>
    </row>
    <row r="2697" spans="1:69" ht="16.8" customHeight="1" x14ac:dyDescent="0.35">
      <c r="A2697" s="15"/>
      <c r="B2697" s="15"/>
      <c r="C2697" s="15" t="s">
        <v>181</v>
      </c>
      <c r="D2697" s="16"/>
      <c r="E2697" s="16"/>
      <c r="F2697" s="16"/>
      <c r="G2697" s="16">
        <v>0</v>
      </c>
      <c r="H2697" s="16"/>
      <c r="I2697" s="4"/>
      <c r="J2697" s="14"/>
      <c r="K2697" s="15" t="str">
        <f>C2709</f>
        <v>Pubblicità</v>
      </c>
      <c r="L2697" s="16"/>
      <c r="M2697" s="16">
        <f>0.28*(L2686+L2687-M2687)/100</f>
        <v>0</v>
      </c>
      <c r="N2697" s="16">
        <f>G2709</f>
        <v>0</v>
      </c>
      <c r="O2697" s="16">
        <f t="shared" si="906"/>
        <v>869.1201880000001</v>
      </c>
      <c r="P2697" s="18">
        <f t="shared" si="907"/>
        <v>331.61018799999999</v>
      </c>
      <c r="Q2697" s="14"/>
      <c r="R2697" s="18"/>
      <c r="S2697" s="16">
        <f>G2697</f>
        <v>0</v>
      </c>
      <c r="T2697" s="18">
        <f t="shared" si="900"/>
        <v>97638.799999999988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901"/>
        <v>76649.719999999972</v>
      </c>
      <c r="AA2697" s="15"/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9876.83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902"/>
        <v>0</v>
      </c>
      <c r="AP2697" s="15"/>
      <c r="AR2697" s="14"/>
      <c r="AS2697" s="18"/>
      <c r="AT2697" s="16">
        <v>0</v>
      </c>
      <c r="AU2697" s="18">
        <f t="shared" si="903"/>
        <v>0</v>
      </c>
      <c r="AV2697" s="15"/>
      <c r="AX2697" s="14"/>
      <c r="AY2697" s="18"/>
      <c r="AZ2697" s="16">
        <v>0</v>
      </c>
      <c r="BA2697" s="18">
        <f t="shared" si="904"/>
        <v>0</v>
      </c>
      <c r="BB2697" s="15"/>
      <c r="BD2697" s="14"/>
      <c r="BE2697" s="18"/>
      <c r="BF2697" s="16">
        <v>0</v>
      </c>
      <c r="BG2697" s="18">
        <f t="shared" si="905"/>
        <v>0</v>
      </c>
      <c r="BH2697" s="15"/>
      <c r="BJ2697" s="86">
        <v>0</v>
      </c>
      <c r="BK2697" s="90"/>
      <c r="BL2697" s="24"/>
      <c r="BM2697" s="24"/>
      <c r="BN2697" s="24"/>
      <c r="BO2697" s="24"/>
      <c r="BP2697" s="24"/>
      <c r="BQ2697" s="124"/>
    </row>
    <row r="2698" spans="1:69" ht="16.8" customHeight="1" x14ac:dyDescent="0.35">
      <c r="A2698" s="15"/>
      <c r="B2698" s="15"/>
      <c r="C2698" s="15" t="s">
        <v>55</v>
      </c>
      <c r="D2698" s="16">
        <f>SUM(G2690:G2697)+E2693+E2694+E2695+E2696+E2697</f>
        <v>0</v>
      </c>
      <c r="E2698" s="16"/>
      <c r="F2698" s="16"/>
      <c r="G2698" s="16"/>
      <c r="H2698" s="16"/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0</v>
      </c>
      <c r="N2698" s="16">
        <f>G2719</f>
        <v>0</v>
      </c>
      <c r="O2698" s="16">
        <f t="shared" si="906"/>
        <v>1427.848166</v>
      </c>
      <c r="P2698" s="18">
        <f t="shared" si="907"/>
        <v>544.78816600000016</v>
      </c>
      <c r="Q2698" s="14"/>
      <c r="R2698" s="18"/>
      <c r="S2698" s="16">
        <v>0</v>
      </c>
      <c r="T2698" s="18">
        <f t="shared" si="900"/>
        <v>97638.799999999988</v>
      </c>
      <c r="U2698" s="15"/>
      <c r="W2698" s="14"/>
      <c r="X2698" s="18"/>
      <c r="Y2698" s="16">
        <v>0</v>
      </c>
      <c r="Z2698" s="18">
        <f t="shared" si="901"/>
        <v>76649.719999999972</v>
      </c>
      <c r="AA2698" s="15"/>
      <c r="AB2698" s="24"/>
      <c r="AC2698" s="15"/>
      <c r="AD2698" s="25"/>
      <c r="AE2698" s="62"/>
      <c r="AF2698" s="63"/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902"/>
        <v>0</v>
      </c>
      <c r="AP2698" s="15"/>
      <c r="AR2698" s="14"/>
      <c r="AS2698" s="18"/>
      <c r="AT2698" s="16">
        <v>0</v>
      </c>
      <c r="AU2698" s="18">
        <f t="shared" si="903"/>
        <v>0</v>
      </c>
      <c r="AV2698" s="15"/>
      <c r="AX2698" s="14"/>
      <c r="AY2698" s="18"/>
      <c r="AZ2698" s="16">
        <v>0</v>
      </c>
      <c r="BA2698" s="18">
        <f t="shared" si="904"/>
        <v>0</v>
      </c>
      <c r="BB2698" s="15"/>
      <c r="BD2698" s="14"/>
      <c r="BE2698" s="18"/>
      <c r="BF2698" s="16">
        <v>0</v>
      </c>
      <c r="BG2698" s="18">
        <f t="shared" si="905"/>
        <v>0</v>
      </c>
      <c r="BH2698" s="15"/>
      <c r="BJ2698" s="86">
        <v>0</v>
      </c>
      <c r="BK2698" s="90"/>
      <c r="BL2698" s="24"/>
      <c r="BM2698" s="24"/>
      <c r="BN2698" s="24"/>
      <c r="BO2698" s="24"/>
      <c r="BP2698" s="24"/>
      <c r="BQ2698" s="124"/>
    </row>
    <row r="2699" spans="1:69" ht="16.8" customHeight="1" x14ac:dyDescent="0.35">
      <c r="A2699" s="15"/>
      <c r="B2699" s="15"/>
      <c r="C2699" s="15" t="s">
        <v>56</v>
      </c>
      <c r="D2699" s="16"/>
      <c r="E2699" s="16"/>
      <c r="F2699" s="16"/>
      <c r="G2699" s="16"/>
      <c r="H2699" s="16">
        <f>SUM(H2686:H2698)</f>
        <v>13604.59</v>
      </c>
      <c r="I2699" s="4"/>
      <c r="J2699" s="14"/>
      <c r="K2699" s="15" t="s">
        <v>182</v>
      </c>
      <c r="L2699" s="16"/>
      <c r="M2699" s="16">
        <f>14.4*(L2686+L2687-M2687)/100</f>
        <v>0</v>
      </c>
      <c r="N2699" s="16">
        <f>G2720</f>
        <v>0</v>
      </c>
      <c r="O2699" s="16">
        <f t="shared" si="906"/>
        <v>16218.38824</v>
      </c>
      <c r="P2699" s="18">
        <f t="shared" si="907"/>
        <v>17054.238239999999</v>
      </c>
      <c r="Q2699" s="14"/>
      <c r="R2699" s="18"/>
      <c r="S2699" s="16">
        <v>0</v>
      </c>
      <c r="T2699" s="18">
        <f t="shared" si="900"/>
        <v>97638.799999999988</v>
      </c>
      <c r="U2699" s="15"/>
      <c r="W2699" s="14"/>
      <c r="X2699" s="18"/>
      <c r="Y2699" s="16">
        <v>0</v>
      </c>
      <c r="Z2699" s="18">
        <f t="shared" si="901"/>
        <v>76649.719999999972</v>
      </c>
      <c r="AA2699" s="15" t="str">
        <f>C2699</f>
        <v>Sinistro</v>
      </c>
      <c r="AB2699" s="24"/>
      <c r="AC2699" s="15"/>
      <c r="AD2699" s="25"/>
      <c r="AE2699" s="62"/>
      <c r="AF2699" s="63"/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902"/>
        <v>0</v>
      </c>
      <c r="AP2699" s="15"/>
      <c r="AR2699" s="14"/>
      <c r="AS2699" s="18"/>
      <c r="AT2699" s="16">
        <v>0</v>
      </c>
      <c r="AU2699" s="18">
        <f t="shared" si="903"/>
        <v>0</v>
      </c>
      <c r="AV2699" s="15"/>
      <c r="AX2699" s="14"/>
      <c r="AY2699" s="18"/>
      <c r="AZ2699" s="16">
        <v>0</v>
      </c>
      <c r="BA2699" s="18">
        <f t="shared" si="904"/>
        <v>0</v>
      </c>
      <c r="BB2699" s="15"/>
      <c r="BD2699" s="14"/>
      <c r="BE2699" s="18"/>
      <c r="BF2699" s="16">
        <v>0</v>
      </c>
      <c r="BG2699" s="18">
        <f t="shared" si="905"/>
        <v>0</v>
      </c>
      <c r="BH2699" s="15"/>
      <c r="BJ2699" s="86">
        <v>0</v>
      </c>
      <c r="BK2699" s="90"/>
      <c r="BL2699" s="24"/>
      <c r="BM2699" s="24"/>
      <c r="BN2699" s="24"/>
      <c r="BO2699" s="24"/>
      <c r="BP2699" s="24"/>
      <c r="BQ2699" s="124"/>
    </row>
    <row r="2700" spans="1:69" ht="16.8" customHeight="1" x14ac:dyDescent="0.35">
      <c r="A2700" s="15"/>
      <c r="B2700" s="15"/>
      <c r="C2700" s="15" t="s">
        <v>57</v>
      </c>
      <c r="D2700" s="16">
        <f>E2699+G2699</f>
        <v>0</v>
      </c>
      <c r="E2700" s="16"/>
      <c r="F2700" s="16"/>
      <c r="G2700" s="16"/>
      <c r="H2700" s="16"/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0</v>
      </c>
      <c r="N2700" s="16">
        <f>G2721</f>
        <v>0</v>
      </c>
      <c r="O2700" s="16">
        <f t="shared" si="906"/>
        <v>3773.44094</v>
      </c>
      <c r="P2700" s="18">
        <f t="shared" si="907"/>
        <v>1658.0509399999999</v>
      </c>
      <c r="Q2700" s="14"/>
      <c r="R2700" s="18"/>
      <c r="S2700" s="16">
        <v>0</v>
      </c>
      <c r="T2700" s="18">
        <f t="shared" si="900"/>
        <v>97638.799999999988</v>
      </c>
      <c r="U2700" s="15"/>
      <c r="W2700" s="14"/>
      <c r="X2700" s="18"/>
      <c r="Y2700" s="16">
        <v>0</v>
      </c>
      <c r="Z2700" s="18">
        <f t="shared" si="901"/>
        <v>76649.719999999972</v>
      </c>
      <c r="AA2700" s="15"/>
      <c r="AB2700" s="24"/>
      <c r="AC2700" s="64" t="s">
        <v>134</v>
      </c>
      <c r="AD2700" s="65"/>
      <c r="AE2700" s="65">
        <f>H2704</f>
        <v>0</v>
      </c>
      <c r="AF2700" s="63">
        <f t="shared" ref="AF2700:AF2730" si="908">AE2700+AF2639</f>
        <v>0</v>
      </c>
      <c r="AG2700" s="25"/>
      <c r="AH2700" s="24"/>
      <c r="AI2700" s="26"/>
      <c r="AJ2700" s="25">
        <v>0</v>
      </c>
      <c r="AL2700" s="14"/>
      <c r="AM2700" s="18"/>
      <c r="AN2700" s="16">
        <v>0</v>
      </c>
      <c r="AO2700" s="18">
        <f t="shared" si="902"/>
        <v>0</v>
      </c>
      <c r="AP2700" s="15"/>
      <c r="AR2700" s="14"/>
      <c r="AS2700" s="18"/>
      <c r="AT2700" s="16">
        <v>0</v>
      </c>
      <c r="AU2700" s="18">
        <f t="shared" si="903"/>
        <v>0</v>
      </c>
      <c r="AV2700" s="15"/>
      <c r="AX2700" s="14"/>
      <c r="AY2700" s="18"/>
      <c r="AZ2700" s="16">
        <v>0</v>
      </c>
      <c r="BA2700" s="18">
        <f t="shared" si="904"/>
        <v>0</v>
      </c>
      <c r="BB2700" s="15"/>
      <c r="BD2700" s="14"/>
      <c r="BE2700" s="18"/>
      <c r="BF2700" s="16">
        <v>0</v>
      </c>
      <c r="BG2700" s="18">
        <f t="shared" si="905"/>
        <v>0</v>
      </c>
      <c r="BH2700" s="15"/>
      <c r="BJ2700" s="86"/>
      <c r="BK2700" s="86"/>
      <c r="BL2700" s="24"/>
      <c r="BM2700" s="24"/>
      <c r="BN2700" s="24"/>
      <c r="BO2700" s="24"/>
      <c r="BP2700" s="24"/>
      <c r="BQ2700" s="124"/>
    </row>
    <row r="2701" spans="1:69" ht="16.8" customHeight="1" x14ac:dyDescent="0.35">
      <c r="A2701" s="15"/>
      <c r="B2701" s="15"/>
      <c r="C2701" s="15" t="s">
        <v>58</v>
      </c>
      <c r="D2701" s="16"/>
      <c r="E2701" s="16"/>
      <c r="F2701" s="16"/>
      <c r="G2701" s="16">
        <v>0</v>
      </c>
      <c r="H2701" s="16"/>
      <c r="I2701" s="4"/>
      <c r="J2701" s="14"/>
      <c r="K2701" s="15" t="str">
        <f>C2723</f>
        <v xml:space="preserve">RIVALSA </v>
      </c>
      <c r="L2701" s="16"/>
      <c r="M2701" s="16">
        <f>0*(L2686+L2687-M2687)/100</f>
        <v>0</v>
      </c>
      <c r="N2701" s="16">
        <f>G2723</f>
        <v>0</v>
      </c>
      <c r="O2701" s="16">
        <f t="shared" si="906"/>
        <v>0</v>
      </c>
      <c r="P2701" s="18">
        <f t="shared" si="907"/>
        <v>0</v>
      </c>
      <c r="Q2701" s="14"/>
      <c r="R2701" s="18"/>
      <c r="S2701" s="16">
        <f t="shared" ref="S2701:S2708" si="909">G2701</f>
        <v>0</v>
      </c>
      <c r="T2701" s="18">
        <f t="shared" si="900"/>
        <v>97638.799999999988</v>
      </c>
      <c r="U2701" s="15" t="str">
        <f t="shared" ref="U2701:U2711" si="910">C2701</f>
        <v xml:space="preserve">Francobolli    </v>
      </c>
      <c r="W2701" s="14"/>
      <c r="X2701" s="18"/>
      <c r="Y2701" s="16"/>
      <c r="Z2701" s="18">
        <f t="shared" si="901"/>
        <v>76649.719999999972</v>
      </c>
      <c r="AA2701" s="15"/>
      <c r="AB2701" s="24"/>
      <c r="AC2701" s="15" t="str">
        <f t="shared" ref="AC2701:AC2714" si="911">C2701</f>
        <v xml:space="preserve">Francobolli    </v>
      </c>
      <c r="AD2701" s="25"/>
      <c r="AE2701" s="62">
        <f>G2701</f>
        <v>0</v>
      </c>
      <c r="AF2701" s="63">
        <f t="shared" si="908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902"/>
        <v>0</v>
      </c>
      <c r="AP2701" s="15"/>
      <c r="AR2701" s="14"/>
      <c r="AS2701" s="18"/>
      <c r="AT2701" s="16"/>
      <c r="AU2701" s="18">
        <f t="shared" si="903"/>
        <v>0</v>
      </c>
      <c r="AV2701" s="15"/>
      <c r="AX2701" s="14"/>
      <c r="AY2701" s="18"/>
      <c r="AZ2701" s="16"/>
      <c r="BA2701" s="18">
        <f t="shared" si="904"/>
        <v>0</v>
      </c>
      <c r="BB2701" s="15"/>
      <c r="BD2701" s="14"/>
      <c r="BE2701" s="18"/>
      <c r="BF2701" s="16"/>
      <c r="BG2701" s="18">
        <f t="shared" si="905"/>
        <v>0</v>
      </c>
      <c r="BH2701" s="15"/>
      <c r="BJ2701" s="86"/>
      <c r="BK2701" s="86"/>
      <c r="BL2701" s="24"/>
      <c r="BM2701" s="24"/>
      <c r="BN2701" s="24"/>
      <c r="BO2701" s="24"/>
      <c r="BP2701" s="24"/>
      <c r="BQ2701" s="124"/>
    </row>
    <row r="2702" spans="1:69" ht="16.8" customHeight="1" x14ac:dyDescent="0.35">
      <c r="A2702" s="15"/>
      <c r="B2702" s="15"/>
      <c r="C2702" s="15" t="s">
        <v>135</v>
      </c>
      <c r="D2702" s="16"/>
      <c r="E2702" s="16"/>
      <c r="F2702" s="16"/>
      <c r="G2702" s="16">
        <v>0</v>
      </c>
      <c r="H2702" s="16"/>
      <c r="I2702" s="4"/>
      <c r="J2702" s="14"/>
      <c r="K2702" s="15" t="str">
        <f>C2724</f>
        <v>COMMERCIALISTA</v>
      </c>
      <c r="L2702" s="16"/>
      <c r="M2702" s="16">
        <f>1.86*(L2686+L2687-M2687)/100</f>
        <v>0</v>
      </c>
      <c r="N2702" s="16">
        <f>G2724</f>
        <v>0</v>
      </c>
      <c r="O2702" s="16">
        <f t="shared" si="906"/>
        <v>2244.0991060000001</v>
      </c>
      <c r="P2702" s="18">
        <f t="shared" si="907"/>
        <v>2202.8391060000004</v>
      </c>
      <c r="Q2702" s="14"/>
      <c r="R2702" s="18"/>
      <c r="S2702" s="16">
        <f t="shared" si="909"/>
        <v>0</v>
      </c>
      <c r="T2702" s="18">
        <f t="shared" si="900"/>
        <v>97638.799999999988</v>
      </c>
      <c r="U2702" s="15" t="str">
        <f t="shared" si="910"/>
        <v xml:space="preserve">PAG. FATT. SOMMESE PETROLI </v>
      </c>
      <c r="W2702" s="14"/>
      <c r="X2702" s="18"/>
      <c r="Y2702" s="16">
        <v>0</v>
      </c>
      <c r="Z2702" s="18">
        <f t="shared" si="901"/>
        <v>76649.719999999972</v>
      </c>
      <c r="AA2702" s="15"/>
      <c r="AB2702" s="24"/>
      <c r="AC2702" s="15" t="str">
        <f t="shared" si="911"/>
        <v xml:space="preserve">PAG. FATT. SOMMESE PETROLI </v>
      </c>
      <c r="AD2702" s="25"/>
      <c r="AE2702" s="62">
        <f>G2702</f>
        <v>0</v>
      </c>
      <c r="AF2702" s="63">
        <f t="shared" si="908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902"/>
        <v>0</v>
      </c>
      <c r="AP2702" s="15"/>
      <c r="AR2702" s="14"/>
      <c r="AS2702" s="18"/>
      <c r="AT2702" s="16">
        <v>0</v>
      </c>
      <c r="AU2702" s="18">
        <f t="shared" si="903"/>
        <v>0</v>
      </c>
      <c r="AV2702" s="15"/>
      <c r="AX2702" s="14"/>
      <c r="AY2702" s="18"/>
      <c r="AZ2702" s="16">
        <v>0</v>
      </c>
      <c r="BA2702" s="18">
        <f t="shared" si="904"/>
        <v>0</v>
      </c>
      <c r="BB2702" s="15"/>
      <c r="BD2702" s="14"/>
      <c r="BE2702" s="18"/>
      <c r="BF2702" s="16">
        <v>0</v>
      </c>
      <c r="BG2702" s="18">
        <f t="shared" si="905"/>
        <v>0</v>
      </c>
      <c r="BH2702" s="15"/>
      <c r="BJ2702" s="86"/>
      <c r="BK2702" s="86"/>
      <c r="BL2702" s="24"/>
      <c r="BM2702" s="24"/>
      <c r="BN2702" s="24"/>
      <c r="BO2702" s="24"/>
      <c r="BP2702" s="24"/>
      <c r="BQ2702" s="124"/>
    </row>
    <row r="2703" spans="1:69" ht="16.8" customHeight="1" x14ac:dyDescent="0.35">
      <c r="A2703" s="15"/>
      <c r="B2703" s="15"/>
      <c r="C2703" s="15" t="s">
        <v>60</v>
      </c>
      <c r="D2703" s="16">
        <f>SUM(G2702:G2703)</f>
        <v>0</v>
      </c>
      <c r="E2703" s="16">
        <v>0</v>
      </c>
      <c r="F2703" s="16"/>
      <c r="G2703" s="16">
        <v>0</v>
      </c>
      <c r="H2703" s="16"/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0</v>
      </c>
      <c r="N2703" s="16">
        <f>G2725</f>
        <v>0</v>
      </c>
      <c r="O2703" s="16">
        <f t="shared" si="906"/>
        <v>2172.8054699999998</v>
      </c>
      <c r="P2703" s="18">
        <f t="shared" si="907"/>
        <v>829.02546999999993</v>
      </c>
      <c r="Q2703" s="14"/>
      <c r="R2703" s="18"/>
      <c r="S2703" s="16">
        <f t="shared" si="909"/>
        <v>0</v>
      </c>
      <c r="T2703" s="18">
        <f t="shared" si="900"/>
        <v>97638.799999999988</v>
      </c>
      <c r="U2703" s="15" t="str">
        <f t="shared" si="910"/>
        <v>Benzina auto papa'</v>
      </c>
      <c r="W2703" s="14"/>
      <c r="X2703" s="18"/>
      <c r="Y2703" s="16">
        <v>0</v>
      </c>
      <c r="Z2703" s="18">
        <f t="shared" si="901"/>
        <v>76649.719999999972</v>
      </c>
      <c r="AA2703" s="15"/>
      <c r="AB2703" s="24"/>
      <c r="AC2703" s="15" t="str">
        <f t="shared" si="911"/>
        <v>Benzina auto papa'</v>
      </c>
      <c r="AD2703" s="25"/>
      <c r="AE2703" s="62">
        <f>G2703</f>
        <v>0</v>
      </c>
      <c r="AF2703" s="63">
        <f t="shared" si="908"/>
        <v>0</v>
      </c>
      <c r="AG2703" s="25"/>
      <c r="AH2703" s="24"/>
      <c r="AI2703" s="26">
        <v>0</v>
      </c>
      <c r="AJ2703" s="25"/>
      <c r="AL2703" s="14"/>
      <c r="AM2703" s="18"/>
      <c r="AN2703" s="16">
        <v>0</v>
      </c>
      <c r="AO2703" s="18">
        <f t="shared" si="902"/>
        <v>0</v>
      </c>
      <c r="AP2703" s="15"/>
      <c r="AR2703" s="14"/>
      <c r="AS2703" s="18"/>
      <c r="AT2703" s="16">
        <v>0</v>
      </c>
      <c r="AU2703" s="18">
        <f t="shared" si="903"/>
        <v>0</v>
      </c>
      <c r="AV2703" s="15"/>
      <c r="AX2703" s="14"/>
      <c r="AY2703" s="18"/>
      <c r="AZ2703" s="16">
        <v>0</v>
      </c>
      <c r="BA2703" s="18">
        <f t="shared" si="904"/>
        <v>0</v>
      </c>
      <c r="BB2703" s="15"/>
      <c r="BD2703" s="14"/>
      <c r="BE2703" s="18"/>
      <c r="BF2703" s="16">
        <v>0</v>
      </c>
      <c r="BG2703" s="18">
        <f t="shared" si="905"/>
        <v>0</v>
      </c>
      <c r="BH2703" s="15"/>
      <c r="BJ2703" s="86"/>
      <c r="BK2703" s="86"/>
      <c r="BL2703" s="24"/>
      <c r="BM2703" s="24"/>
      <c r="BN2703" s="24"/>
      <c r="BO2703" s="24"/>
      <c r="BP2703" s="24"/>
      <c r="BQ2703" s="124"/>
    </row>
    <row r="2704" spans="1:69" ht="16.8" customHeight="1" x14ac:dyDescent="0.35">
      <c r="A2704" s="15"/>
      <c r="B2704" s="15"/>
      <c r="C2704" s="28" t="s">
        <v>136</v>
      </c>
      <c r="D2704" s="16"/>
      <c r="E2704" s="16">
        <v>0</v>
      </c>
      <c r="F2704" s="16">
        <v>0</v>
      </c>
      <c r="G2704" s="16">
        <v>0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0</v>
      </c>
      <c r="N2704" s="16">
        <f>G2729</f>
        <v>0</v>
      </c>
      <c r="O2704" s="16">
        <f t="shared" si="906"/>
        <v>29251.491922000005</v>
      </c>
      <c r="P2704" s="18">
        <f t="shared" si="907"/>
        <v>22288.941922000002</v>
      </c>
      <c r="Q2704" s="14"/>
      <c r="R2704" s="18"/>
      <c r="S2704" s="16">
        <f t="shared" si="909"/>
        <v>0</v>
      </c>
      <c r="T2704" s="18">
        <f t="shared" si="900"/>
        <v>97638.799999999988</v>
      </c>
      <c r="U2704" s="15" t="str">
        <f t="shared" si="910"/>
        <v>Spese bancarie</v>
      </c>
      <c r="W2704" s="14"/>
      <c r="X2704" s="18"/>
      <c r="Y2704" s="16">
        <v>0</v>
      </c>
      <c r="Z2704" s="18">
        <f t="shared" si="901"/>
        <v>76649.719999999972</v>
      </c>
      <c r="AA2704" s="15" t="str">
        <f>C2704</f>
        <v>Spese bancarie</v>
      </c>
      <c r="AB2704" s="24"/>
      <c r="AC2704" s="15" t="str">
        <f t="shared" si="911"/>
        <v>Spese bancarie</v>
      </c>
      <c r="AD2704" s="25"/>
      <c r="AE2704" s="62">
        <v>0</v>
      </c>
      <c r="AF2704" s="63">
        <f t="shared" si="908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902"/>
        <v>0</v>
      </c>
      <c r="AP2704" s="15"/>
      <c r="AR2704" s="14"/>
      <c r="AS2704" s="18"/>
      <c r="AT2704" s="16">
        <v>0</v>
      </c>
      <c r="AU2704" s="18">
        <f t="shared" si="903"/>
        <v>0</v>
      </c>
      <c r="AV2704" s="15" t="str">
        <f>C2704</f>
        <v>Spese bancarie</v>
      </c>
      <c r="AX2704" s="14"/>
      <c r="AY2704" s="18"/>
      <c r="AZ2704" s="16">
        <v>0</v>
      </c>
      <c r="BA2704" s="18">
        <f t="shared" si="904"/>
        <v>0</v>
      </c>
      <c r="BB2704" s="15"/>
      <c r="BD2704" s="14"/>
      <c r="BE2704" s="18"/>
      <c r="BF2704" s="16">
        <v>0</v>
      </c>
      <c r="BG2704" s="18">
        <f t="shared" si="905"/>
        <v>0</v>
      </c>
      <c r="BH2704" s="15"/>
      <c r="BJ2704" s="86"/>
      <c r="BK2704" s="86"/>
      <c r="BL2704" s="24"/>
      <c r="BM2704" s="24"/>
      <c r="BN2704" s="24"/>
      <c r="BO2704" s="24"/>
      <c r="BP2704" s="24"/>
      <c r="BQ2704" s="124"/>
    </row>
    <row r="2705" spans="1:69" ht="16.8" customHeight="1" x14ac:dyDescent="0.35">
      <c r="A2705" s="15"/>
      <c r="B2705" s="15"/>
      <c r="C2705" s="15"/>
      <c r="D2705" s="16"/>
      <c r="E2705" s="16"/>
      <c r="F2705" s="16"/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0</v>
      </c>
      <c r="N2705" s="29">
        <f>G2730</f>
        <v>0</v>
      </c>
      <c r="O2705" s="16">
        <f t="shared" si="906"/>
        <v>42957.46192199998</v>
      </c>
      <c r="P2705" s="18">
        <f t="shared" si="907"/>
        <v>22288.941922000002</v>
      </c>
      <c r="Q2705" s="14"/>
      <c r="R2705" s="18"/>
      <c r="S2705" s="16">
        <f t="shared" si="909"/>
        <v>0</v>
      </c>
      <c r="T2705" s="18">
        <f t="shared" si="900"/>
        <v>97638.799999999988</v>
      </c>
      <c r="U2705" s="15">
        <f t="shared" si="910"/>
        <v>0</v>
      </c>
      <c r="W2705" s="14"/>
      <c r="X2705" s="18"/>
      <c r="Y2705" s="16">
        <v>0</v>
      </c>
      <c r="Z2705" s="18">
        <f t="shared" si="901"/>
        <v>76649.719999999972</v>
      </c>
      <c r="AA2705" s="15"/>
      <c r="AB2705" s="24"/>
      <c r="AC2705" s="15">
        <f t="shared" si="911"/>
        <v>0</v>
      </c>
      <c r="AD2705" s="25"/>
      <c r="AE2705" s="62">
        <f t="shared" ref="AE2705:AE2730" si="912">G2705</f>
        <v>0</v>
      </c>
      <c r="AF2705" s="63">
        <f t="shared" si="908"/>
        <v>0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902"/>
        <v>0</v>
      </c>
      <c r="AP2705" s="15"/>
      <c r="AR2705" s="14"/>
      <c r="AS2705" s="18"/>
      <c r="AT2705" s="16">
        <v>0</v>
      </c>
      <c r="AU2705" s="18">
        <f t="shared" si="903"/>
        <v>0</v>
      </c>
      <c r="AV2705" s="15"/>
      <c r="AX2705" s="14"/>
      <c r="AY2705" s="18"/>
      <c r="AZ2705" s="16">
        <v>0</v>
      </c>
      <c r="BA2705" s="18">
        <f t="shared" si="904"/>
        <v>0</v>
      </c>
      <c r="BB2705" s="15"/>
      <c r="BD2705" s="14"/>
      <c r="BE2705" s="18"/>
      <c r="BF2705" s="16">
        <v>0</v>
      </c>
      <c r="BG2705" s="18">
        <f t="shared" si="905"/>
        <v>0</v>
      </c>
      <c r="BH2705" s="15"/>
      <c r="BJ2705" s="86"/>
      <c r="BK2705" s="86"/>
      <c r="BL2705" s="24"/>
      <c r="BM2705" s="24"/>
      <c r="BN2705" s="24"/>
      <c r="BO2705" s="24"/>
      <c r="BP2705" s="24"/>
      <c r="BQ2705" s="124"/>
    </row>
    <row r="2706" spans="1:69" ht="16.8" customHeight="1" x14ac:dyDescent="0.35">
      <c r="A2706" s="15"/>
      <c r="B2706" s="15"/>
      <c r="C2706" s="28" t="s">
        <v>62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0</v>
      </c>
      <c r="N2706" s="16">
        <f>G2701</f>
        <v>0</v>
      </c>
      <c r="O2706" s="16">
        <f t="shared" si="906"/>
        <v>1552.0110500000005</v>
      </c>
      <c r="P2706" s="18">
        <f t="shared" si="907"/>
        <v>592.16104999999993</v>
      </c>
      <c r="Q2706" s="14"/>
      <c r="R2706" s="18"/>
      <c r="S2706" s="16">
        <f t="shared" si="909"/>
        <v>0</v>
      </c>
      <c r="T2706" s="18">
        <f t="shared" si="900"/>
        <v>97638.799999999988</v>
      </c>
      <c r="U2706" s="15" t="str">
        <f t="shared" si="910"/>
        <v>Materiale pulizia</v>
      </c>
      <c r="W2706" s="14"/>
      <c r="X2706" s="18"/>
      <c r="Y2706" s="16">
        <v>0</v>
      </c>
      <c r="Z2706" s="18">
        <f t="shared" si="901"/>
        <v>76649.719999999972</v>
      </c>
      <c r="AA2706" s="15"/>
      <c r="AB2706" s="24"/>
      <c r="AC2706" s="15" t="str">
        <f t="shared" si="911"/>
        <v>Materiale pulizia</v>
      </c>
      <c r="AD2706" s="25"/>
      <c r="AE2706" s="62">
        <f t="shared" si="912"/>
        <v>0</v>
      </c>
      <c r="AF2706" s="63">
        <f t="shared" si="908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902"/>
        <v>0</v>
      </c>
      <c r="AP2706" s="15"/>
      <c r="AR2706" s="14"/>
      <c r="AS2706" s="18"/>
      <c r="AT2706" s="16">
        <v>0</v>
      </c>
      <c r="AU2706" s="18">
        <f t="shared" si="903"/>
        <v>0</v>
      </c>
      <c r="AV2706" s="15"/>
      <c r="AX2706" s="14"/>
      <c r="AY2706" s="18"/>
      <c r="AZ2706" s="16">
        <v>0</v>
      </c>
      <c r="BA2706" s="18">
        <f t="shared" si="904"/>
        <v>0</v>
      </c>
      <c r="BB2706" s="15"/>
      <c r="BD2706" s="14"/>
      <c r="BE2706" s="18"/>
      <c r="BF2706" s="16">
        <v>0</v>
      </c>
      <c r="BG2706" s="18">
        <f t="shared" si="905"/>
        <v>0</v>
      </c>
      <c r="BH2706" s="15"/>
      <c r="BJ2706" s="86"/>
      <c r="BK2706" s="86"/>
      <c r="BL2706" s="24"/>
      <c r="BM2706" s="24"/>
      <c r="BN2706" s="24"/>
      <c r="BO2706" s="24"/>
      <c r="BP2706" s="24"/>
      <c r="BQ2706" s="124"/>
    </row>
    <row r="2707" spans="1:69" ht="16.8" customHeight="1" x14ac:dyDescent="0.35">
      <c r="A2707" s="15"/>
      <c r="B2707" s="15"/>
      <c r="C2707" s="15" t="s">
        <v>63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0</v>
      </c>
      <c r="N2707" s="16">
        <f>G2707</f>
        <v>0</v>
      </c>
      <c r="O2707" s="16">
        <f t="shared" si="906"/>
        <v>-290.2689499999999</v>
      </c>
      <c r="P2707" s="18">
        <f t="shared" si="907"/>
        <v>592.16104999999993</v>
      </c>
      <c r="Q2707" s="14"/>
      <c r="R2707" s="18"/>
      <c r="S2707" s="16">
        <f t="shared" si="909"/>
        <v>0</v>
      </c>
      <c r="T2707" s="18">
        <f t="shared" si="900"/>
        <v>97638.799999999988</v>
      </c>
      <c r="U2707" s="15" t="str">
        <f t="shared" si="910"/>
        <v xml:space="preserve">Assicurazioni </v>
      </c>
      <c r="W2707" s="14"/>
      <c r="X2707" s="18"/>
      <c r="Y2707" s="16">
        <v>0</v>
      </c>
      <c r="Z2707" s="18">
        <f t="shared" si="901"/>
        <v>76649.719999999972</v>
      </c>
      <c r="AA2707" s="15"/>
      <c r="AB2707" s="24"/>
      <c r="AC2707" s="15" t="str">
        <f t="shared" si="911"/>
        <v xml:space="preserve">Assicurazioni </v>
      </c>
      <c r="AD2707" s="25"/>
      <c r="AE2707" s="62">
        <f t="shared" si="912"/>
        <v>0</v>
      </c>
      <c r="AF2707" s="63">
        <f t="shared" si="908"/>
        <v>1842.28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902"/>
        <v>0</v>
      </c>
      <c r="AP2707" s="15"/>
      <c r="AR2707" s="14"/>
      <c r="AS2707" s="18"/>
      <c r="AT2707" s="16">
        <v>0</v>
      </c>
      <c r="AU2707" s="18">
        <f t="shared" si="903"/>
        <v>0</v>
      </c>
      <c r="AV2707" s="15"/>
      <c r="AX2707" s="14"/>
      <c r="AY2707" s="18"/>
      <c r="AZ2707" s="16">
        <v>0</v>
      </c>
      <c r="BA2707" s="18">
        <f t="shared" si="904"/>
        <v>0</v>
      </c>
      <c r="BB2707" s="15"/>
      <c r="BD2707" s="14"/>
      <c r="BE2707" s="18"/>
      <c r="BF2707" s="16">
        <v>0</v>
      </c>
      <c r="BG2707" s="18">
        <f t="shared" si="905"/>
        <v>0</v>
      </c>
      <c r="BH2707" s="15"/>
      <c r="BJ2707" s="86"/>
      <c r="BK2707" s="86"/>
      <c r="BL2707" s="24"/>
      <c r="BM2707" s="24"/>
      <c r="BN2707" s="24"/>
      <c r="BO2707" s="24"/>
      <c r="BP2707" s="24"/>
      <c r="BQ2707" s="124"/>
    </row>
    <row r="2708" spans="1:69" ht="16.8" customHeight="1" x14ac:dyDescent="0.35">
      <c r="A2708" s="15"/>
      <c r="B2708" s="15"/>
      <c r="C2708" s="15" t="s">
        <v>50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64</v>
      </c>
      <c r="L2708" s="16"/>
      <c r="M2708" s="16">
        <f>2.32*(L2686+L2687-M2687)/100</f>
        <v>0</v>
      </c>
      <c r="N2708" s="16">
        <f>H2742+H2741+G2740</f>
        <v>0</v>
      </c>
      <c r="O2708" s="16">
        <f t="shared" si="906"/>
        <v>1784.6372719999993</v>
      </c>
      <c r="P2708" s="18">
        <f t="shared" si="907"/>
        <v>2747.6272719999988</v>
      </c>
      <c r="Q2708" s="14"/>
      <c r="R2708" s="18"/>
      <c r="S2708" s="16">
        <f t="shared" si="909"/>
        <v>0</v>
      </c>
      <c r="T2708" s="18">
        <f t="shared" si="900"/>
        <v>97638.799999999988</v>
      </c>
      <c r="U2708" s="15" t="str">
        <f t="shared" si="910"/>
        <v>Telepass</v>
      </c>
      <c r="W2708" s="14"/>
      <c r="X2708" s="18"/>
      <c r="Y2708" s="16">
        <v>0</v>
      </c>
      <c r="Z2708" s="18">
        <f t="shared" si="901"/>
        <v>76649.719999999972</v>
      </c>
      <c r="AA2708" s="15"/>
      <c r="AB2708" s="24"/>
      <c r="AC2708" s="15" t="str">
        <f t="shared" si="911"/>
        <v>Telepass</v>
      </c>
      <c r="AD2708" s="25"/>
      <c r="AE2708" s="62">
        <f t="shared" si="912"/>
        <v>0</v>
      </c>
      <c r="AF2708" s="63">
        <f t="shared" si="908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902"/>
        <v>0</v>
      </c>
      <c r="AP2708" s="15"/>
      <c r="AR2708" s="14"/>
      <c r="AS2708" s="18"/>
      <c r="AT2708" s="16">
        <v>0</v>
      </c>
      <c r="AU2708" s="18">
        <f t="shared" si="903"/>
        <v>0</v>
      </c>
      <c r="AV2708" s="15"/>
      <c r="AX2708" s="14"/>
      <c r="AY2708" s="18"/>
      <c r="AZ2708" s="16">
        <v>0</v>
      </c>
      <c r="BA2708" s="18">
        <f t="shared" si="904"/>
        <v>0</v>
      </c>
      <c r="BB2708" s="15"/>
      <c r="BD2708" s="14"/>
      <c r="BE2708" s="18"/>
      <c r="BF2708" s="16">
        <v>0</v>
      </c>
      <c r="BG2708" s="18">
        <f t="shared" si="905"/>
        <v>0</v>
      </c>
      <c r="BH2708" s="15"/>
      <c r="BJ2708" s="86"/>
      <c r="BK2708" s="86"/>
      <c r="BL2708" s="24"/>
      <c r="BM2708" s="24"/>
      <c r="BN2708" s="24"/>
      <c r="BO2708" s="24"/>
      <c r="BP2708" s="24"/>
      <c r="BQ2708" s="124"/>
    </row>
    <row r="2709" spans="1:69" ht="16.8" customHeight="1" x14ac:dyDescent="0.35">
      <c r="A2709" s="15"/>
      <c r="B2709" s="15"/>
      <c r="C2709" s="28" t="s">
        <v>65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/>
      <c r="L2709" s="16"/>
      <c r="M2709" s="16"/>
      <c r="N2709" s="16" t="s">
        <v>66</v>
      </c>
      <c r="O2709" s="16">
        <f>T2743+AO2743</f>
        <v>97638.799999999988</v>
      </c>
      <c r="P2709" s="18"/>
      <c r="Q2709" s="14"/>
      <c r="R2709" s="18"/>
      <c r="S2709" s="16">
        <v>0</v>
      </c>
      <c r="T2709" s="18">
        <f t="shared" si="900"/>
        <v>97638.799999999988</v>
      </c>
      <c r="U2709" s="15" t="str">
        <f t="shared" si="910"/>
        <v>Pubblicità</v>
      </c>
      <c r="W2709" s="14"/>
      <c r="X2709" s="18"/>
      <c r="Y2709" s="16">
        <v>0</v>
      </c>
      <c r="Z2709" s="18">
        <f t="shared" si="901"/>
        <v>76649.719999999972</v>
      </c>
      <c r="AA2709" s="15"/>
      <c r="AB2709" s="24"/>
      <c r="AC2709" s="15" t="str">
        <f t="shared" si="911"/>
        <v>Pubblicità</v>
      </c>
      <c r="AD2709" s="25"/>
      <c r="AE2709" s="62">
        <f t="shared" si="912"/>
        <v>0</v>
      </c>
      <c r="AF2709" s="63">
        <f t="shared" si="908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902"/>
        <v>0</v>
      </c>
      <c r="AP2709" s="15"/>
      <c r="AR2709" s="14"/>
      <c r="AS2709" s="18"/>
      <c r="AT2709" s="16"/>
      <c r="AU2709" s="18">
        <f t="shared" si="903"/>
        <v>0</v>
      </c>
      <c r="AV2709" s="15"/>
      <c r="AX2709" s="14"/>
      <c r="AY2709" s="18"/>
      <c r="AZ2709" s="16"/>
      <c r="BA2709" s="18">
        <f t="shared" si="904"/>
        <v>0</v>
      </c>
      <c r="BB2709" s="15"/>
      <c r="BD2709" s="14"/>
      <c r="BE2709" s="18"/>
      <c r="BF2709" s="16"/>
      <c r="BG2709" s="18">
        <f t="shared" si="905"/>
        <v>0</v>
      </c>
      <c r="BH2709" s="15"/>
      <c r="BJ2709" s="86"/>
      <c r="BK2709" s="86"/>
      <c r="BL2709" s="24"/>
      <c r="BM2709" s="24"/>
      <c r="BN2709" s="24"/>
      <c r="BO2709" s="24"/>
      <c r="BP2709" s="24"/>
      <c r="BQ2709" s="124"/>
    </row>
    <row r="2710" spans="1:69" ht="16.8" customHeight="1" x14ac:dyDescent="0.35">
      <c r="A2710" s="15"/>
      <c r="B2710" s="66"/>
      <c r="C2710" s="15" t="s">
        <v>137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/>
      <c r="L2710" s="16"/>
      <c r="M2710" s="16">
        <v>0</v>
      </c>
      <c r="N2710" s="16" t="s">
        <v>68</v>
      </c>
      <c r="O2710" s="31">
        <f>L2734</f>
        <v>0</v>
      </c>
      <c r="P2710" s="32">
        <f>SUM(P2689:P2708)</f>
        <v>118432.20999999996</v>
      </c>
      <c r="Q2710" s="14"/>
      <c r="R2710" s="18"/>
      <c r="S2710" s="16">
        <f>G2710</f>
        <v>0</v>
      </c>
      <c r="T2710" s="18">
        <f t="shared" si="900"/>
        <v>97638.799999999988</v>
      </c>
      <c r="U2710" s="15" t="str">
        <f t="shared" si="910"/>
        <v xml:space="preserve">PAG. STIP.           MARZIA </v>
      </c>
      <c r="W2710" s="14"/>
      <c r="X2710" s="18"/>
      <c r="Y2710" s="16">
        <v>0</v>
      </c>
      <c r="Z2710" s="18">
        <f t="shared" si="901"/>
        <v>76649.719999999972</v>
      </c>
      <c r="AA2710" s="15"/>
      <c r="AB2710" s="24"/>
      <c r="AC2710" s="15" t="str">
        <f t="shared" si="911"/>
        <v xml:space="preserve">PAG. STIP.           MARZIA </v>
      </c>
      <c r="AD2710" s="25"/>
      <c r="AE2710" s="62">
        <f t="shared" si="912"/>
        <v>0</v>
      </c>
      <c r="AF2710" s="63">
        <f t="shared" si="908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902"/>
        <v>0</v>
      </c>
      <c r="AP2710" s="15"/>
      <c r="AR2710" s="14"/>
      <c r="AS2710" s="18"/>
      <c r="AT2710" s="16">
        <v>0</v>
      </c>
      <c r="AU2710" s="18">
        <f t="shared" si="903"/>
        <v>0</v>
      </c>
      <c r="AV2710" s="15"/>
      <c r="AX2710" s="14"/>
      <c r="AY2710" s="18"/>
      <c r="AZ2710" s="16">
        <v>0</v>
      </c>
      <c r="BA2710" s="18">
        <f t="shared" si="904"/>
        <v>0</v>
      </c>
      <c r="BB2710" s="15"/>
      <c r="BD2710" s="14"/>
      <c r="BE2710" s="18"/>
      <c r="BF2710" s="16">
        <v>0</v>
      </c>
      <c r="BG2710" s="18">
        <f t="shared" si="905"/>
        <v>0</v>
      </c>
      <c r="BH2710" s="15"/>
      <c r="BJ2710" s="86"/>
      <c r="BK2710" s="86"/>
      <c r="BL2710" s="24"/>
      <c r="BM2710" s="24"/>
      <c r="BN2710" s="24"/>
      <c r="BO2710" s="24"/>
      <c r="BP2710" s="24"/>
      <c r="BQ2710" s="124"/>
    </row>
    <row r="2711" spans="1:69" ht="16.8" customHeight="1" x14ac:dyDescent="0.35">
      <c r="A2711" s="15"/>
      <c r="B2711" s="15"/>
      <c r="C2711" s="15" t="s">
        <v>139</v>
      </c>
      <c r="D2711" s="16"/>
      <c r="E2711" s="16">
        <v>0</v>
      </c>
      <c r="F2711" s="16"/>
      <c r="G2711" s="16">
        <v>0</v>
      </c>
      <c r="H2711" s="16"/>
      <c r="I2711" s="4"/>
      <c r="J2711" s="14"/>
      <c r="K2711" s="17"/>
      <c r="L2711" s="16"/>
      <c r="M2711" s="16">
        <v>0</v>
      </c>
      <c r="N2711" s="16" t="s">
        <v>70</v>
      </c>
      <c r="O2711" s="16">
        <f>SUM(L2722:L2733)+L2736</f>
        <v>5448.93</v>
      </c>
      <c r="P2711" s="33">
        <f>SUM(O2689:O2708)</f>
        <v>111259.07999999999</v>
      </c>
      <c r="Q2711" s="14"/>
      <c r="R2711" s="18"/>
      <c r="S2711" s="16">
        <f>G2711</f>
        <v>0</v>
      </c>
      <c r="T2711" s="18">
        <f t="shared" si="900"/>
        <v>97638.799999999988</v>
      </c>
      <c r="U2711" s="15" t="str">
        <f t="shared" si="910"/>
        <v xml:space="preserve">PAG. STIP.           DEBORAH </v>
      </c>
      <c r="W2711" s="14"/>
      <c r="X2711" s="18"/>
      <c r="Y2711" s="16">
        <v>0</v>
      </c>
      <c r="Z2711" s="18">
        <f t="shared" si="901"/>
        <v>76649.719999999972</v>
      </c>
      <c r="AA2711" s="15"/>
      <c r="AB2711" s="24"/>
      <c r="AC2711" s="15" t="str">
        <f t="shared" si="911"/>
        <v xml:space="preserve">PAG. STIP.           DEBORAH </v>
      </c>
      <c r="AD2711" s="25"/>
      <c r="AE2711" s="62">
        <f t="shared" si="912"/>
        <v>0</v>
      </c>
      <c r="AF2711" s="63">
        <f t="shared" si="908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902"/>
        <v>0</v>
      </c>
      <c r="AP2711" s="15"/>
      <c r="AR2711" s="14"/>
      <c r="AS2711" s="18"/>
      <c r="AT2711" s="16">
        <v>0</v>
      </c>
      <c r="AU2711" s="18">
        <f t="shared" si="903"/>
        <v>0</v>
      </c>
      <c r="AV2711" s="15"/>
      <c r="AX2711" s="14"/>
      <c r="AY2711" s="18"/>
      <c r="AZ2711" s="16">
        <v>0</v>
      </c>
      <c r="BA2711" s="18">
        <f t="shared" si="904"/>
        <v>0</v>
      </c>
      <c r="BB2711" s="15"/>
      <c r="BD2711" s="14"/>
      <c r="BE2711" s="18"/>
      <c r="BF2711" s="16">
        <v>0</v>
      </c>
      <c r="BG2711" s="18">
        <f t="shared" si="905"/>
        <v>0</v>
      </c>
      <c r="BH2711" s="15"/>
      <c r="BJ2711" s="86"/>
      <c r="BK2711" s="86"/>
      <c r="BL2711" s="24"/>
      <c r="BM2711" s="24"/>
      <c r="BN2711" s="24"/>
      <c r="BO2711" s="24"/>
      <c r="BP2711" s="24"/>
      <c r="BQ2711" s="124"/>
    </row>
    <row r="2712" spans="1:69" ht="16.8" customHeight="1" x14ac:dyDescent="0.35">
      <c r="A2712" s="15"/>
      <c r="B2712" s="15"/>
      <c r="C2712" s="15" t="s">
        <v>141</v>
      </c>
      <c r="D2712" s="16"/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72</v>
      </c>
      <c r="O2712" s="34">
        <f>O2651+O2652-F2727-F2726</f>
        <v>13589.78</v>
      </c>
      <c r="P2712" s="35">
        <f>O2651+O2652+O2713-F2727-F2726-O2710-O2711</f>
        <v>8140.85</v>
      </c>
      <c r="Q2712" s="14"/>
      <c r="R2712" s="18"/>
      <c r="S2712" s="16">
        <f>G2712</f>
        <v>0</v>
      </c>
      <c r="T2712" s="18">
        <f t="shared" si="900"/>
        <v>97638.799999999988</v>
      </c>
      <c r="U2712" s="15"/>
      <c r="W2712" s="14"/>
      <c r="X2712" s="18"/>
      <c r="Y2712" s="16"/>
      <c r="Z2712" s="18">
        <f t="shared" si="901"/>
        <v>76649.719999999972</v>
      </c>
      <c r="AA2712" s="15"/>
      <c r="AB2712" s="24"/>
      <c r="AC2712" s="15" t="str">
        <f t="shared" si="911"/>
        <v xml:space="preserve">PAG. STIP.           DORIANA BONIFICO </v>
      </c>
      <c r="AD2712" s="25"/>
      <c r="AE2712" s="62">
        <f t="shared" si="912"/>
        <v>0</v>
      </c>
      <c r="AF2712" s="63">
        <f t="shared" si="908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902"/>
        <v>0</v>
      </c>
      <c r="AP2712" s="15"/>
      <c r="AR2712" s="14"/>
      <c r="AS2712" s="18"/>
      <c r="AT2712" s="16"/>
      <c r="AU2712" s="18">
        <f t="shared" si="903"/>
        <v>0</v>
      </c>
      <c r="AV2712" s="15"/>
      <c r="AX2712" s="14"/>
      <c r="AY2712" s="18"/>
      <c r="AZ2712" s="16"/>
      <c r="BA2712" s="18">
        <f t="shared" si="904"/>
        <v>0</v>
      </c>
      <c r="BB2712" s="15"/>
      <c r="BD2712" s="14"/>
      <c r="BE2712" s="18"/>
      <c r="BF2712" s="16"/>
      <c r="BG2712" s="18">
        <f t="shared" si="905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4"/>
    </row>
    <row r="2713" spans="1:69" ht="16.8" customHeight="1" x14ac:dyDescent="0.35">
      <c r="A2713" s="15"/>
      <c r="B2713" s="15"/>
      <c r="C2713" s="15" t="s">
        <v>142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74</v>
      </c>
      <c r="L2713" s="3">
        <f>SUM(L2686:L2712)</f>
        <v>0</v>
      </c>
      <c r="M2713" s="3">
        <f>SUM(M2686:M2712)</f>
        <v>0</v>
      </c>
      <c r="N2713" s="16" t="s">
        <v>75</v>
      </c>
      <c r="O2713" s="16">
        <f>N2686-L2687</f>
        <v>0</v>
      </c>
      <c r="P2713" s="18"/>
      <c r="Q2713" s="14"/>
      <c r="R2713" s="18"/>
      <c r="S2713" s="16">
        <f>G2713</f>
        <v>0</v>
      </c>
      <c r="T2713" s="18">
        <f t="shared" si="900"/>
        <v>97638.799999999988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901"/>
        <v>76649.719999999972</v>
      </c>
      <c r="AA2713" s="15"/>
      <c r="AB2713" s="24"/>
      <c r="AC2713" s="15" t="str">
        <f t="shared" si="911"/>
        <v xml:space="preserve">PAG. STIP.           STEFANIA  BONIFICO </v>
      </c>
      <c r="AD2713" s="25"/>
      <c r="AE2713" s="62">
        <f t="shared" si="912"/>
        <v>0</v>
      </c>
      <c r="AF2713" s="63">
        <f t="shared" si="908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902"/>
        <v>0</v>
      </c>
      <c r="AP2713" s="15"/>
      <c r="AR2713" s="14"/>
      <c r="AS2713" s="18"/>
      <c r="AT2713" s="16">
        <v>0</v>
      </c>
      <c r="AU2713" s="18">
        <f t="shared" si="903"/>
        <v>0</v>
      </c>
      <c r="AV2713" s="15"/>
      <c r="AX2713" s="14"/>
      <c r="AY2713" s="18"/>
      <c r="AZ2713" s="16">
        <v>0</v>
      </c>
      <c r="BA2713" s="18">
        <f t="shared" si="904"/>
        <v>0</v>
      </c>
      <c r="BB2713" s="15"/>
      <c r="BD2713" s="14"/>
      <c r="BE2713" s="18"/>
      <c r="BF2713" s="16">
        <v>0</v>
      </c>
      <c r="BG2713" s="18">
        <f t="shared" si="905"/>
        <v>0</v>
      </c>
      <c r="BH2713" s="15"/>
      <c r="BJ2713" s="86"/>
      <c r="BK2713" s="86"/>
      <c r="BL2713" s="24"/>
      <c r="BM2713" s="24"/>
      <c r="BN2713" s="24"/>
      <c r="BO2713" s="24"/>
      <c r="BP2713" s="24"/>
      <c r="BQ2713" s="124"/>
    </row>
    <row r="2714" spans="1:69" ht="16.8" customHeight="1" x14ac:dyDescent="0.35">
      <c r="A2714" s="15"/>
      <c r="B2714" s="15"/>
      <c r="C2714" s="15" t="s">
        <v>76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32</v>
      </c>
      <c r="L2714" s="3">
        <f>L2654</f>
        <v>1181605.31</v>
      </c>
      <c r="M2714" s="3">
        <f>M2654</f>
        <v>1115870.6000000003</v>
      </c>
      <c r="N2714" s="16" t="s">
        <v>77</v>
      </c>
      <c r="O2714" s="36">
        <f>(O2710+O2711)-(O2649+O2650)</f>
        <v>0</v>
      </c>
      <c r="P2714" s="37">
        <f>O2713-O2714</f>
        <v>0</v>
      </c>
      <c r="Q2714" s="14"/>
      <c r="R2714" s="18"/>
      <c r="S2714" s="16">
        <f>G2714</f>
        <v>0</v>
      </c>
      <c r="T2714" s="18">
        <f t="shared" si="900"/>
        <v>97638.799999999988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901"/>
        <v>76649.719999999972</v>
      </c>
      <c r="AA2714" s="15"/>
      <c r="AB2714" s="24"/>
      <c r="AC2714" s="15" t="str">
        <f t="shared" si="911"/>
        <v>Pagamento contributi impiegate</v>
      </c>
      <c r="AD2714" s="25"/>
      <c r="AE2714" s="62">
        <f t="shared" si="912"/>
        <v>0</v>
      </c>
      <c r="AF2714" s="63">
        <f t="shared" si="908"/>
        <v>9265.7099999999991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902"/>
        <v>0</v>
      </c>
      <c r="AP2714" s="15"/>
      <c r="AR2714" s="14"/>
      <c r="AS2714" s="18"/>
      <c r="AT2714" s="16">
        <v>0</v>
      </c>
      <c r="AU2714" s="18">
        <f t="shared" si="903"/>
        <v>0</v>
      </c>
      <c r="AV2714" s="15"/>
      <c r="AX2714" s="14"/>
      <c r="AY2714" s="18"/>
      <c r="AZ2714" s="16">
        <v>0</v>
      </c>
      <c r="BA2714" s="18">
        <f t="shared" si="904"/>
        <v>0</v>
      </c>
      <c r="BB2714" s="15"/>
      <c r="BD2714" s="14"/>
      <c r="BE2714" s="18"/>
      <c r="BF2714" s="16">
        <v>0</v>
      </c>
      <c r="BG2714" s="18">
        <f t="shared" si="905"/>
        <v>0</v>
      </c>
      <c r="BH2714" s="15"/>
      <c r="BJ2714" s="86"/>
      <c r="BK2714" s="86"/>
      <c r="BL2714" s="24"/>
      <c r="BM2714" s="24"/>
      <c r="BN2714" s="24"/>
      <c r="BO2714" s="24"/>
      <c r="BP2714" s="24"/>
      <c r="BQ2714" s="124"/>
    </row>
    <row r="2715" spans="1:69" ht="16.8" customHeight="1" thickBot="1" x14ac:dyDescent="0.4">
      <c r="A2715" s="15"/>
      <c r="B2715" s="15"/>
      <c r="C2715" s="15" t="s">
        <v>78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79</v>
      </c>
      <c r="L2715" s="3">
        <f>L2713+L2714</f>
        <v>1181605.31</v>
      </c>
      <c r="M2715" s="3">
        <f>M2713+M2714</f>
        <v>1115870.6000000003</v>
      </c>
      <c r="N2715" s="16" t="s">
        <v>80</v>
      </c>
      <c r="O2715" s="38">
        <f>O2712+O2713-O2714</f>
        <v>13589.78</v>
      </c>
      <c r="P2715" s="39">
        <f>O2715-O2712</f>
        <v>0</v>
      </c>
      <c r="Q2715" s="14"/>
      <c r="R2715" s="18"/>
      <c r="S2715" s="16">
        <v>0</v>
      </c>
      <c r="T2715" s="18">
        <f t="shared" si="900"/>
        <v>97638.799999999988</v>
      </c>
      <c r="U2715" s="15"/>
      <c r="W2715" s="14"/>
      <c r="X2715" s="18"/>
      <c r="Y2715" s="16"/>
      <c r="Z2715" s="18">
        <f t="shared" si="901"/>
        <v>76649.719999999972</v>
      </c>
      <c r="AA2715" s="15"/>
      <c r="AB2715" s="24"/>
      <c r="AC2715" s="15"/>
      <c r="AD2715" s="25"/>
      <c r="AE2715" s="62">
        <f t="shared" si="912"/>
        <v>0</v>
      </c>
      <c r="AF2715" s="63">
        <f t="shared" si="908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902"/>
        <v>0</v>
      </c>
      <c r="AP2715" s="15"/>
      <c r="AR2715" s="14"/>
      <c r="AS2715" s="18"/>
      <c r="AT2715" s="16"/>
      <c r="AU2715" s="18">
        <f t="shared" si="903"/>
        <v>0</v>
      </c>
      <c r="AV2715" s="15"/>
      <c r="AX2715" s="14"/>
      <c r="AY2715" s="18"/>
      <c r="AZ2715" s="16"/>
      <c r="BA2715" s="18">
        <f t="shared" si="904"/>
        <v>0</v>
      </c>
      <c r="BB2715" s="15"/>
      <c r="BD2715" s="14"/>
      <c r="BE2715" s="18"/>
      <c r="BF2715" s="16"/>
      <c r="BG2715" s="18">
        <f t="shared" si="905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4"/>
    </row>
    <row r="2716" spans="1:69" ht="16.8" customHeight="1" thickTop="1" thickBot="1" x14ac:dyDescent="0.4">
      <c r="A2716" s="15"/>
      <c r="B2716" s="15"/>
      <c r="C2716" s="15" t="s">
        <v>81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65734.70999999973</v>
      </c>
      <c r="M2716" s="40"/>
      <c r="N2716" s="29" t="s">
        <v>82</v>
      </c>
      <c r="O2716" s="41">
        <f>O2709+O2710+O2711+O2717</f>
        <v>111259.07999999999</v>
      </c>
      <c r="P2716" s="18"/>
      <c r="Q2716" s="14"/>
      <c r="R2716" s="18"/>
      <c r="S2716" s="16">
        <f>G2716</f>
        <v>0</v>
      </c>
      <c r="T2716" s="18">
        <f t="shared" si="900"/>
        <v>97638.799999999988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901"/>
        <v>76649.719999999972</v>
      </c>
      <c r="AA2716" s="15"/>
      <c r="AB2716" s="24"/>
      <c r="AC2716" s="15" t="str">
        <f t="shared" ref="AC2716:AC2726" si="913">C2716</f>
        <v>Pag. Bolletta Telecom  780820</v>
      </c>
      <c r="AD2716" s="25"/>
      <c r="AE2716" s="62">
        <f t="shared" si="912"/>
        <v>0</v>
      </c>
      <c r="AF2716" s="63">
        <f t="shared" si="908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902"/>
        <v>0</v>
      </c>
      <c r="AP2716" s="15"/>
      <c r="AR2716" s="14"/>
      <c r="AS2716" s="18"/>
      <c r="AT2716" s="16">
        <v>0</v>
      </c>
      <c r="AU2716" s="18">
        <f t="shared" si="903"/>
        <v>0</v>
      </c>
      <c r="AV2716" s="15"/>
      <c r="AX2716" s="14"/>
      <c r="AY2716" s="18"/>
      <c r="AZ2716" s="16">
        <v>0</v>
      </c>
      <c r="BA2716" s="18">
        <f t="shared" si="904"/>
        <v>0</v>
      </c>
      <c r="BB2716" s="15"/>
      <c r="BD2716" s="14"/>
      <c r="BE2716" s="18"/>
      <c r="BF2716" s="16">
        <v>0</v>
      </c>
      <c r="BG2716" s="18">
        <f t="shared" si="905"/>
        <v>0</v>
      </c>
      <c r="BH2716" s="15"/>
      <c r="BJ2716" s="86"/>
      <c r="BK2716" s="86"/>
      <c r="BL2716" s="24"/>
      <c r="BM2716" s="24"/>
      <c r="BN2716" s="24"/>
      <c r="BO2716" s="24"/>
      <c r="BP2716" s="24"/>
      <c r="BQ2716" s="124"/>
    </row>
    <row r="2717" spans="1:69" ht="16.8" customHeight="1" thickTop="1" thickBot="1" x14ac:dyDescent="0.4">
      <c r="A2717" s="15"/>
      <c r="B2717" s="15"/>
      <c r="C2717" s="15" t="s">
        <v>83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84</v>
      </c>
      <c r="O2717" s="43">
        <f>P2711-O2710-O2711-O2709</f>
        <v>8171.3500000000058</v>
      </c>
      <c r="P2717" s="18"/>
      <c r="Q2717" s="14"/>
      <c r="R2717" s="18"/>
      <c r="S2717" s="16">
        <f>G2717</f>
        <v>0</v>
      </c>
      <c r="T2717" s="18">
        <f t="shared" si="900"/>
        <v>97638.799999999988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901"/>
        <v>76649.719999999972</v>
      </c>
      <c r="AA2717" s="15"/>
      <c r="AB2717" s="24"/>
      <c r="AC2717" s="15" t="str">
        <f t="shared" si="913"/>
        <v>Pag. Bolletta Telecom 780344</v>
      </c>
      <c r="AD2717" s="25"/>
      <c r="AE2717" s="62">
        <f t="shared" si="912"/>
        <v>0</v>
      </c>
      <c r="AF2717" s="63">
        <f t="shared" si="908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902"/>
        <v>0</v>
      </c>
      <c r="AP2717" s="15"/>
      <c r="AR2717" s="14"/>
      <c r="AS2717" s="18"/>
      <c r="AT2717" s="16">
        <v>0</v>
      </c>
      <c r="AU2717" s="18">
        <f t="shared" si="903"/>
        <v>0</v>
      </c>
      <c r="AV2717" s="15"/>
      <c r="AX2717" s="14"/>
      <c r="AY2717" s="18"/>
      <c r="AZ2717" s="16">
        <v>0</v>
      </c>
      <c r="BA2717" s="18">
        <f t="shared" si="904"/>
        <v>0</v>
      </c>
      <c r="BB2717" s="15"/>
      <c r="BD2717" s="14"/>
      <c r="BE2717" s="18"/>
      <c r="BF2717" s="16">
        <v>0</v>
      </c>
      <c r="BG2717" s="18">
        <f t="shared" si="905"/>
        <v>0</v>
      </c>
      <c r="BH2717" s="15"/>
      <c r="BJ2717" s="86"/>
      <c r="BK2717" s="86"/>
      <c r="BL2717" s="24"/>
      <c r="BM2717" s="24"/>
      <c r="BN2717" s="24"/>
      <c r="BO2717" s="24"/>
      <c r="BP2717" s="24"/>
      <c r="BQ2717" s="124"/>
    </row>
    <row r="2718" spans="1:69" ht="16.8" customHeight="1" thickTop="1" x14ac:dyDescent="0.35">
      <c r="A2718" s="15"/>
      <c r="B2718" s="15"/>
      <c r="C2718" s="15" t="s">
        <v>85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86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900"/>
        <v>97638.799999999988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901"/>
        <v>76649.719999999972</v>
      </c>
      <c r="AA2718" s="15"/>
      <c r="AB2718" s="24"/>
      <c r="AC2718" s="15" t="str">
        <f t="shared" si="913"/>
        <v>Pag. Bolletta Telecom</v>
      </c>
      <c r="AD2718" s="25"/>
      <c r="AE2718" s="62">
        <f t="shared" si="912"/>
        <v>0</v>
      </c>
      <c r="AF2718" s="63">
        <f t="shared" si="908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902"/>
        <v>0</v>
      </c>
      <c r="AP2718" s="15"/>
      <c r="AR2718" s="14"/>
      <c r="AS2718" s="18"/>
      <c r="AT2718" s="16">
        <v>0</v>
      </c>
      <c r="AU2718" s="18">
        <f t="shared" si="903"/>
        <v>0</v>
      </c>
      <c r="AV2718" s="15"/>
      <c r="AX2718" s="14"/>
      <c r="AY2718" s="18"/>
      <c r="AZ2718" s="16">
        <v>0</v>
      </c>
      <c r="BA2718" s="18">
        <f t="shared" si="904"/>
        <v>0</v>
      </c>
      <c r="BB2718" s="15"/>
      <c r="BD2718" s="14"/>
      <c r="BE2718" s="18"/>
      <c r="BF2718" s="16">
        <v>0</v>
      </c>
      <c r="BG2718" s="18">
        <f t="shared" si="905"/>
        <v>0</v>
      </c>
      <c r="BH2718" s="15"/>
      <c r="BJ2718" s="86"/>
      <c r="BK2718" s="86"/>
      <c r="BL2718" s="24"/>
      <c r="BM2718" s="24"/>
      <c r="BN2718" s="24"/>
      <c r="BO2718" s="24"/>
      <c r="BP2718" s="24"/>
      <c r="BQ2718" s="124"/>
    </row>
    <row r="2719" spans="1:69" ht="16.8" customHeight="1" x14ac:dyDescent="0.35">
      <c r="A2719" s="15"/>
      <c r="B2719" s="15"/>
      <c r="C2719" s="15" t="s">
        <v>87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88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ref="T2719:T2750" si="914">(R2719-S2719)+T2718</f>
        <v>97638.799999999988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ref="Z2719:Z2750" si="915">(X2719-Y2719)+Z2718</f>
        <v>76649.719999999972</v>
      </c>
      <c r="AA2719" s="15"/>
      <c r="AB2719" s="24"/>
      <c r="AC2719" s="15" t="str">
        <f t="shared" si="913"/>
        <v xml:space="preserve">PAG. BOLLETTA ENEL  </v>
      </c>
      <c r="AD2719" s="25"/>
      <c r="AE2719" s="62">
        <f t="shared" si="912"/>
        <v>0</v>
      </c>
      <c r="AF2719" s="63">
        <f t="shared" si="908"/>
        <v>0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ref="AO2719:AO2750" si="916">(AM2719-AN2719)+AO2718</f>
        <v>0</v>
      </c>
      <c r="AP2719" s="15"/>
      <c r="AR2719" s="14"/>
      <c r="AS2719" s="18"/>
      <c r="AT2719" s="16">
        <v>0</v>
      </c>
      <c r="AU2719" s="18">
        <f t="shared" ref="AU2719:AU2750" si="917">(AS2719-AT2719)+AU2718</f>
        <v>0</v>
      </c>
      <c r="AV2719" s="15"/>
      <c r="AX2719" s="14"/>
      <c r="AY2719" s="18"/>
      <c r="AZ2719" s="16">
        <v>0</v>
      </c>
      <c r="BA2719" s="18">
        <f t="shared" ref="BA2719:BA2750" si="918">(AY2719-AZ2719)+BA2718</f>
        <v>0</v>
      </c>
      <c r="BB2719" s="15"/>
      <c r="BD2719" s="14"/>
      <c r="BE2719" s="18"/>
      <c r="BF2719" s="16">
        <v>0</v>
      </c>
      <c r="BG2719" s="18">
        <f t="shared" ref="BG2719:BG2750" si="919">(BE2719-BF2719)+BG2718</f>
        <v>0</v>
      </c>
      <c r="BH2719" s="15"/>
      <c r="BJ2719" s="86"/>
      <c r="BK2719" s="86"/>
      <c r="BL2719" s="24"/>
      <c r="BM2719" s="24"/>
      <c r="BN2719" s="24"/>
      <c r="BO2719" s="24"/>
      <c r="BP2719" s="24"/>
      <c r="BQ2719" s="124"/>
    </row>
    <row r="2720" spans="1:69" ht="16.8" customHeight="1" x14ac:dyDescent="0.35">
      <c r="A2720" s="15"/>
      <c r="B2720" s="15"/>
      <c r="C2720" s="15" t="s">
        <v>89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90</v>
      </c>
      <c r="L2720" s="3">
        <f>T2743+Z2743+AO2743+AU2743</f>
        <v>174288.51999999996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914"/>
        <v>97638.799999999988</v>
      </c>
      <c r="U2720" s="15"/>
      <c r="W2720" s="14"/>
      <c r="X2720" s="18"/>
      <c r="Y2720" s="16">
        <v>0</v>
      </c>
      <c r="Z2720" s="18">
        <f t="shared" si="915"/>
        <v>76649.719999999972</v>
      </c>
      <c r="AA2720" s="15"/>
      <c r="AB2720" s="24"/>
      <c r="AC2720" s="15" t="str">
        <f t="shared" si="913"/>
        <v>Locazione immobili</v>
      </c>
      <c r="AD2720" s="25"/>
      <c r="AE2720" s="62">
        <f t="shared" si="912"/>
        <v>0</v>
      </c>
      <c r="AF2720" s="63">
        <f t="shared" si="908"/>
        <v>9547.4</v>
      </c>
      <c r="AG2720" s="25"/>
      <c r="AH2720" s="24"/>
      <c r="AI2720" s="26">
        <v>0</v>
      </c>
      <c r="AJ2720" s="25"/>
      <c r="AL2720" s="14"/>
      <c r="AM2720" s="18"/>
      <c r="AN2720" s="16">
        <v>0</v>
      </c>
      <c r="AO2720" s="18">
        <f t="shared" si="916"/>
        <v>0</v>
      </c>
      <c r="AP2720" s="15"/>
      <c r="AR2720" s="14"/>
      <c r="AS2720" s="18"/>
      <c r="AT2720" s="16">
        <v>0</v>
      </c>
      <c r="AU2720" s="18">
        <f t="shared" si="917"/>
        <v>0</v>
      </c>
      <c r="AV2720" s="15"/>
      <c r="AX2720" s="14"/>
      <c r="AY2720" s="18"/>
      <c r="AZ2720" s="16">
        <v>0</v>
      </c>
      <c r="BA2720" s="18">
        <f t="shared" si="918"/>
        <v>0</v>
      </c>
      <c r="BB2720" s="15"/>
      <c r="BD2720" s="14"/>
      <c r="BE2720" s="18"/>
      <c r="BF2720" s="16">
        <v>0</v>
      </c>
      <c r="BG2720" s="18">
        <f t="shared" si="919"/>
        <v>0</v>
      </c>
      <c r="BH2720" s="15"/>
      <c r="BJ2720" s="86"/>
      <c r="BK2720" s="86"/>
      <c r="BL2720" s="24"/>
      <c r="BM2720" s="24"/>
      <c r="BN2720" s="24"/>
      <c r="BO2720" s="24"/>
      <c r="BP2720" s="24"/>
      <c r="BQ2720" s="124"/>
    </row>
    <row r="2721" spans="1:69" ht="16.8" customHeight="1" x14ac:dyDescent="0.35">
      <c r="A2721" s="15"/>
      <c r="B2721" s="15"/>
      <c r="C2721" s="15" t="s">
        <v>91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92</v>
      </c>
      <c r="L2721" s="3"/>
      <c r="M2721" s="46" t="s">
        <v>93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914"/>
        <v>97638.799999999988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915"/>
        <v>76649.719999999972</v>
      </c>
      <c r="AA2721" s="15"/>
      <c r="AB2721" s="24"/>
      <c r="AC2721" s="15" t="str">
        <f t="shared" si="913"/>
        <v>Spese condominiali</v>
      </c>
      <c r="AD2721" s="25"/>
      <c r="AE2721" s="62">
        <f t="shared" si="912"/>
        <v>0</v>
      </c>
      <c r="AF2721" s="63">
        <f t="shared" si="908"/>
        <v>0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916"/>
        <v>0</v>
      </c>
      <c r="AP2721" s="15"/>
      <c r="AR2721" s="14"/>
      <c r="AS2721" s="18"/>
      <c r="AT2721" s="16">
        <v>0</v>
      </c>
      <c r="AU2721" s="18">
        <f t="shared" si="917"/>
        <v>0</v>
      </c>
      <c r="AV2721" s="15"/>
      <c r="AX2721" s="14"/>
      <c r="AY2721" s="18"/>
      <c r="AZ2721" s="16">
        <v>0</v>
      </c>
      <c r="BA2721" s="18">
        <f t="shared" si="918"/>
        <v>0</v>
      </c>
      <c r="BB2721" s="15"/>
      <c r="BD2721" s="14"/>
      <c r="BE2721" s="18"/>
      <c r="BF2721" s="16">
        <v>0</v>
      </c>
      <c r="BG2721" s="18">
        <f t="shared" si="919"/>
        <v>0</v>
      </c>
      <c r="BH2721" s="15"/>
      <c r="BJ2721" s="86"/>
      <c r="BK2721" s="86"/>
      <c r="BL2721" s="24"/>
      <c r="BM2721" s="24"/>
      <c r="BN2721" s="24"/>
      <c r="BO2721" s="24"/>
      <c r="BP2721" s="24"/>
      <c r="BQ2721" s="124"/>
    </row>
    <row r="2722" spans="1:69" ht="16.8" customHeight="1" x14ac:dyDescent="0.35">
      <c r="A2722" s="15"/>
      <c r="B2722" s="15"/>
      <c r="C2722" s="15" t="s">
        <v>94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tr">
        <f>K2661</f>
        <v>SOMMA SOSPESO 10/11</v>
      </c>
      <c r="L2722" s="107">
        <f>L2661</f>
        <v>114.5</v>
      </c>
      <c r="M2722" s="16" t="s">
        <v>26</v>
      </c>
      <c r="N2722" s="16" t="s">
        <v>27</v>
      </c>
      <c r="O2722" s="16"/>
      <c r="P2722" s="18"/>
      <c r="Q2722" s="14"/>
      <c r="R2722" s="18"/>
      <c r="S2722" s="16">
        <v>0</v>
      </c>
      <c r="T2722" s="18">
        <f t="shared" si="914"/>
        <v>97638.799999999988</v>
      </c>
      <c r="U2722" s="15"/>
      <c r="W2722" s="14"/>
      <c r="X2722" s="18"/>
      <c r="Y2722" s="16"/>
      <c r="Z2722" s="18">
        <f t="shared" si="915"/>
        <v>76649.719999999972</v>
      </c>
      <c r="AA2722" s="15"/>
      <c r="AB2722" s="24"/>
      <c r="AC2722" s="15" t="str">
        <f t="shared" si="913"/>
        <v>TOT. SPESE AFFITTO  TEL. LUCE</v>
      </c>
      <c r="AD2722" s="25"/>
      <c r="AE2722" s="62">
        <f t="shared" si="912"/>
        <v>0</v>
      </c>
      <c r="AF2722" s="63">
        <f t="shared" si="908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916"/>
        <v>0</v>
      </c>
      <c r="AP2722" s="15"/>
      <c r="AR2722" s="14"/>
      <c r="AS2722" s="18"/>
      <c r="AT2722" s="16"/>
      <c r="AU2722" s="18">
        <f t="shared" si="917"/>
        <v>0</v>
      </c>
      <c r="AV2722" s="15"/>
      <c r="AX2722" s="14"/>
      <c r="AY2722" s="18"/>
      <c r="AZ2722" s="16"/>
      <c r="BA2722" s="18">
        <f t="shared" si="918"/>
        <v>0</v>
      </c>
      <c r="BB2722" s="15"/>
      <c r="BD2722" s="14"/>
      <c r="BE2722" s="18"/>
      <c r="BF2722" s="16"/>
      <c r="BG2722" s="18">
        <f t="shared" si="919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4"/>
    </row>
    <row r="2723" spans="1:69" ht="16.8" customHeight="1" x14ac:dyDescent="0.35">
      <c r="A2723" s="15"/>
      <c r="B2723" s="15"/>
      <c r="C2723" s="15" t="s">
        <v>95</v>
      </c>
      <c r="D2723" s="16"/>
      <c r="E2723" s="16"/>
      <c r="F2723" s="16"/>
      <c r="G2723" s="16">
        <v>0</v>
      </c>
      <c r="H2723" s="16"/>
      <c r="I2723" s="4"/>
      <c r="J2723" s="14"/>
      <c r="K2723" s="50" t="s">
        <v>506</v>
      </c>
      <c r="L2723" s="107">
        <f t="shared" ref="L2723:L2733" si="920">L2662</f>
        <v>1614.49</v>
      </c>
      <c r="M2723" s="16" t="s">
        <v>495</v>
      </c>
      <c r="N2723" s="16">
        <f t="shared" ref="N2723:N2735" si="921">N2662</f>
        <v>864</v>
      </c>
      <c r="O2723" s="16"/>
      <c r="P2723" s="18"/>
      <c r="Q2723" s="14"/>
      <c r="R2723" s="18"/>
      <c r="S2723" s="16">
        <f>G2723</f>
        <v>0</v>
      </c>
      <c r="T2723" s="18">
        <f t="shared" si="914"/>
        <v>97638.799999999988</v>
      </c>
      <c r="U2723" s="15"/>
      <c r="W2723" s="14"/>
      <c r="X2723" s="18">
        <v>0</v>
      </c>
      <c r="Y2723" s="16">
        <v>0</v>
      </c>
      <c r="Z2723" s="18">
        <f t="shared" si="915"/>
        <v>76649.719999999972</v>
      </c>
      <c r="AA2723" s="15"/>
      <c r="AB2723" s="24"/>
      <c r="AC2723" s="15" t="str">
        <f t="shared" si="913"/>
        <v xml:space="preserve">RIVALSA </v>
      </c>
      <c r="AD2723" s="25"/>
      <c r="AE2723" s="62">
        <f t="shared" si="912"/>
        <v>0</v>
      </c>
      <c r="AF2723" s="63">
        <f t="shared" si="908"/>
        <v>0</v>
      </c>
      <c r="AG2723" s="25"/>
      <c r="AH2723" s="24"/>
      <c r="AI2723" s="26"/>
      <c r="AJ2723" s="25"/>
      <c r="AL2723" s="14"/>
      <c r="AM2723" s="18"/>
      <c r="AN2723" s="16"/>
      <c r="AO2723" s="18">
        <f t="shared" si="916"/>
        <v>0</v>
      </c>
      <c r="AP2723" s="15"/>
      <c r="AR2723" s="14"/>
      <c r="AS2723" s="18"/>
      <c r="AT2723" s="16"/>
      <c r="AU2723" s="18">
        <f t="shared" si="917"/>
        <v>0</v>
      </c>
      <c r="AV2723" s="15"/>
      <c r="AX2723" s="14"/>
      <c r="AY2723" s="18"/>
      <c r="AZ2723" s="16"/>
      <c r="BA2723" s="18">
        <f t="shared" si="918"/>
        <v>0</v>
      </c>
      <c r="BB2723" s="15"/>
      <c r="BD2723" s="14"/>
      <c r="BE2723" s="18"/>
      <c r="BF2723" s="16"/>
      <c r="BG2723" s="18">
        <f t="shared" si="919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4"/>
    </row>
    <row r="2724" spans="1:69" ht="16.8" customHeight="1" x14ac:dyDescent="0.35">
      <c r="A2724" s="15"/>
      <c r="B2724" s="15"/>
      <c r="C2724" s="15" t="s">
        <v>96</v>
      </c>
      <c r="D2724" s="16"/>
      <c r="E2724" s="16"/>
      <c r="F2724" s="16"/>
      <c r="G2724" s="16">
        <v>0</v>
      </c>
      <c r="H2724" s="16"/>
      <c r="I2724" s="4"/>
      <c r="J2724" s="14"/>
      <c r="K2724" s="50" t="str">
        <f>K2663</f>
        <v>GALLARATE 27/2</v>
      </c>
      <c r="L2724" s="107">
        <f t="shared" si="920"/>
        <v>417.81</v>
      </c>
      <c r="M2724" s="16" t="str">
        <f>M2663</f>
        <v>NUOVI SOSPESI GALLARATE</v>
      </c>
      <c r="N2724" s="16">
        <f t="shared" si="921"/>
        <v>0</v>
      </c>
      <c r="O2724" s="16"/>
      <c r="P2724" s="18"/>
      <c r="Q2724" s="14"/>
      <c r="R2724" s="18"/>
      <c r="S2724" s="16">
        <f>G2724</f>
        <v>0</v>
      </c>
      <c r="T2724" s="18">
        <f t="shared" si="914"/>
        <v>97638.799999999988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915"/>
        <v>76649.719999999972</v>
      </c>
      <c r="AA2724" s="15"/>
      <c r="AB2724" s="24"/>
      <c r="AC2724" s="15" t="str">
        <f t="shared" si="913"/>
        <v>COMMERCIALISTA</v>
      </c>
      <c r="AD2724" s="25"/>
      <c r="AE2724" s="62">
        <f t="shared" si="912"/>
        <v>0</v>
      </c>
      <c r="AF2724" s="63">
        <f t="shared" si="908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916"/>
        <v>0</v>
      </c>
      <c r="AP2724" s="15"/>
      <c r="AR2724" s="14"/>
      <c r="AS2724" s="18"/>
      <c r="AT2724" s="16">
        <v>0</v>
      </c>
      <c r="AU2724" s="18">
        <f t="shared" si="917"/>
        <v>0</v>
      </c>
      <c r="AV2724" s="15"/>
      <c r="AX2724" s="14"/>
      <c r="AY2724" s="18"/>
      <c r="AZ2724" s="16">
        <v>0</v>
      </c>
      <c r="BA2724" s="18">
        <f t="shared" si="918"/>
        <v>0</v>
      </c>
      <c r="BB2724" s="15"/>
      <c r="BD2724" s="14"/>
      <c r="BE2724" s="18"/>
      <c r="BF2724" s="16">
        <v>0</v>
      </c>
      <c r="BG2724" s="18">
        <f t="shared" si="919"/>
        <v>0</v>
      </c>
      <c r="BH2724" s="15"/>
      <c r="BJ2724" s="86"/>
      <c r="BK2724" s="86"/>
      <c r="BL2724" s="24"/>
      <c r="BM2724" s="24"/>
      <c r="BN2724" s="24"/>
      <c r="BO2724" s="24"/>
      <c r="BP2724" s="24"/>
      <c r="BQ2724" s="124"/>
    </row>
    <row r="2725" spans="1:69" ht="16.8" customHeight="1" x14ac:dyDescent="0.35">
      <c r="A2725" s="15"/>
      <c r="B2725" s="15"/>
      <c r="C2725" s="64" t="s">
        <v>147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50" t="str">
        <f>K2664</f>
        <v>SOSPESI LEGNANO</v>
      </c>
      <c r="L2725" s="107">
        <f t="shared" si="920"/>
        <v>0</v>
      </c>
      <c r="M2725" s="16"/>
      <c r="N2725" s="16">
        <f t="shared" si="921"/>
        <v>-5</v>
      </c>
      <c r="O2725" s="16"/>
      <c r="P2725" s="18"/>
      <c r="Q2725" s="14"/>
      <c r="R2725" s="18"/>
      <c r="S2725" s="16">
        <f>G2725</f>
        <v>0</v>
      </c>
      <c r="T2725" s="18">
        <f t="shared" si="914"/>
        <v>97638.799999999988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915"/>
        <v>76649.719999999972</v>
      </c>
      <c r="AA2725" s="15"/>
      <c r="AB2725" s="24"/>
      <c r="AC2725" s="15" t="str">
        <f t="shared" si="913"/>
        <v>CASSA PREVIDENZA  AGENTI  + QUOTA GAA</v>
      </c>
      <c r="AD2725" s="25"/>
      <c r="AE2725" s="62">
        <f t="shared" si="912"/>
        <v>0</v>
      </c>
      <c r="AF2725" s="63">
        <f t="shared" si="908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916"/>
        <v>0</v>
      </c>
      <c r="AP2725" s="15"/>
      <c r="AR2725" s="14"/>
      <c r="AS2725" s="18"/>
      <c r="AT2725" s="16">
        <v>0</v>
      </c>
      <c r="AU2725" s="18">
        <f t="shared" si="917"/>
        <v>0</v>
      </c>
      <c r="AV2725" s="15"/>
      <c r="AX2725" s="14"/>
      <c r="AY2725" s="18"/>
      <c r="AZ2725" s="16">
        <v>0</v>
      </c>
      <c r="BA2725" s="18">
        <f t="shared" si="918"/>
        <v>0</v>
      </c>
      <c r="BB2725" s="15"/>
      <c r="BD2725" s="14"/>
      <c r="BE2725" s="18"/>
      <c r="BF2725" s="16">
        <v>0</v>
      </c>
      <c r="BG2725" s="18">
        <f t="shared" si="919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4"/>
    </row>
    <row r="2726" spans="1:69" ht="16.8" customHeight="1" x14ac:dyDescent="0.35">
      <c r="A2726" s="15"/>
      <c r="B2726" s="15"/>
      <c r="C2726" s="15" t="s">
        <v>98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50" t="str">
        <f>K2665</f>
        <v>SOSPESI SOMMA</v>
      </c>
      <c r="L2726" s="107">
        <f t="shared" si="920"/>
        <v>0</v>
      </c>
      <c r="M2726" s="16" t="s">
        <v>496</v>
      </c>
      <c r="N2726" s="16">
        <f t="shared" si="921"/>
        <v>6.13</v>
      </c>
      <c r="O2726" s="16"/>
      <c r="P2726" s="18"/>
      <c r="Q2726" s="14"/>
      <c r="R2726" s="18">
        <f>F2726</f>
        <v>0</v>
      </c>
      <c r="S2726" s="16">
        <v>0</v>
      </c>
      <c r="T2726" s="18">
        <f t="shared" si="914"/>
        <v>97638.799999999988</v>
      </c>
      <c r="U2726" s="15"/>
      <c r="W2726" s="14" t="s">
        <v>186</v>
      </c>
      <c r="X2726" s="18">
        <v>0</v>
      </c>
      <c r="Y2726" s="16"/>
      <c r="Z2726" s="18">
        <f t="shared" si="915"/>
        <v>76649.719999999972</v>
      </c>
      <c r="AA2726" s="15"/>
      <c r="AB2726" s="24"/>
      <c r="AC2726" s="15" t="str">
        <f t="shared" si="913"/>
        <v>GIROCONTO PROVV. GENERALI</v>
      </c>
      <c r="AD2726" s="25"/>
      <c r="AE2726" s="62">
        <f t="shared" si="912"/>
        <v>0</v>
      </c>
      <c r="AF2726" s="63">
        <f t="shared" si="908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916"/>
        <v>0</v>
      </c>
      <c r="AP2726" s="15"/>
      <c r="AR2726" s="14"/>
      <c r="AS2726" s="18"/>
      <c r="AT2726" s="16"/>
      <c r="AU2726" s="18">
        <f t="shared" si="917"/>
        <v>0</v>
      </c>
      <c r="AV2726" s="15"/>
      <c r="AX2726" s="14"/>
      <c r="AY2726" s="18"/>
      <c r="AZ2726" s="16"/>
      <c r="BA2726" s="18">
        <f t="shared" si="918"/>
        <v>0</v>
      </c>
      <c r="BB2726" s="15"/>
      <c r="BD2726" s="14"/>
      <c r="BE2726" s="18">
        <f>H2726</f>
        <v>0</v>
      </c>
      <c r="BF2726" s="16"/>
      <c r="BG2726" s="18">
        <f t="shared" si="919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4"/>
    </row>
    <row r="2727" spans="1:69" ht="16.8" customHeight="1" x14ac:dyDescent="0.35">
      <c r="A2727" s="15"/>
      <c r="B2727" s="15"/>
      <c r="C2727" s="47" t="s">
        <v>149</v>
      </c>
      <c r="D2727" s="16"/>
      <c r="E2727" s="16"/>
      <c r="F2727" s="1">
        <v>0</v>
      </c>
      <c r="G2727" s="16">
        <v>0</v>
      </c>
      <c r="H2727" s="16"/>
      <c r="I2727" s="4"/>
      <c r="J2727" s="14"/>
      <c r="K2727" s="50" t="s">
        <v>508</v>
      </c>
      <c r="L2727" s="107">
        <f t="shared" si="920"/>
        <v>390</v>
      </c>
      <c r="M2727" s="16" t="s">
        <v>497</v>
      </c>
      <c r="N2727" s="16">
        <f t="shared" si="921"/>
        <v>324</v>
      </c>
      <c r="O2727" s="16"/>
      <c r="P2727" s="18"/>
      <c r="Q2727" s="14"/>
      <c r="R2727" s="49">
        <f>F2727</f>
        <v>0</v>
      </c>
      <c r="S2727" s="16">
        <v>0</v>
      </c>
      <c r="T2727" s="18">
        <f t="shared" si="914"/>
        <v>97638.799999999988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915"/>
        <v>76649.719999999972</v>
      </c>
      <c r="AA2727" s="15"/>
      <c r="AB2727" s="24"/>
      <c r="AC2727" s="64" t="s">
        <v>150</v>
      </c>
      <c r="AD2727" s="65"/>
      <c r="AE2727" s="65">
        <f t="shared" si="912"/>
        <v>0</v>
      </c>
      <c r="AF2727" s="63">
        <f t="shared" si="908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916"/>
        <v>0</v>
      </c>
      <c r="AP2727" s="15"/>
      <c r="AR2727" s="14"/>
      <c r="AS2727" s="18"/>
      <c r="AT2727" s="16">
        <v>0</v>
      </c>
      <c r="AU2727" s="18">
        <f t="shared" si="917"/>
        <v>0</v>
      </c>
      <c r="AV2727" s="15"/>
      <c r="AX2727" s="14"/>
      <c r="AY2727" s="18"/>
      <c r="AZ2727" s="16">
        <v>0</v>
      </c>
      <c r="BA2727" s="18">
        <f t="shared" si="918"/>
        <v>0</v>
      </c>
      <c r="BB2727" s="15"/>
      <c r="BD2727" s="14"/>
      <c r="BE2727" s="18"/>
      <c r="BF2727" s="16">
        <v>0</v>
      </c>
      <c r="BG2727" s="18">
        <f t="shared" si="919"/>
        <v>0</v>
      </c>
      <c r="BH2727" s="15"/>
      <c r="BJ2727" s="86"/>
      <c r="BK2727" s="86"/>
      <c r="BL2727" s="24"/>
      <c r="BM2727" s="24"/>
      <c r="BN2727" s="24"/>
      <c r="BO2727" s="24"/>
      <c r="BP2727" s="24"/>
      <c r="BQ2727" s="124"/>
    </row>
    <row r="2728" spans="1:69" ht="16.8" customHeight="1" x14ac:dyDescent="0.35">
      <c r="A2728" s="15"/>
      <c r="B2728" s="15"/>
      <c r="C2728" s="15" t="s">
        <v>100</v>
      </c>
      <c r="D2728" s="16"/>
      <c r="E2728" s="16"/>
      <c r="F2728" s="16"/>
      <c r="G2728" s="16">
        <v>0</v>
      </c>
      <c r="H2728" s="16"/>
      <c r="I2728" s="4"/>
      <c r="J2728" s="14"/>
      <c r="K2728" s="50" t="s">
        <v>509</v>
      </c>
      <c r="L2728" s="107">
        <f t="shared" si="920"/>
        <v>631.5</v>
      </c>
      <c r="M2728" s="16" t="str">
        <f>M2667</f>
        <v>NUOVI SOSPESI TUTELA</v>
      </c>
      <c r="N2728" s="16">
        <f t="shared" si="921"/>
        <v>0</v>
      </c>
      <c r="O2728" s="16"/>
      <c r="P2728" s="18"/>
      <c r="Q2728" s="14"/>
      <c r="R2728" s="18"/>
      <c r="S2728" s="16">
        <f>G2728</f>
        <v>0</v>
      </c>
      <c r="T2728" s="18">
        <f t="shared" si="914"/>
        <v>97638.799999999988</v>
      </c>
      <c r="U2728" s="15" t="s">
        <v>102</v>
      </c>
      <c r="W2728" s="14"/>
      <c r="X2728" s="18"/>
      <c r="Y2728" s="16">
        <v>0</v>
      </c>
      <c r="Z2728" s="18">
        <f t="shared" si="915"/>
        <v>76649.719999999972</v>
      </c>
      <c r="AA2728" s="15"/>
      <c r="AB2728" s="24"/>
      <c r="AC2728" s="15" t="str">
        <f>C2728</f>
        <v>TASSE</v>
      </c>
      <c r="AD2728" s="25"/>
      <c r="AE2728" s="62">
        <f t="shared" si="912"/>
        <v>0</v>
      </c>
      <c r="AF2728" s="63">
        <f t="shared" si="908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916"/>
        <v>0</v>
      </c>
      <c r="AP2728" s="15"/>
      <c r="AR2728" s="14"/>
      <c r="AS2728" s="18">
        <v>0</v>
      </c>
      <c r="AT2728" s="16">
        <v>0</v>
      </c>
      <c r="AU2728" s="18">
        <f t="shared" si="917"/>
        <v>0</v>
      </c>
      <c r="AV2728" s="15"/>
      <c r="AX2728" s="14"/>
      <c r="AY2728" s="18">
        <v>0</v>
      </c>
      <c r="AZ2728" s="16">
        <v>0</v>
      </c>
      <c r="BA2728" s="18">
        <f t="shared" si="918"/>
        <v>0</v>
      </c>
      <c r="BB2728" s="15"/>
      <c r="BD2728" s="14"/>
      <c r="BE2728" s="18">
        <v>0</v>
      </c>
      <c r="BF2728" s="16">
        <v>0</v>
      </c>
      <c r="BG2728" s="18">
        <f t="shared" si="919"/>
        <v>0</v>
      </c>
      <c r="BH2728" s="15"/>
      <c r="BJ2728" s="86"/>
      <c r="BK2728" s="86"/>
      <c r="BL2728" s="24"/>
      <c r="BM2728" s="24"/>
      <c r="BN2728" s="24"/>
      <c r="BO2728" s="24"/>
      <c r="BP2728" s="24"/>
      <c r="BQ2728" s="124"/>
    </row>
    <row r="2729" spans="1:69" ht="16.8" customHeight="1" x14ac:dyDescent="0.35">
      <c r="A2729" s="15"/>
      <c r="B2729" s="15"/>
      <c r="C2729" s="15" t="s">
        <v>103</v>
      </c>
      <c r="D2729" s="16"/>
      <c r="E2729" s="16"/>
      <c r="F2729" s="16">
        <v>0</v>
      </c>
      <c r="G2729" s="16">
        <v>0</v>
      </c>
      <c r="H2729" s="16"/>
      <c r="I2729" s="4"/>
      <c r="J2729" s="14"/>
      <c r="K2729" s="50" t="str">
        <f>K2668</f>
        <v>RIMBORSO CONTANTI SOMMA L. 23/2</v>
      </c>
      <c r="L2729" s="107">
        <f t="shared" si="920"/>
        <v>-41</v>
      </c>
      <c r="M2729" s="16" t="str">
        <f>M2668</f>
        <v>RID ANDRIGHETTO N. 23/2</v>
      </c>
      <c r="N2729" s="16">
        <f t="shared" si="921"/>
        <v>198.5</v>
      </c>
      <c r="O2729" s="16"/>
      <c r="P2729" s="18"/>
      <c r="Q2729" s="14"/>
      <c r="R2729" s="18"/>
      <c r="S2729" s="16">
        <f>G2729</f>
        <v>0</v>
      </c>
      <c r="T2729" s="18">
        <f t="shared" si="914"/>
        <v>97638.799999999988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915"/>
        <v>76649.719999999972</v>
      </c>
      <c r="AA2729" s="15"/>
      <c r="AB2729" s="24"/>
      <c r="AC2729" s="15" t="str">
        <f>C2729</f>
        <v>PREL.  ACC. PER AMM-  GIGI</v>
      </c>
      <c r="AD2729" s="25"/>
      <c r="AE2729" s="62">
        <f t="shared" si="912"/>
        <v>0</v>
      </c>
      <c r="AF2729" s="63">
        <f t="shared" si="908"/>
        <v>8650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916"/>
        <v>0</v>
      </c>
      <c r="AP2729" s="15"/>
      <c r="AR2729" s="14"/>
      <c r="AS2729" s="18">
        <v>0</v>
      </c>
      <c r="AT2729" s="16">
        <v>0</v>
      </c>
      <c r="AU2729" s="18">
        <f t="shared" si="917"/>
        <v>0</v>
      </c>
      <c r="AV2729" s="15"/>
      <c r="AX2729" s="14"/>
      <c r="AY2729" s="18">
        <v>0</v>
      </c>
      <c r="AZ2729" s="16">
        <v>0</v>
      </c>
      <c r="BA2729" s="18">
        <f t="shared" si="918"/>
        <v>0</v>
      </c>
      <c r="BB2729" s="15"/>
      <c r="BD2729" s="14"/>
      <c r="BE2729" s="18">
        <v>0</v>
      </c>
      <c r="BF2729" s="16">
        <v>0</v>
      </c>
      <c r="BG2729" s="18">
        <f t="shared" si="919"/>
        <v>0</v>
      </c>
      <c r="BH2729" s="15"/>
      <c r="BJ2729" s="86"/>
      <c r="BK2729" s="86"/>
      <c r="BL2729" s="24"/>
      <c r="BM2729" s="24"/>
      <c r="BN2729" s="24"/>
      <c r="BO2729" s="24"/>
      <c r="BP2729" s="24"/>
      <c r="BQ2729" s="124"/>
    </row>
    <row r="2730" spans="1:69" ht="16.8" customHeight="1" x14ac:dyDescent="0.35">
      <c r="A2730" s="15"/>
      <c r="B2730" s="15"/>
      <c r="C2730" s="15" t="s">
        <v>105</v>
      </c>
      <c r="D2730" s="16"/>
      <c r="E2730" s="16"/>
      <c r="F2730" s="16">
        <v>0</v>
      </c>
      <c r="G2730" s="16">
        <v>0</v>
      </c>
      <c r="H2730" s="16"/>
      <c r="I2730" s="4"/>
      <c r="J2730" s="14"/>
      <c r="K2730" s="50" t="str">
        <f>K2669</f>
        <v>BONIFICO IN MENO LEGNANO 26/2</v>
      </c>
      <c r="L2730" s="107">
        <f t="shared" si="920"/>
        <v>15</v>
      </c>
      <c r="M2730" s="16">
        <f>M2669</f>
        <v>0</v>
      </c>
      <c r="N2730" s="16">
        <f t="shared" si="921"/>
        <v>0</v>
      </c>
      <c r="O2730" s="16"/>
      <c r="P2730" s="18"/>
      <c r="Q2730" s="14"/>
      <c r="R2730" s="18">
        <v>0</v>
      </c>
      <c r="S2730" s="16">
        <f>G2730</f>
        <v>0</v>
      </c>
      <c r="T2730" s="18">
        <f t="shared" si="914"/>
        <v>97638.799999999988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915"/>
        <v>76649.719999999972</v>
      </c>
      <c r="AA2730" s="15"/>
      <c r="AB2730" s="24"/>
      <c r="AC2730" s="15" t="str">
        <f>C2730</f>
        <v>PREL.  ACC. PER AMM-. RENZO</v>
      </c>
      <c r="AD2730" s="25"/>
      <c r="AE2730" s="62">
        <f t="shared" si="912"/>
        <v>0</v>
      </c>
      <c r="AF2730" s="63">
        <f t="shared" si="908"/>
        <v>3210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916"/>
        <v>0</v>
      </c>
      <c r="AP2730" s="15"/>
      <c r="AR2730" s="14"/>
      <c r="AS2730" s="18">
        <v>0</v>
      </c>
      <c r="AT2730" s="16"/>
      <c r="AU2730" s="18">
        <f t="shared" si="917"/>
        <v>0</v>
      </c>
      <c r="AV2730" s="15"/>
      <c r="AX2730" s="14"/>
      <c r="AY2730" s="18">
        <v>0</v>
      </c>
      <c r="AZ2730" s="16"/>
      <c r="BA2730" s="18">
        <f t="shared" si="918"/>
        <v>0</v>
      </c>
      <c r="BB2730" s="15"/>
      <c r="BD2730" s="14"/>
      <c r="BE2730" s="18">
        <v>0</v>
      </c>
      <c r="BF2730" s="16"/>
      <c r="BG2730" s="18">
        <f t="shared" si="919"/>
        <v>0</v>
      </c>
      <c r="BH2730" s="15"/>
      <c r="BJ2730" s="86"/>
      <c r="BK2730" s="86"/>
      <c r="BL2730" s="24"/>
      <c r="BM2730" s="24"/>
      <c r="BN2730" s="24"/>
      <c r="BO2730" s="24"/>
      <c r="BP2730" s="24"/>
      <c r="BQ2730" s="124"/>
    </row>
    <row r="2731" spans="1:69" ht="16.8" customHeight="1" x14ac:dyDescent="0.35">
      <c r="A2731" s="15"/>
      <c r="B2731" s="15"/>
      <c r="C2731" s="15" t="s">
        <v>107</v>
      </c>
      <c r="D2731" s="16"/>
      <c r="E2731" s="16"/>
      <c r="F2731" s="16">
        <v>0</v>
      </c>
      <c r="G2731" s="16"/>
      <c r="H2731" s="16"/>
      <c r="I2731" s="4"/>
      <c r="J2731" s="14"/>
      <c r="K2731" s="50" t="str">
        <f>K2670</f>
        <v>BONIFICO IN PIU' ATELTICA NERVIANESE 26/2</v>
      </c>
      <c r="L2731" s="107">
        <f t="shared" si="920"/>
        <v>-0.01</v>
      </c>
      <c r="M2731" s="16" t="s">
        <v>499</v>
      </c>
      <c r="N2731" s="16">
        <f t="shared" si="921"/>
        <v>300.5</v>
      </c>
      <c r="O2731" s="16"/>
      <c r="P2731" s="18"/>
      <c r="Q2731" s="14"/>
      <c r="R2731" s="18">
        <v>0</v>
      </c>
      <c r="S2731" s="16">
        <v>0</v>
      </c>
      <c r="T2731" s="18">
        <f t="shared" si="914"/>
        <v>97638.799999999988</v>
      </c>
      <c r="U2731" s="15"/>
      <c r="W2731" s="14"/>
      <c r="X2731" s="18">
        <f>F2731</f>
        <v>0</v>
      </c>
      <c r="Y2731" s="16">
        <v>0</v>
      </c>
      <c r="Z2731" s="18">
        <f t="shared" si="915"/>
        <v>76649.719999999972</v>
      </c>
      <c r="AA2731" s="15" t="str">
        <f>C2731</f>
        <v>VERSAMENTO</v>
      </c>
      <c r="AB2731" s="24"/>
      <c r="AC2731" s="15"/>
      <c r="AD2731" s="25"/>
      <c r="AE2731" s="62"/>
      <c r="AF2731" s="63"/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916"/>
        <v>0</v>
      </c>
      <c r="AP2731" s="15"/>
      <c r="AR2731" s="14"/>
      <c r="AS2731" s="18">
        <v>0</v>
      </c>
      <c r="AT2731" s="16"/>
      <c r="AU2731" s="18">
        <f t="shared" si="917"/>
        <v>0</v>
      </c>
      <c r="AV2731" s="15"/>
      <c r="AX2731" s="14"/>
      <c r="AY2731" s="18">
        <v>0</v>
      </c>
      <c r="AZ2731" s="16"/>
      <c r="BA2731" s="18">
        <f t="shared" si="918"/>
        <v>0</v>
      </c>
      <c r="BB2731" s="15"/>
      <c r="BD2731" s="14"/>
      <c r="BE2731" s="18">
        <v>0</v>
      </c>
      <c r="BF2731" s="16"/>
      <c r="BG2731" s="18">
        <f t="shared" si="919"/>
        <v>0</v>
      </c>
      <c r="BH2731" s="15"/>
      <c r="BJ2731" s="86"/>
      <c r="BK2731" s="86"/>
      <c r="BL2731" s="24"/>
      <c r="BM2731" s="24"/>
      <c r="BN2731" s="24"/>
      <c r="BO2731" s="24"/>
      <c r="BP2731" s="24"/>
      <c r="BQ2731" s="124"/>
    </row>
    <row r="2732" spans="1:69" ht="16.8" customHeight="1" x14ac:dyDescent="0.35">
      <c r="A2732" s="15"/>
      <c r="B2732" s="15"/>
      <c r="C2732" s="15" t="s">
        <v>107</v>
      </c>
      <c r="D2732" s="16"/>
      <c r="E2732" s="16"/>
      <c r="F2732" s="16">
        <v>0</v>
      </c>
      <c r="G2732" s="16"/>
      <c r="H2732" s="16">
        <v>0</v>
      </c>
      <c r="I2732" s="4"/>
      <c r="J2732" s="14"/>
      <c r="K2732" s="50" t="str">
        <f>K2671</f>
        <v>BONIFICO LEGNANO 27/2</v>
      </c>
      <c r="L2732" s="107">
        <f t="shared" si="920"/>
        <v>184</v>
      </c>
      <c r="M2732" s="16" t="s">
        <v>501</v>
      </c>
      <c r="N2732" s="16">
        <f t="shared" si="921"/>
        <v>498</v>
      </c>
      <c r="O2732" s="16"/>
      <c r="P2732" s="18"/>
      <c r="Q2732" s="14"/>
      <c r="R2732" s="18">
        <v>0</v>
      </c>
      <c r="S2732" s="16">
        <v>0</v>
      </c>
      <c r="T2732" s="18">
        <f t="shared" si="914"/>
        <v>97638.799999999988</v>
      </c>
      <c r="U2732" s="15"/>
      <c r="W2732" s="14"/>
      <c r="X2732" s="18">
        <f>F2732</f>
        <v>0</v>
      </c>
      <c r="Y2732" s="16"/>
      <c r="Z2732" s="18">
        <f t="shared" si="915"/>
        <v>76649.719999999972</v>
      </c>
      <c r="AA2732" s="15"/>
      <c r="AB2732" s="24"/>
      <c r="AC2732" s="15"/>
      <c r="AD2732" s="25"/>
      <c r="AE2732" s="62"/>
      <c r="AF2732" s="63"/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916"/>
        <v>0</v>
      </c>
      <c r="AP2732" s="15"/>
      <c r="AR2732" s="14"/>
      <c r="AS2732" s="18">
        <v>0</v>
      </c>
      <c r="AT2732" s="16"/>
      <c r="AU2732" s="18">
        <f t="shared" si="917"/>
        <v>0</v>
      </c>
      <c r="AV2732" s="15"/>
      <c r="AX2732" s="14"/>
      <c r="AY2732" s="18">
        <v>0</v>
      </c>
      <c r="AZ2732" s="16"/>
      <c r="BA2732" s="18">
        <f t="shared" si="918"/>
        <v>0</v>
      </c>
      <c r="BB2732" s="15"/>
      <c r="BD2732" s="14"/>
      <c r="BE2732" s="18">
        <v>0</v>
      </c>
      <c r="BF2732" s="16"/>
      <c r="BG2732" s="18">
        <f t="shared" si="919"/>
        <v>0</v>
      </c>
      <c r="BH2732" s="15"/>
      <c r="BJ2732" s="86"/>
      <c r="BK2732" s="86"/>
      <c r="BL2732" s="24"/>
      <c r="BM2732" s="24"/>
      <c r="BN2732" s="24"/>
      <c r="BO2732" s="24"/>
      <c r="BP2732" s="24"/>
      <c r="BQ2732" s="124"/>
    </row>
    <row r="2733" spans="1:69" ht="16.8" customHeight="1" x14ac:dyDescent="0.35">
      <c r="A2733" s="15"/>
      <c r="B2733" s="15"/>
      <c r="C2733" s="15" t="s">
        <v>107</v>
      </c>
      <c r="D2733" s="16"/>
      <c r="E2733" s="16"/>
      <c r="F2733" s="16">
        <v>0</v>
      </c>
      <c r="G2733" s="16"/>
      <c r="H2733" s="16"/>
      <c r="I2733" s="4"/>
      <c r="J2733" s="14"/>
      <c r="K2733" s="50" t="s">
        <v>503</v>
      </c>
      <c r="L2733" s="107">
        <f t="shared" si="920"/>
        <v>235.5</v>
      </c>
      <c r="M2733" s="16" t="s">
        <v>504</v>
      </c>
      <c r="N2733" s="16">
        <f t="shared" si="921"/>
        <v>-363.5</v>
      </c>
      <c r="O2733" s="16"/>
      <c r="P2733" s="18"/>
      <c r="Q2733" s="14"/>
      <c r="R2733" s="18">
        <v>0</v>
      </c>
      <c r="S2733" s="16">
        <v>0</v>
      </c>
      <c r="T2733" s="18">
        <f t="shared" si="914"/>
        <v>97638.799999999988</v>
      </c>
      <c r="U2733" s="15"/>
      <c r="W2733" s="14"/>
      <c r="X2733" s="18">
        <f>F2733</f>
        <v>0</v>
      </c>
      <c r="Y2733" s="16"/>
      <c r="Z2733" s="18">
        <f t="shared" si="915"/>
        <v>76649.719999999972</v>
      </c>
      <c r="AA2733" s="15"/>
      <c r="AB2733" s="24"/>
      <c r="AC2733" s="15"/>
      <c r="AD2733" s="25"/>
      <c r="AE2733" s="62"/>
      <c r="AF2733" s="63"/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916"/>
        <v>0</v>
      </c>
      <c r="AP2733" s="15"/>
      <c r="AR2733" s="14"/>
      <c r="AS2733" s="18">
        <v>0</v>
      </c>
      <c r="AT2733" s="16"/>
      <c r="AU2733" s="18">
        <f t="shared" si="917"/>
        <v>0</v>
      </c>
      <c r="AV2733" s="15"/>
      <c r="AX2733" s="14"/>
      <c r="AY2733" s="18">
        <v>0</v>
      </c>
      <c r="AZ2733" s="16"/>
      <c r="BA2733" s="18">
        <f t="shared" si="918"/>
        <v>0</v>
      </c>
      <c r="BB2733" s="15"/>
      <c r="BD2733" s="14"/>
      <c r="BE2733" s="18">
        <v>0</v>
      </c>
      <c r="BF2733" s="16"/>
      <c r="BG2733" s="18">
        <f t="shared" si="919"/>
        <v>0</v>
      </c>
      <c r="BH2733" s="15"/>
      <c r="BJ2733" s="86"/>
      <c r="BK2733" s="86"/>
      <c r="BL2733" s="24"/>
      <c r="BM2733" s="24"/>
      <c r="BN2733" s="24"/>
      <c r="BO2733" s="24"/>
      <c r="BP2733" s="24"/>
      <c r="BQ2733" s="124"/>
    </row>
    <row r="2734" spans="1:69" ht="16.8" customHeight="1" x14ac:dyDescent="0.35">
      <c r="A2734" s="15"/>
      <c r="B2734" s="15"/>
      <c r="C2734" s="15" t="s">
        <v>107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68</v>
      </c>
      <c r="L2734" s="51">
        <f>AI2743</f>
        <v>0</v>
      </c>
      <c r="M2734" s="16" t="str">
        <f>M2673</f>
        <v>BONIFICO LA SCALA 13/2 0,01 + BONIFICO    LARGI 64,50 23/2</v>
      </c>
      <c r="N2734" s="16">
        <f t="shared" si="921"/>
        <v>64.510000000000005</v>
      </c>
      <c r="O2734" s="16"/>
      <c r="P2734" s="18"/>
      <c r="Q2734" s="14"/>
      <c r="R2734" s="18">
        <v>0</v>
      </c>
      <c r="S2734" s="16">
        <v>0</v>
      </c>
      <c r="T2734" s="18">
        <f t="shared" si="914"/>
        <v>97638.799999999988</v>
      </c>
      <c r="U2734" s="15"/>
      <c r="W2734" s="14"/>
      <c r="X2734" s="18">
        <f>F2734</f>
        <v>0</v>
      </c>
      <c r="Y2734" s="16">
        <v>0</v>
      </c>
      <c r="Z2734" s="18">
        <f t="shared" si="915"/>
        <v>76649.719999999972</v>
      </c>
      <c r="AA2734" s="15" t="str">
        <f>C2734</f>
        <v>VERSAMENTO</v>
      </c>
      <c r="AB2734" s="24"/>
      <c r="AC2734" s="15"/>
      <c r="AD2734" s="25"/>
      <c r="AE2734" s="62"/>
      <c r="AF2734" s="63"/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916"/>
        <v>0</v>
      </c>
      <c r="AP2734" s="15"/>
      <c r="AR2734" s="14"/>
      <c r="AS2734" s="18">
        <v>0</v>
      </c>
      <c r="AT2734" s="16"/>
      <c r="AU2734" s="18">
        <f t="shared" si="917"/>
        <v>0</v>
      </c>
      <c r="AV2734" s="15"/>
      <c r="AX2734" s="14"/>
      <c r="AY2734" s="18">
        <v>0</v>
      </c>
      <c r="AZ2734" s="16"/>
      <c r="BA2734" s="18">
        <f t="shared" si="918"/>
        <v>0</v>
      </c>
      <c r="BB2734" s="15"/>
      <c r="BD2734" s="14"/>
      <c r="BE2734" s="18">
        <v>0</v>
      </c>
      <c r="BF2734" s="16"/>
      <c r="BG2734" s="18">
        <f t="shared" si="919"/>
        <v>0</v>
      </c>
      <c r="BH2734" s="15"/>
      <c r="BJ2734" s="86"/>
      <c r="BK2734" s="86"/>
      <c r="BL2734" s="24"/>
      <c r="BM2734" s="24"/>
      <c r="BN2734" s="24"/>
      <c r="BO2734" s="24"/>
      <c r="BP2734" s="24"/>
      <c r="BQ2734" s="124"/>
    </row>
    <row r="2735" spans="1:69" ht="16.8" customHeight="1" x14ac:dyDescent="0.35">
      <c r="A2735" s="15"/>
      <c r="B2735" s="15"/>
      <c r="C2735" s="68" t="s">
        <v>107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111</v>
      </c>
      <c r="L2735" s="16">
        <f>SUM(L2722:L2734)</f>
        <v>3561.79</v>
      </c>
      <c r="M2735" s="16" t="s">
        <v>505</v>
      </c>
      <c r="N2735" s="16">
        <f t="shared" si="921"/>
        <v>0</v>
      </c>
      <c r="O2735" s="16"/>
      <c r="P2735" s="18"/>
      <c r="Q2735" s="14"/>
      <c r="R2735" s="18">
        <v>0</v>
      </c>
      <c r="S2735" s="16"/>
      <c r="T2735" s="18">
        <f t="shared" si="914"/>
        <v>97638.799999999988</v>
      </c>
      <c r="U2735" s="15"/>
      <c r="W2735" s="14"/>
      <c r="X2735" s="18">
        <v>0</v>
      </c>
      <c r="Y2735" s="16"/>
      <c r="Z2735" s="18">
        <f t="shared" si="915"/>
        <v>76649.719999999972</v>
      </c>
      <c r="AA2735" s="15" t="str">
        <f>C2735</f>
        <v>VERSAMENTO</v>
      </c>
      <c r="AB2735" s="24"/>
      <c r="AC2735" s="15"/>
      <c r="AD2735" s="25"/>
      <c r="AE2735" s="62"/>
      <c r="AF2735" s="63"/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916"/>
        <v>0</v>
      </c>
      <c r="AP2735" s="15"/>
      <c r="AR2735" s="14"/>
      <c r="AS2735" s="18">
        <v>0</v>
      </c>
      <c r="AT2735" s="16"/>
      <c r="AU2735" s="18">
        <f t="shared" si="917"/>
        <v>0</v>
      </c>
      <c r="AV2735" s="15" t="str">
        <f>C2735</f>
        <v>VERSAMENTO</v>
      </c>
      <c r="AX2735" s="14"/>
      <c r="AY2735" s="18">
        <v>0</v>
      </c>
      <c r="AZ2735" s="16"/>
      <c r="BA2735" s="18">
        <f t="shared" si="918"/>
        <v>0</v>
      </c>
      <c r="BB2735" s="15"/>
      <c r="BD2735" s="14"/>
      <c r="BE2735" s="18">
        <v>0</v>
      </c>
      <c r="BF2735" s="16"/>
      <c r="BG2735" s="18">
        <f t="shared" si="919"/>
        <v>0</v>
      </c>
      <c r="BH2735" s="15"/>
      <c r="BJ2735" s="86"/>
      <c r="BK2735" s="86"/>
      <c r="BL2735" s="24"/>
      <c r="BM2735" s="24"/>
      <c r="BN2735" s="24"/>
      <c r="BO2735" s="24"/>
      <c r="BP2735" s="24"/>
      <c r="BQ2735" s="124"/>
    </row>
    <row r="2736" spans="1:69" ht="16.8" customHeight="1" x14ac:dyDescent="0.35">
      <c r="A2736" s="15"/>
      <c r="B2736" s="15"/>
      <c r="C2736" s="15" t="s">
        <v>169</v>
      </c>
      <c r="D2736" s="16"/>
      <c r="E2736" s="16"/>
      <c r="F2736" s="16">
        <v>0</v>
      </c>
      <c r="G2736" s="85">
        <f>F2726</f>
        <v>0</v>
      </c>
      <c r="H2736" s="16"/>
      <c r="I2736" s="4"/>
      <c r="J2736" s="14"/>
      <c r="K2736" s="17" t="s">
        <v>93</v>
      </c>
      <c r="L2736" s="16">
        <f>SUM(N2723:N2736)</f>
        <v>1887.14</v>
      </c>
      <c r="M2736" s="44"/>
      <c r="N2736" s="16"/>
      <c r="O2736" s="16"/>
      <c r="P2736" s="18"/>
      <c r="Q2736" s="14"/>
      <c r="R2736" s="18">
        <v>0</v>
      </c>
      <c r="S2736" s="16"/>
      <c r="T2736" s="18">
        <f t="shared" si="914"/>
        <v>97638.799999999988</v>
      </c>
      <c r="U2736" s="15"/>
      <c r="W2736" s="14"/>
      <c r="X2736" s="18">
        <f>F2736</f>
        <v>0</v>
      </c>
      <c r="Y2736" s="16">
        <f>G2736</f>
        <v>0</v>
      </c>
      <c r="Z2736" s="18">
        <f t="shared" si="915"/>
        <v>76649.719999999972</v>
      </c>
      <c r="AA2736" s="15" t="str">
        <f>C2736</f>
        <v>BONIFICI</v>
      </c>
      <c r="AB2736" s="24"/>
      <c r="AC2736" s="15"/>
      <c r="AD2736" s="25"/>
      <c r="AE2736" s="62"/>
      <c r="AF2736" s="63"/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916"/>
        <v>0</v>
      </c>
      <c r="AP2736" s="15"/>
      <c r="AR2736" s="14"/>
      <c r="AS2736" s="18">
        <v>0</v>
      </c>
      <c r="AT2736" s="16"/>
      <c r="AU2736" s="18">
        <f t="shared" si="917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918"/>
        <v>0</v>
      </c>
      <c r="BB2736" s="15"/>
      <c r="BD2736" s="14"/>
      <c r="BE2736" s="18">
        <v>0</v>
      </c>
      <c r="BF2736" s="16"/>
      <c r="BG2736" s="18">
        <f t="shared" si="919"/>
        <v>0</v>
      </c>
      <c r="BH2736" s="15"/>
      <c r="BJ2736" s="86"/>
      <c r="BK2736" s="86"/>
      <c r="BL2736" s="24"/>
      <c r="BM2736" s="24"/>
      <c r="BN2736" s="24"/>
      <c r="BO2736" s="24"/>
      <c r="BP2736" s="24"/>
      <c r="BQ2736" s="124"/>
    </row>
    <row r="2737" spans="1:69" ht="16.8" customHeight="1" x14ac:dyDescent="0.35">
      <c r="A2737" s="15"/>
      <c r="B2737" s="15"/>
      <c r="C2737" s="47" t="s">
        <v>112</v>
      </c>
      <c r="D2737" s="16"/>
      <c r="E2737" s="16"/>
      <c r="F2737" s="16">
        <v>0</v>
      </c>
      <c r="G2737" s="1">
        <f>F2727</f>
        <v>0</v>
      </c>
      <c r="H2737" s="16">
        <f>G2737-D2628-D2629-D2631</f>
        <v>0</v>
      </c>
      <c r="I2737" s="4"/>
      <c r="J2737" s="14"/>
      <c r="K2737" s="53">
        <f>A2686</f>
        <v>45351</v>
      </c>
      <c r="L2737" s="3">
        <f>D2686+D2687-E2691+D2688-E2688+D2691-E2686+B2689</f>
        <v>0</v>
      </c>
      <c r="M2737" s="3"/>
      <c r="N2737" s="3"/>
      <c r="O2737" s="16"/>
      <c r="P2737" s="18"/>
      <c r="Q2737" s="14"/>
      <c r="R2737" s="18"/>
      <c r="S2737" s="16"/>
      <c r="T2737" s="18">
        <f t="shared" si="914"/>
        <v>97638.799999999988</v>
      </c>
      <c r="U2737" s="15"/>
      <c r="W2737" s="14"/>
      <c r="X2737" s="18"/>
      <c r="Y2737" s="1">
        <f>G2737</f>
        <v>0</v>
      </c>
      <c r="Z2737" s="18">
        <f t="shared" si="915"/>
        <v>76649.719999999972</v>
      </c>
      <c r="AA2737" s="15" t="str">
        <f>C2737</f>
        <v>PREL .PROVVIGIONI MATURATE</v>
      </c>
      <c r="AB2737" s="24"/>
      <c r="AC2737" s="15" t="s">
        <v>157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916"/>
        <v>0</v>
      </c>
      <c r="AP2737" s="15"/>
      <c r="AR2737" s="14"/>
      <c r="AS2737" s="18"/>
      <c r="AT2737" s="25">
        <v>0</v>
      </c>
      <c r="AU2737" s="18">
        <f t="shared" si="917"/>
        <v>0</v>
      </c>
      <c r="AV2737" s="15"/>
      <c r="AX2737" s="14"/>
      <c r="AY2737" s="18"/>
      <c r="AZ2737" s="25">
        <v>0</v>
      </c>
      <c r="BA2737" s="18">
        <f t="shared" si="918"/>
        <v>0</v>
      </c>
      <c r="BB2737" s="15"/>
      <c r="BD2737" s="14"/>
      <c r="BE2737" s="18"/>
      <c r="BF2737" s="25">
        <v>0</v>
      </c>
      <c r="BG2737" s="18">
        <f t="shared" si="919"/>
        <v>0</v>
      </c>
      <c r="BH2737" s="15"/>
      <c r="BJ2737" s="86"/>
      <c r="BK2737" s="86"/>
      <c r="BL2737" s="24"/>
      <c r="BM2737" s="24"/>
      <c r="BN2737" s="24"/>
      <c r="BO2737" s="24"/>
      <c r="BP2737" s="24"/>
      <c r="BQ2737" s="124"/>
    </row>
    <row r="2738" spans="1:69" ht="16.8" customHeight="1" x14ac:dyDescent="0.35">
      <c r="A2738" s="15"/>
      <c r="B2738" s="15"/>
      <c r="C2738" s="15" t="s">
        <v>113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/>
      <c r="N2738" s="16"/>
      <c r="O2738" s="16"/>
      <c r="P2738" s="18"/>
      <c r="Q2738" s="14"/>
      <c r="R2738" s="18"/>
      <c r="S2738" s="16">
        <f>G2738</f>
        <v>0</v>
      </c>
      <c r="T2738" s="18">
        <f t="shared" si="914"/>
        <v>97638.799999999988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915"/>
        <v>76649.719999999972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916"/>
        <v>0</v>
      </c>
      <c r="AP2738" s="15"/>
      <c r="AR2738" s="14"/>
      <c r="AS2738" s="18"/>
      <c r="AT2738" s="16"/>
      <c r="AU2738" s="18">
        <f t="shared" si="917"/>
        <v>0</v>
      </c>
      <c r="AV2738" s="15"/>
      <c r="AX2738" s="14"/>
      <c r="AY2738" s="18"/>
      <c r="AZ2738" s="16"/>
      <c r="BA2738" s="18">
        <f t="shared" si="918"/>
        <v>0</v>
      </c>
      <c r="BB2738" s="15"/>
      <c r="BD2738" s="14"/>
      <c r="BE2738" s="18"/>
      <c r="BF2738" s="16"/>
      <c r="BG2738" s="18">
        <f t="shared" si="919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4"/>
    </row>
    <row r="2739" spans="1:69" ht="16.8" customHeight="1" x14ac:dyDescent="0.35">
      <c r="A2739" s="15"/>
      <c r="B2739" s="15"/>
      <c r="C2739" s="15" t="s">
        <v>114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914"/>
        <v>97638.799999999988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915"/>
        <v>76649.719999999972</v>
      </c>
      <c r="AA2739" s="15"/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916"/>
        <v>0</v>
      </c>
      <c r="AP2739" s="15"/>
      <c r="AR2739" s="14"/>
      <c r="AS2739" s="18"/>
      <c r="AT2739" s="16">
        <v>0</v>
      </c>
      <c r="AU2739" s="18">
        <f t="shared" si="917"/>
        <v>0</v>
      </c>
      <c r="AV2739" s="15"/>
      <c r="AX2739" s="14"/>
      <c r="AY2739" s="18"/>
      <c r="AZ2739" s="16">
        <v>0</v>
      </c>
      <c r="BA2739" s="18">
        <f t="shared" si="918"/>
        <v>0</v>
      </c>
      <c r="BB2739" s="15"/>
      <c r="BD2739" s="14"/>
      <c r="BE2739" s="18"/>
      <c r="BF2739" s="16">
        <v>0</v>
      </c>
      <c r="BG2739" s="18">
        <f t="shared" si="919"/>
        <v>0</v>
      </c>
      <c r="BH2739" s="15"/>
      <c r="BJ2739" s="86"/>
      <c r="BK2739" s="86"/>
      <c r="BL2739" s="24"/>
      <c r="BM2739" s="24"/>
      <c r="BN2739" s="24"/>
      <c r="BO2739" s="24"/>
      <c r="BP2739" s="24"/>
      <c r="BQ2739" s="124"/>
    </row>
    <row r="2740" spans="1:69" ht="16.8" customHeight="1" x14ac:dyDescent="0.35">
      <c r="A2740" s="15"/>
      <c r="B2740" s="15"/>
      <c r="C2740" s="15"/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115</v>
      </c>
      <c r="L2740" s="3">
        <f>SUM(L2720:L2734)+N2719+L2736+L2737</f>
        <v>179737.44999999995</v>
      </c>
      <c r="M2740" s="3">
        <f>SUM(O2689:O2708)+N2718</f>
        <v>113813.97999999998</v>
      </c>
      <c r="N2740" s="16"/>
      <c r="O2740" s="16"/>
      <c r="P2740" s="18"/>
      <c r="Q2740" s="14"/>
      <c r="R2740" s="18"/>
      <c r="S2740" s="16">
        <v>0</v>
      </c>
      <c r="T2740" s="18">
        <f t="shared" si="914"/>
        <v>97638.799999999988</v>
      </c>
      <c r="U2740" s="15"/>
      <c r="W2740" s="14"/>
      <c r="X2740" s="18">
        <v>0</v>
      </c>
      <c r="Y2740" s="16">
        <v>0</v>
      </c>
      <c r="Z2740" s="18">
        <f t="shared" si="915"/>
        <v>76649.719999999972</v>
      </c>
      <c r="AA2740" s="15"/>
      <c r="AB2740" s="24"/>
      <c r="AC2740" s="15">
        <f>C2740</f>
        <v>0</v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111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916"/>
        <v>0</v>
      </c>
      <c r="AP2740" s="15"/>
      <c r="AR2740" s="14"/>
      <c r="AS2740" s="18"/>
      <c r="AT2740" s="16">
        <v>0</v>
      </c>
      <c r="AU2740" s="18">
        <f t="shared" si="917"/>
        <v>0</v>
      </c>
      <c r="AV2740" s="16"/>
      <c r="AX2740" s="14"/>
      <c r="AY2740" s="18"/>
      <c r="AZ2740" s="16">
        <v>0</v>
      </c>
      <c r="BA2740" s="18">
        <f t="shared" si="918"/>
        <v>0</v>
      </c>
      <c r="BB2740" s="15"/>
      <c r="BD2740" s="14"/>
      <c r="BE2740" s="18"/>
      <c r="BF2740" s="16">
        <v>0</v>
      </c>
      <c r="BG2740" s="18">
        <f t="shared" si="919"/>
        <v>0</v>
      </c>
      <c r="BH2740" s="15"/>
      <c r="BJ2740" s="86"/>
      <c r="BK2740" s="86"/>
      <c r="BL2740" s="24"/>
      <c r="BM2740" s="24"/>
      <c r="BN2740" s="24"/>
      <c r="BO2740" s="24"/>
      <c r="BP2740" s="24"/>
      <c r="BQ2740" s="124"/>
    </row>
    <row r="2741" spans="1:69" ht="16.8" customHeight="1" x14ac:dyDescent="0.35">
      <c r="A2741" s="15"/>
      <c r="B2741" s="15"/>
      <c r="C2741" s="64" t="s">
        <v>138</v>
      </c>
      <c r="D2741" s="16"/>
      <c r="E2741" s="16">
        <v>0</v>
      </c>
      <c r="F2741" s="16"/>
      <c r="G2741" s="16">
        <v>0</v>
      </c>
      <c r="H2741" s="16">
        <v>0</v>
      </c>
      <c r="I2741" s="84">
        <f>I2743-I2692</f>
        <v>9417.3300000000017</v>
      </c>
      <c r="J2741" s="14"/>
      <c r="K2741" s="6" t="s">
        <v>116</v>
      </c>
      <c r="L2741" s="3">
        <f>L2740-M2740</f>
        <v>65923.469999999972</v>
      </c>
      <c r="M2741" s="16"/>
      <c r="N2741" s="16"/>
      <c r="O2741" s="16"/>
      <c r="P2741" s="18"/>
      <c r="Q2741" s="14"/>
      <c r="R2741" s="18"/>
      <c r="S2741" s="16">
        <v>0</v>
      </c>
      <c r="T2741" s="18">
        <f t="shared" si="914"/>
        <v>97638.799999999988</v>
      </c>
      <c r="U2741" s="15"/>
      <c r="W2741" s="14"/>
      <c r="X2741" s="18"/>
      <c r="Y2741" s="16">
        <v>0</v>
      </c>
      <c r="Z2741" s="18">
        <f t="shared" si="915"/>
        <v>76649.719999999972</v>
      </c>
      <c r="AA2741" s="15"/>
      <c r="AB2741" s="24"/>
      <c r="AC2741" s="71" t="s">
        <v>190</v>
      </c>
      <c r="AD2741" s="65"/>
      <c r="AE2741" s="65">
        <v>0</v>
      </c>
      <c r="AF2741" s="63">
        <f>SUM(AF2693:AF2740)</f>
        <v>71744.930000000008</v>
      </c>
      <c r="AG2741" s="25"/>
      <c r="AH2741" s="24" t="s">
        <v>117</v>
      </c>
      <c r="AI2741" s="26"/>
      <c r="AJ2741" s="25">
        <f>SUM(AJ2687:AJ2740)</f>
        <v>0</v>
      </c>
      <c r="AL2741" s="14"/>
      <c r="AM2741" s="18"/>
      <c r="AN2741" s="16"/>
      <c r="AO2741" s="18">
        <f t="shared" si="916"/>
        <v>0</v>
      </c>
      <c r="AP2741" s="15"/>
      <c r="AR2741" s="14"/>
      <c r="AS2741" s="18"/>
      <c r="AT2741" s="16">
        <v>0</v>
      </c>
      <c r="AU2741" s="18">
        <f t="shared" si="917"/>
        <v>0</v>
      </c>
      <c r="AV2741" s="15"/>
      <c r="AX2741" s="14"/>
      <c r="AY2741" s="18"/>
      <c r="AZ2741" s="16"/>
      <c r="BA2741" s="18">
        <f t="shared" si="918"/>
        <v>0</v>
      </c>
      <c r="BB2741" s="15"/>
      <c r="BD2741" s="14"/>
      <c r="BE2741" s="18"/>
      <c r="BF2741" s="16"/>
      <c r="BG2741" s="18">
        <f t="shared" si="919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4"/>
    </row>
    <row r="2742" spans="1:69" ht="16.8" customHeight="1" x14ac:dyDescent="0.35">
      <c r="A2742" s="15"/>
      <c r="B2742" s="15"/>
      <c r="C2742" s="64" t="s">
        <v>140</v>
      </c>
      <c r="D2742" s="16"/>
      <c r="E2742" s="16"/>
      <c r="F2742" s="16"/>
      <c r="G2742" s="16">
        <v>0</v>
      </c>
      <c r="H2742" s="16">
        <v>0</v>
      </c>
      <c r="I2742" s="4"/>
      <c r="J2742" s="14"/>
      <c r="K2742" s="6" t="s">
        <v>35</v>
      </c>
      <c r="L2742" s="55">
        <f>D2743+E2743+A2743+B2743+B2690</f>
        <v>66808.010000000009</v>
      </c>
      <c r="M2742" s="16"/>
      <c r="N2742" s="16"/>
      <c r="O2742" s="56"/>
      <c r="P2742" s="18"/>
      <c r="Q2742" s="14"/>
      <c r="R2742" s="18"/>
      <c r="S2742" s="16">
        <v>0</v>
      </c>
      <c r="T2742" s="18">
        <f t="shared" si="914"/>
        <v>97638.799999999988</v>
      </c>
      <c r="U2742" s="15"/>
      <c r="W2742" s="14"/>
      <c r="X2742" s="18"/>
      <c r="Y2742" s="16">
        <v>0</v>
      </c>
      <c r="Z2742" s="18">
        <f t="shared" si="915"/>
        <v>76649.719999999972</v>
      </c>
      <c r="AA2742" s="15"/>
      <c r="AB2742" s="24"/>
      <c r="AC2742" s="71" t="s">
        <v>161</v>
      </c>
      <c r="AD2742" s="65"/>
      <c r="AE2742" s="65">
        <f>G2742</f>
        <v>0</v>
      </c>
      <c r="AF2742" s="63">
        <f>AF2681+AD2686+AD2687</f>
        <v>118432.20999999998</v>
      </c>
      <c r="AG2742" s="25"/>
      <c r="AH2742" s="24"/>
      <c r="AI2742" s="26"/>
      <c r="AJ2742" s="25"/>
      <c r="AL2742" s="14"/>
      <c r="AM2742" s="18"/>
      <c r="AN2742" s="16"/>
      <c r="AO2742" s="18">
        <f t="shared" si="916"/>
        <v>0</v>
      </c>
      <c r="AP2742" s="15"/>
      <c r="AR2742" s="14"/>
      <c r="AS2742" s="18"/>
      <c r="AT2742" s="16"/>
      <c r="AU2742" s="18">
        <f t="shared" si="917"/>
        <v>0</v>
      </c>
      <c r="AV2742" s="15"/>
      <c r="AX2742" s="14"/>
      <c r="AY2742" s="18"/>
      <c r="AZ2742" s="16"/>
      <c r="BA2742" s="18">
        <f t="shared" si="918"/>
        <v>0</v>
      </c>
      <c r="BB2742" s="15"/>
      <c r="BD2742" s="14"/>
      <c r="BE2742" s="18"/>
      <c r="BF2742" s="16"/>
      <c r="BG2742" s="18">
        <f t="shared" si="919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4"/>
    </row>
    <row r="2743" spans="1:69" ht="16.8" customHeight="1" x14ac:dyDescent="0.35">
      <c r="A2743" s="92">
        <f>D2688-D2690+A2682-E2688-G2742</f>
        <v>49925.65</v>
      </c>
      <c r="B2743" s="44">
        <f>D2691-D2693+B2682</f>
        <v>9397.2400000000034</v>
      </c>
      <c r="C2743" s="57" t="s">
        <v>119</v>
      </c>
      <c r="D2743" s="44">
        <f>D2686-D2689-E2686+D2682</f>
        <v>5143.9900000000016</v>
      </c>
      <c r="E2743" s="44">
        <f>D2687-D2692+E2682</f>
        <v>274.68</v>
      </c>
      <c r="F2743" s="72">
        <f>D2689+D2690+D2692+F2682-E2690</f>
        <v>40601.85</v>
      </c>
      <c r="G2743" s="81">
        <f>D2689+D2690-E2690+D2692+G2682</f>
        <v>40601.85</v>
      </c>
      <c r="H2743" s="44">
        <f>G2737+G2736+H2682</f>
        <v>31184.519999999997</v>
      </c>
      <c r="I2743" s="79">
        <f>G2743-H2743</f>
        <v>9417.3300000000017</v>
      </c>
      <c r="J2743" s="58"/>
      <c r="K2743" s="6" t="s">
        <v>120</v>
      </c>
      <c r="L2743" s="3">
        <f>L2741-L2742</f>
        <v>-884.54000000003725</v>
      </c>
      <c r="M2743" s="27" t="s">
        <v>162</v>
      </c>
      <c r="N2743" s="27">
        <f>O2743-L2742</f>
        <v>15226.129999999961</v>
      </c>
      <c r="O2743" s="44">
        <f>Z2743+AU2743+N2719+SUM(L2722:L2733)+SUM(N2723:N2733)+L2737-D2689-D2692-D2688+E2690</f>
        <v>82034.13999999997</v>
      </c>
      <c r="P2743" s="18"/>
      <c r="Q2743" s="58"/>
      <c r="R2743" s="59"/>
      <c r="S2743" s="44"/>
      <c r="T2743" s="59">
        <f t="shared" si="914"/>
        <v>97638.799999999988</v>
      </c>
      <c r="U2743" s="57"/>
      <c r="W2743" s="58"/>
      <c r="X2743" s="59"/>
      <c r="Y2743" s="44"/>
      <c r="Z2743" s="59">
        <f t="shared" si="915"/>
        <v>76649.719999999972</v>
      </c>
      <c r="AA2743" s="57"/>
      <c r="AB2743" s="60"/>
      <c r="AC2743" s="60" t="s">
        <v>121</v>
      </c>
      <c r="AD2743" s="23">
        <f>SUM(AD2686:AD2742)-SUM(AE2686:AE2740)+AD2682</f>
        <v>46687.28</v>
      </c>
      <c r="AE2743" s="23">
        <f>AF2729+AF2730</f>
        <v>11860</v>
      </c>
      <c r="AF2743" s="23">
        <f>AD2743+AE2743</f>
        <v>58547.28</v>
      </c>
      <c r="AG2743" s="23" t="s">
        <v>163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916"/>
        <v>0</v>
      </c>
      <c r="AP2743" s="57"/>
      <c r="AR2743" s="58"/>
      <c r="AS2743" s="59"/>
      <c r="AT2743" s="44"/>
      <c r="AU2743" s="59">
        <f t="shared" si="917"/>
        <v>0</v>
      </c>
      <c r="AV2743" s="57"/>
      <c r="AX2743" s="58"/>
      <c r="AY2743" s="59"/>
      <c r="AZ2743" s="44"/>
      <c r="BA2743" s="59">
        <f t="shared" si="918"/>
        <v>0</v>
      </c>
      <c r="BB2743" s="57"/>
      <c r="BD2743" s="58"/>
      <c r="BE2743" s="59"/>
      <c r="BF2743" s="44"/>
      <c r="BG2743" s="59">
        <f t="shared" si="919"/>
        <v>0</v>
      </c>
      <c r="BH2743" s="57"/>
      <c r="BJ2743" s="21">
        <f>SUM(BJ2687:BJ2742)</f>
        <v>0</v>
      </c>
      <c r="BK2743" s="21"/>
      <c r="BL2743" s="89">
        <f>SUM(BL2686:BL2742)</f>
        <v>0</v>
      </c>
      <c r="BM2743" s="8" t="s">
        <v>191</v>
      </c>
      <c r="BN2743" s="89">
        <f>SUM(BN2686:BN2742)</f>
        <v>0</v>
      </c>
      <c r="BO2743" s="8">
        <f>SUM(BO2687:BO2742)</f>
        <v>0</v>
      </c>
      <c r="BP2743" s="8">
        <f>BL2743+BN2743</f>
        <v>0</v>
      </c>
      <c r="BQ2743" s="8"/>
    </row>
    <row r="2744" spans="1:69" ht="16.8" customHeight="1" x14ac:dyDescent="0.25">
      <c r="C2744" s="150" t="s">
        <v>440</v>
      </c>
    </row>
    <row r="2746" spans="1:69" ht="16.8" customHeight="1" x14ac:dyDescent="0.35">
      <c r="A2746" s="2" t="s">
        <v>0</v>
      </c>
      <c r="B2746" s="2"/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24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122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164</v>
      </c>
      <c r="BK2746" s="21" t="s">
        <v>0</v>
      </c>
      <c r="BL2746" s="8" t="s">
        <v>34</v>
      </c>
      <c r="BM2746" s="8" t="s">
        <v>0</v>
      </c>
      <c r="BN2746" s="8" t="s">
        <v>40</v>
      </c>
      <c r="BO2746" s="8" t="s">
        <v>165</v>
      </c>
      <c r="BP2746" s="8" t="s">
        <v>0</v>
      </c>
      <c r="BQ2746" s="9" t="s">
        <v>166</v>
      </c>
    </row>
    <row r="2747" spans="1:69" ht="16.8" customHeight="1" x14ac:dyDescent="0.35">
      <c r="A2747" s="14">
        <v>45352</v>
      </c>
      <c r="B2747" s="15" t="s">
        <v>167</v>
      </c>
      <c r="C2747" s="15" t="s">
        <v>168</v>
      </c>
      <c r="D2747" s="16">
        <v>0</v>
      </c>
      <c r="E2747" s="16">
        <v>0</v>
      </c>
      <c r="F2747" s="16"/>
      <c r="G2747" s="16"/>
      <c r="H2747" s="103"/>
      <c r="I2747" s="4"/>
      <c r="J2747" s="14">
        <f>A2747</f>
        <v>45352</v>
      </c>
      <c r="K2747" s="17" t="s">
        <v>24</v>
      </c>
      <c r="L2747" s="16">
        <f>D2750+D2753+D2751+D2754</f>
        <v>0</v>
      </c>
      <c r="M2747" s="16"/>
      <c r="N2747" s="82">
        <f>L2747+L2748-M2748</f>
        <v>0</v>
      </c>
      <c r="O2747" s="80">
        <f>D2750+D2753+D2751-E2751-E2750+O2686</f>
        <v>112521.96000000002</v>
      </c>
      <c r="P2747" s="18"/>
      <c r="Q2747" s="14">
        <f>J2747</f>
        <v>45352</v>
      </c>
      <c r="R2747" s="18"/>
      <c r="S2747" s="16"/>
      <c r="T2747" s="18">
        <f>T2743</f>
        <v>97638.799999999988</v>
      </c>
      <c r="U2747" s="15"/>
      <c r="W2747" s="14">
        <f>A2747</f>
        <v>45352</v>
      </c>
      <c r="X2747" s="18"/>
      <c r="Y2747" s="16"/>
      <c r="Z2747" s="18">
        <f>Z2743</f>
        <v>76649.719999999972</v>
      </c>
      <c r="AA2747" s="15"/>
      <c r="AB2747" s="19">
        <f>A2747</f>
        <v>45352</v>
      </c>
      <c r="AC2747" s="12" t="s">
        <v>25</v>
      </c>
      <c r="AD2747" s="11">
        <f>N2747</f>
        <v>0</v>
      </c>
      <c r="AE2747" s="11"/>
      <c r="AF2747" s="20"/>
      <c r="AG2747" s="20"/>
      <c r="AH2747" s="21" t="s">
        <v>26</v>
      </c>
      <c r="AI2747" s="22" t="s">
        <v>27</v>
      </c>
      <c r="AJ2747" s="23" t="s">
        <v>28</v>
      </c>
      <c r="AL2747" s="14">
        <f>A2747</f>
        <v>45352</v>
      </c>
      <c r="AM2747" s="18"/>
      <c r="AN2747" s="16"/>
      <c r="AO2747" s="18">
        <v>0</v>
      </c>
      <c r="AP2747" s="15"/>
      <c r="AR2747" s="14">
        <f>A2747</f>
        <v>45352</v>
      </c>
      <c r="AS2747" s="18"/>
      <c r="AT2747" s="16"/>
      <c r="AU2747" s="18">
        <v>0</v>
      </c>
      <c r="AV2747" s="15"/>
      <c r="AX2747" s="14">
        <f>A2747</f>
        <v>45352</v>
      </c>
      <c r="AY2747" s="18"/>
      <c r="AZ2747" s="16"/>
      <c r="BA2747" s="18">
        <f>BA2743</f>
        <v>0</v>
      </c>
      <c r="BB2747" s="15"/>
      <c r="BD2747" s="14">
        <f>AX2747</f>
        <v>45352</v>
      </c>
      <c r="BE2747" s="18"/>
      <c r="BF2747" s="16"/>
      <c r="BG2747" s="18">
        <f>BG2743</f>
        <v>0</v>
      </c>
      <c r="BH2747" s="15"/>
      <c r="BJ2747" s="87">
        <f>A2747</f>
        <v>45352</v>
      </c>
      <c r="BK2747" s="87">
        <f>A2747</f>
        <v>45352</v>
      </c>
      <c r="BL2747" s="24" t="s">
        <v>169</v>
      </c>
      <c r="BM2747" s="88">
        <f>BK2747</f>
        <v>45352</v>
      </c>
      <c r="BN2747" s="24" t="s">
        <v>169</v>
      </c>
      <c r="BO2747" s="24"/>
      <c r="BP2747" s="88">
        <f>BK2747</f>
        <v>45352</v>
      </c>
      <c r="BQ2747" s="124"/>
    </row>
    <row r="2748" spans="1:69" ht="16.8" customHeight="1" x14ac:dyDescent="0.35">
      <c r="A2748" s="15"/>
      <c r="B2748" s="15"/>
      <c r="C2748" s="15" t="s">
        <v>170</v>
      </c>
      <c r="D2748" s="16">
        <v>0</v>
      </c>
      <c r="E2748" s="16"/>
      <c r="F2748" s="16"/>
      <c r="G2748" s="16"/>
      <c r="H2748" s="103" t="s">
        <v>34</v>
      </c>
      <c r="I2748" s="4"/>
      <c r="J2748" s="14"/>
      <c r="K2748" s="17" t="s">
        <v>30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779" si="922">(R2748-S2748)+T2747</f>
        <v>97638.799999999988</v>
      </c>
      <c r="U2748" s="15"/>
      <c r="W2748" s="14"/>
      <c r="X2748" s="18"/>
      <c r="Y2748" s="16"/>
      <c r="Z2748" s="18">
        <f t="shared" ref="Z2748:Z2779" si="923">(X2748-Y2748)+Z2747</f>
        <v>76649.719999999972</v>
      </c>
      <c r="AA2748" s="15"/>
      <c r="AB2748" s="24"/>
      <c r="AC2748" s="24" t="s">
        <v>31</v>
      </c>
      <c r="AD2748" s="25"/>
      <c r="AE2748" s="25"/>
      <c r="AF2748" s="25"/>
      <c r="AG2748" s="25"/>
      <c r="AH2748" s="12" t="s">
        <v>32</v>
      </c>
      <c r="AI2748" s="26">
        <f>AI2743</f>
        <v>0</v>
      </c>
      <c r="AJ2748" s="25"/>
      <c r="AL2748" s="14"/>
      <c r="AM2748" s="18"/>
      <c r="AN2748" s="16"/>
      <c r="AO2748" s="18">
        <f t="shared" ref="AO2748:AO2779" si="924">(AM2748-AN2748)+AO2747</f>
        <v>0</v>
      </c>
      <c r="AP2748" s="15"/>
      <c r="AR2748" s="14"/>
      <c r="AS2748" s="18"/>
      <c r="AT2748" s="16"/>
      <c r="AU2748" s="18">
        <f t="shared" ref="AU2748:AU2779" si="925">(AS2748-AT2748)+AU2747</f>
        <v>0</v>
      </c>
      <c r="AV2748" s="15"/>
      <c r="AX2748" s="14"/>
      <c r="AY2748" s="18"/>
      <c r="AZ2748" s="16"/>
      <c r="BA2748" s="18">
        <f t="shared" ref="BA2748:BA2779" si="926">(AY2748-AZ2748)+BA2747</f>
        <v>0</v>
      </c>
      <c r="BB2748" s="15"/>
      <c r="BD2748" s="14"/>
      <c r="BE2748" s="18"/>
      <c r="BF2748" s="16"/>
      <c r="BG2748" s="18">
        <f t="shared" ref="BG2748:BG2779" si="927">(BE2748-BF2748)+BG2747</f>
        <v>0</v>
      </c>
      <c r="BH2748" s="15"/>
      <c r="BJ2748" s="86">
        <v>0</v>
      </c>
      <c r="BK2748" s="90"/>
      <c r="BL2748" s="24">
        <v>0</v>
      </c>
      <c r="BM2748" s="91"/>
      <c r="BN2748" s="24">
        <v>0</v>
      </c>
      <c r="BO2748" s="24">
        <v>0</v>
      </c>
      <c r="BP2748" s="91"/>
      <c r="BQ2748" s="124"/>
    </row>
    <row r="2749" spans="1:69" ht="16.8" customHeight="1" x14ac:dyDescent="0.35">
      <c r="A2749" s="15"/>
      <c r="B2749" s="15"/>
      <c r="C2749" s="15" t="s">
        <v>171</v>
      </c>
      <c r="D2749" s="16">
        <v>0</v>
      </c>
      <c r="E2749" s="16">
        <v>0</v>
      </c>
      <c r="F2749" s="16"/>
      <c r="G2749" s="16"/>
      <c r="H2749" s="103">
        <f>D2750+H2688</f>
        <v>117.38</v>
      </c>
      <c r="I2749" s="4"/>
      <c r="J2749" s="14"/>
      <c r="K2749" s="17" t="s">
        <v>35</v>
      </c>
      <c r="L2749" s="16">
        <f>D2747+D2748+D2749+D2752-D2750-D2751-D2753-D2754-E2749-E2747+B2750</f>
        <v>0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922"/>
        <v>97638.799999999988</v>
      </c>
      <c r="U2749" s="15"/>
      <c r="W2749" s="14"/>
      <c r="X2749" s="18"/>
      <c r="Y2749" s="16"/>
      <c r="Z2749" s="18">
        <f t="shared" si="923"/>
        <v>76649.719999999972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924"/>
        <v>0</v>
      </c>
      <c r="AP2749" s="15"/>
      <c r="AR2749" s="14"/>
      <c r="AS2749" s="18"/>
      <c r="AT2749" s="16"/>
      <c r="AU2749" s="18">
        <f t="shared" si="925"/>
        <v>0</v>
      </c>
      <c r="AV2749" s="15"/>
      <c r="AX2749" s="14"/>
      <c r="AY2749" s="18"/>
      <c r="AZ2749" s="16"/>
      <c r="BA2749" s="18">
        <f t="shared" si="926"/>
        <v>0</v>
      </c>
      <c r="BB2749" s="15"/>
      <c r="BD2749" s="14"/>
      <c r="BE2749" s="18"/>
      <c r="BF2749" s="16"/>
      <c r="BG2749" s="18">
        <f t="shared" si="927"/>
        <v>0</v>
      </c>
      <c r="BH2749" s="15"/>
      <c r="BJ2749" s="86">
        <v>0</v>
      </c>
      <c r="BK2749" s="90"/>
      <c r="BL2749" s="24">
        <v>0</v>
      </c>
      <c r="BM2749" s="91"/>
      <c r="BN2749" s="24">
        <v>0</v>
      </c>
      <c r="BO2749" s="24">
        <v>0</v>
      </c>
      <c r="BP2749" s="91"/>
      <c r="BQ2749" s="124"/>
    </row>
    <row r="2750" spans="1:69" ht="16.8" customHeight="1" x14ac:dyDescent="0.35">
      <c r="A2750" s="15"/>
      <c r="B2750" s="15">
        <v>0</v>
      </c>
      <c r="C2750" s="15" t="s">
        <v>172</v>
      </c>
      <c r="D2750" s="16">
        <v>0</v>
      </c>
      <c r="E2750" s="16"/>
      <c r="F2750" s="16"/>
      <c r="G2750" s="16"/>
      <c r="H2750" s="103" t="s">
        <v>40</v>
      </c>
      <c r="I2750" s="4"/>
      <c r="J2750" s="14"/>
      <c r="K2750" s="17" t="str">
        <f>C2789</f>
        <v>TASSE</v>
      </c>
      <c r="L2750" s="16"/>
      <c r="M2750" s="16">
        <f>10*(L2747+L2748-M2748)/100</f>
        <v>0</v>
      </c>
      <c r="N2750" s="16">
        <f>G2789</f>
        <v>0</v>
      </c>
      <c r="O2750" s="16">
        <f t="shared" ref="O2750:O2769" si="928">O2689+M2750-N2750</f>
        <v>30712.12100000001</v>
      </c>
      <c r="P2750" s="18">
        <f t="shared" ref="P2750:P2769" si="929">P2689+M2750</f>
        <v>11843.221</v>
      </c>
      <c r="Q2750" s="14"/>
      <c r="R2750" s="18"/>
      <c r="S2750" s="16"/>
      <c r="T2750" s="18">
        <f t="shared" si="922"/>
        <v>97638.799999999988</v>
      </c>
      <c r="U2750" s="15"/>
      <c r="W2750" s="14"/>
      <c r="X2750" s="18"/>
      <c r="Y2750" s="16"/>
      <c r="Z2750" s="18">
        <f t="shared" si="923"/>
        <v>76649.719999999972</v>
      </c>
      <c r="AA2750" s="15"/>
      <c r="AB2750" s="24"/>
      <c r="AC2750" s="24"/>
      <c r="AD2750" s="25"/>
      <c r="AE2750" s="25"/>
      <c r="AF2750" s="25"/>
      <c r="AG2750" s="25"/>
      <c r="AH2750" s="17"/>
      <c r="AI2750" s="16">
        <v>0</v>
      </c>
      <c r="AJ2750" s="25"/>
      <c r="AL2750" s="14"/>
      <c r="AM2750" s="18"/>
      <c r="AN2750" s="16"/>
      <c r="AO2750" s="18">
        <f t="shared" si="924"/>
        <v>0</v>
      </c>
      <c r="AP2750" s="15"/>
      <c r="AR2750" s="14"/>
      <c r="AS2750" s="18"/>
      <c r="AT2750" s="16"/>
      <c r="AU2750" s="18">
        <f t="shared" si="925"/>
        <v>0</v>
      </c>
      <c r="AV2750" s="15"/>
      <c r="AX2750" s="14"/>
      <c r="AY2750" s="18"/>
      <c r="AZ2750" s="16"/>
      <c r="BA2750" s="18">
        <f t="shared" si="926"/>
        <v>0</v>
      </c>
      <c r="BB2750" s="15"/>
      <c r="BD2750" s="14"/>
      <c r="BE2750" s="18"/>
      <c r="BF2750" s="16"/>
      <c r="BG2750" s="18">
        <f t="shared" si="927"/>
        <v>0</v>
      </c>
      <c r="BH2750" s="15"/>
      <c r="BJ2750" s="86">
        <v>0</v>
      </c>
      <c r="BK2750" s="90"/>
      <c r="BL2750" s="24">
        <v>0</v>
      </c>
      <c r="BM2750" s="91"/>
      <c r="BN2750" s="24">
        <v>0</v>
      </c>
      <c r="BO2750" s="24">
        <v>0</v>
      </c>
      <c r="BP2750" s="91"/>
      <c r="BQ2750" s="124"/>
    </row>
    <row r="2751" spans="1:69" ht="16.8" customHeight="1" x14ac:dyDescent="0.35">
      <c r="A2751" s="15"/>
      <c r="B2751" s="16">
        <f>B2750+B2690</f>
        <v>2066.4499999999998</v>
      </c>
      <c r="C2751" s="15" t="s">
        <v>173</v>
      </c>
      <c r="D2751" s="16">
        <v>0</v>
      </c>
      <c r="E2751" s="16">
        <v>0</v>
      </c>
      <c r="F2751" s="16"/>
      <c r="G2751" s="16"/>
      <c r="H2751" s="103">
        <f>D2751+H2690</f>
        <v>10257.630000000001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0</v>
      </c>
      <c r="N2751" s="16">
        <f>D2759</f>
        <v>0</v>
      </c>
      <c r="O2751" s="16">
        <f t="shared" si="928"/>
        <v>-32992.924022999992</v>
      </c>
      <c r="P2751" s="18">
        <f t="shared" si="929"/>
        <v>9912.775977000003</v>
      </c>
      <c r="Q2751" s="14"/>
      <c r="R2751" s="18"/>
      <c r="S2751" s="16"/>
      <c r="T2751" s="18">
        <f t="shared" si="922"/>
        <v>97638.799999999988</v>
      </c>
      <c r="U2751" s="15"/>
      <c r="W2751" s="14"/>
      <c r="X2751" s="18"/>
      <c r="Y2751" s="16"/>
      <c r="Z2751" s="18">
        <f t="shared" si="923"/>
        <v>76649.719999999972</v>
      </c>
      <c r="AA2751" s="15"/>
      <c r="AB2751" s="24"/>
      <c r="AC2751" s="17"/>
      <c r="AD2751" s="25"/>
      <c r="AE2751" s="25"/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924"/>
        <v>0</v>
      </c>
      <c r="AP2751" s="15"/>
      <c r="AR2751" s="14"/>
      <c r="AS2751" s="18"/>
      <c r="AT2751" s="16"/>
      <c r="AU2751" s="18">
        <f t="shared" si="925"/>
        <v>0</v>
      </c>
      <c r="AV2751" s="15"/>
      <c r="AX2751" s="14"/>
      <c r="AY2751" s="18"/>
      <c r="AZ2751" s="16"/>
      <c r="BA2751" s="18">
        <f t="shared" si="926"/>
        <v>0</v>
      </c>
      <c r="BB2751" s="15"/>
      <c r="BD2751" s="14"/>
      <c r="BE2751" s="18"/>
      <c r="BF2751" s="16"/>
      <c r="BG2751" s="18">
        <f t="shared" si="927"/>
        <v>0</v>
      </c>
      <c r="BH2751" s="15"/>
      <c r="BJ2751" s="86">
        <v>0</v>
      </c>
      <c r="BK2751" s="90"/>
      <c r="BL2751" s="24">
        <v>0</v>
      </c>
      <c r="BM2751" s="91"/>
      <c r="BN2751" s="24">
        <v>0</v>
      </c>
      <c r="BO2751" s="24"/>
      <c r="BP2751" s="24"/>
      <c r="BQ2751" s="124"/>
    </row>
    <row r="2752" spans="1:69" ht="16.8" customHeight="1" x14ac:dyDescent="0.35">
      <c r="A2752" s="15"/>
      <c r="B2752" s="15"/>
      <c r="C2752" s="15" t="s">
        <v>174</v>
      </c>
      <c r="D2752" s="16">
        <v>0</v>
      </c>
      <c r="E2752" s="16">
        <v>0</v>
      </c>
      <c r="F2752" s="16"/>
      <c r="G2752" s="16"/>
      <c r="H2752" s="103" t="s">
        <v>44</v>
      </c>
      <c r="I2752" s="77" t="s">
        <v>175</v>
      </c>
      <c r="J2752" s="14"/>
      <c r="K2752" s="15" t="str">
        <f>C2776</f>
        <v>TOT. PAG. IMPIEGATE</v>
      </c>
      <c r="L2752" s="16"/>
      <c r="M2752" s="16">
        <f>15.35*(L2747+L2748-M2748)/100</f>
        <v>0</v>
      </c>
      <c r="N2752" s="16">
        <f>D2776</f>
        <v>0</v>
      </c>
      <c r="O2752" s="16">
        <f t="shared" si="928"/>
        <v>-7423.3557650000021</v>
      </c>
      <c r="P2752" s="18">
        <f t="shared" si="929"/>
        <v>18179.344234999997</v>
      </c>
      <c r="Q2752" s="14"/>
      <c r="R2752" s="18"/>
      <c r="S2752" s="16"/>
      <c r="T2752" s="18">
        <f t="shared" si="922"/>
        <v>97638.799999999988</v>
      </c>
      <c r="U2752" s="15"/>
      <c r="W2752" s="14"/>
      <c r="X2752" s="18"/>
      <c r="Y2752" s="16"/>
      <c r="Z2752" s="18">
        <f t="shared" si="923"/>
        <v>76649.719999999972</v>
      </c>
      <c r="AA2752" s="15"/>
      <c r="AB2752" s="24"/>
      <c r="AC2752" s="17"/>
      <c r="AD2752" s="25"/>
      <c r="AE2752" s="25"/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924"/>
        <v>0</v>
      </c>
      <c r="AP2752" s="15"/>
      <c r="AR2752" s="14"/>
      <c r="AS2752" s="18"/>
      <c r="AT2752" s="16"/>
      <c r="AU2752" s="18">
        <f t="shared" si="925"/>
        <v>0</v>
      </c>
      <c r="AV2752" s="15"/>
      <c r="AX2752" s="14"/>
      <c r="AY2752" s="18"/>
      <c r="AZ2752" s="16"/>
      <c r="BA2752" s="18">
        <f t="shared" si="926"/>
        <v>0</v>
      </c>
      <c r="BB2752" s="15"/>
      <c r="BD2752" s="14"/>
      <c r="BE2752" s="18"/>
      <c r="BF2752" s="16"/>
      <c r="BG2752" s="18">
        <f t="shared" si="927"/>
        <v>0</v>
      </c>
      <c r="BH2752" s="15"/>
      <c r="BJ2752" s="86">
        <v>0</v>
      </c>
      <c r="BK2752" s="90"/>
      <c r="BL2752" s="24">
        <v>0</v>
      </c>
      <c r="BM2752" s="91"/>
      <c r="BN2752" s="24">
        <v>0</v>
      </c>
      <c r="BO2752" s="24"/>
      <c r="BP2752" s="24"/>
      <c r="BQ2752" s="124"/>
    </row>
    <row r="2753" spans="1:69" ht="16.8" customHeight="1" x14ac:dyDescent="0.35">
      <c r="A2753" s="15"/>
      <c r="B2753" s="15" t="s">
        <v>42</v>
      </c>
      <c r="C2753" s="15" t="s">
        <v>176</v>
      </c>
      <c r="D2753" s="16">
        <v>0</v>
      </c>
      <c r="E2753" s="16"/>
      <c r="F2753" s="16"/>
      <c r="G2753" s="16"/>
      <c r="H2753" s="103">
        <f>D2753+H2692</f>
        <v>87.32</v>
      </c>
      <c r="I2753" s="78">
        <f>D2750+D2751-E2751+D2753</f>
        <v>0</v>
      </c>
      <c r="J2753" s="14"/>
      <c r="K2753" s="15" t="s">
        <v>45</v>
      </c>
      <c r="L2753" s="16"/>
      <c r="M2753" s="16">
        <f>2.6*(L2747+L2748-M2748)/100</f>
        <v>0</v>
      </c>
      <c r="N2753" s="16">
        <f>D2764</f>
        <v>0</v>
      </c>
      <c r="O2753" s="16">
        <f t="shared" si="928"/>
        <v>8070.4374599999983</v>
      </c>
      <c r="P2753" s="18">
        <f t="shared" si="929"/>
        <v>3079.2374599999998</v>
      </c>
      <c r="Q2753" s="14"/>
      <c r="R2753" s="18"/>
      <c r="S2753" s="16"/>
      <c r="T2753" s="18">
        <f t="shared" si="922"/>
        <v>97638.799999999988</v>
      </c>
      <c r="U2753" s="15"/>
      <c r="W2753" s="14"/>
      <c r="X2753" s="18"/>
      <c r="Y2753" s="16"/>
      <c r="Z2753" s="18">
        <f t="shared" si="923"/>
        <v>76649.719999999972</v>
      </c>
      <c r="AA2753" s="15"/>
      <c r="AB2753" s="24"/>
      <c r="AC2753" s="17"/>
      <c r="AD2753" s="25"/>
      <c r="AE2753" s="25"/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924"/>
        <v>0</v>
      </c>
      <c r="AP2753" s="15"/>
      <c r="AR2753" s="14"/>
      <c r="AS2753" s="18"/>
      <c r="AT2753" s="16"/>
      <c r="AU2753" s="18">
        <f t="shared" si="925"/>
        <v>0</v>
      </c>
      <c r="AV2753" s="15"/>
      <c r="AX2753" s="14"/>
      <c r="AY2753" s="18"/>
      <c r="AZ2753" s="16"/>
      <c r="BA2753" s="18">
        <f t="shared" si="926"/>
        <v>0</v>
      </c>
      <c r="BB2753" s="15"/>
      <c r="BD2753" s="14"/>
      <c r="BE2753" s="18"/>
      <c r="BF2753" s="16"/>
      <c r="BG2753" s="18">
        <f t="shared" si="927"/>
        <v>0</v>
      </c>
      <c r="BH2753" s="15"/>
      <c r="BJ2753" s="86">
        <v>0</v>
      </c>
      <c r="BK2753" s="90"/>
      <c r="BL2753" s="24">
        <v>0</v>
      </c>
      <c r="BM2753" s="91"/>
      <c r="BN2753" s="24">
        <v>0</v>
      </c>
      <c r="BO2753" s="24"/>
      <c r="BP2753" s="24"/>
      <c r="BQ2753" s="124"/>
    </row>
    <row r="2754" spans="1:69" ht="16.8" customHeight="1" x14ac:dyDescent="0.35">
      <c r="A2754" s="15"/>
      <c r="B2754" s="15"/>
      <c r="C2754" s="15" t="s">
        <v>177</v>
      </c>
      <c r="D2754" s="16">
        <v>0</v>
      </c>
      <c r="E2754" s="16"/>
      <c r="F2754" s="16"/>
      <c r="G2754" s="16">
        <v>0</v>
      </c>
      <c r="H2754" s="103" t="s">
        <v>49</v>
      </c>
      <c r="I2754" s="4"/>
      <c r="J2754" s="14"/>
      <c r="K2754" s="15" t="s">
        <v>47</v>
      </c>
      <c r="L2754" s="16"/>
      <c r="M2754" s="16">
        <f>2.6*(L2747+L2748-M2748)/100</f>
        <v>0</v>
      </c>
      <c r="N2754" s="16">
        <f>G2765+H2765</f>
        <v>0</v>
      </c>
      <c r="O2754" s="16">
        <f t="shared" si="928"/>
        <v>7765.6774599999999</v>
      </c>
      <c r="P2754" s="18">
        <f t="shared" si="929"/>
        <v>3079.2374599999998</v>
      </c>
      <c r="Q2754" s="14"/>
      <c r="R2754" s="18"/>
      <c r="S2754" s="16">
        <f>G2754</f>
        <v>0</v>
      </c>
      <c r="T2754" s="18">
        <f t="shared" si="922"/>
        <v>97638.799999999988</v>
      </c>
      <c r="U2754" s="15" t="str">
        <f>C2754</f>
        <v>Provvigioni TUTELA LEGALE</v>
      </c>
      <c r="W2754" s="14"/>
      <c r="X2754" s="18"/>
      <c r="Y2754" s="16">
        <v>0</v>
      </c>
      <c r="Z2754" s="18">
        <f t="shared" si="923"/>
        <v>76649.719999999972</v>
      </c>
      <c r="AA2754" s="15"/>
      <c r="AB2754" s="24"/>
      <c r="AC2754" s="15" t="str">
        <f>C2754</f>
        <v>Provvigioni TUTELA LEGALE</v>
      </c>
      <c r="AD2754" s="25"/>
      <c r="AE2754" s="62">
        <f>G2754</f>
        <v>0</v>
      </c>
      <c r="AF2754" s="63">
        <f>AE2754+AF2693</f>
        <v>0</v>
      </c>
      <c r="AG2754" s="25"/>
      <c r="AH2754" s="17"/>
      <c r="AI2754" s="16">
        <v>0</v>
      </c>
      <c r="AJ2754" s="25"/>
      <c r="AL2754" s="14"/>
      <c r="AM2754" s="18"/>
      <c r="AN2754" s="16">
        <v>0</v>
      </c>
      <c r="AO2754" s="18">
        <f t="shared" si="924"/>
        <v>0</v>
      </c>
      <c r="AP2754" s="15"/>
      <c r="AR2754" s="14"/>
      <c r="AS2754" s="18"/>
      <c r="AT2754" s="16">
        <v>0</v>
      </c>
      <c r="AU2754" s="18">
        <f t="shared" si="925"/>
        <v>0</v>
      </c>
      <c r="AV2754" s="15"/>
      <c r="AX2754" s="14"/>
      <c r="AY2754" s="18"/>
      <c r="AZ2754" s="16">
        <v>0</v>
      </c>
      <c r="BA2754" s="18">
        <f t="shared" si="926"/>
        <v>0</v>
      </c>
      <c r="BB2754" s="15"/>
      <c r="BD2754" s="14"/>
      <c r="BE2754" s="18"/>
      <c r="BF2754" s="16">
        <v>0</v>
      </c>
      <c r="BG2754" s="18">
        <f t="shared" si="927"/>
        <v>0</v>
      </c>
      <c r="BH2754" s="15"/>
      <c r="BJ2754" s="86">
        <v>0</v>
      </c>
      <c r="BK2754" s="90"/>
      <c r="BL2754" s="24">
        <v>0</v>
      </c>
      <c r="BM2754" s="91"/>
      <c r="BN2754" s="24">
        <v>0</v>
      </c>
      <c r="BO2754" s="24"/>
      <c r="BP2754" s="24"/>
      <c r="BQ2754" s="124"/>
    </row>
    <row r="2755" spans="1:69" ht="16.8" customHeight="1" x14ac:dyDescent="0.35">
      <c r="A2755" s="15"/>
      <c r="B2755" s="15"/>
      <c r="C2755" s="15" t="s">
        <v>178</v>
      </c>
      <c r="D2755" s="16"/>
      <c r="E2755" s="16"/>
      <c r="F2755" s="16"/>
      <c r="G2755" s="16">
        <v>0</v>
      </c>
      <c r="H2755" s="103">
        <f>D2754+H2694</f>
        <v>3142.26</v>
      </c>
      <c r="I2755" s="4"/>
      <c r="J2755" s="14"/>
      <c r="K2755" s="15" t="s">
        <v>50</v>
      </c>
      <c r="L2755" s="16"/>
      <c r="M2755" s="16">
        <f>0.46*(L2747+L2748-M2748)/100</f>
        <v>0</v>
      </c>
      <c r="N2755" s="16">
        <f>G2769</f>
        <v>0</v>
      </c>
      <c r="O2755" s="16">
        <f t="shared" si="928"/>
        <v>1427.848166</v>
      </c>
      <c r="P2755" s="18">
        <f t="shared" si="929"/>
        <v>544.78816600000016</v>
      </c>
      <c r="Q2755" s="14"/>
      <c r="R2755" s="18"/>
      <c r="S2755" s="16">
        <f>G2755</f>
        <v>0</v>
      </c>
      <c r="T2755" s="18">
        <f t="shared" si="922"/>
        <v>97638.799999999988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923"/>
        <v>76649.719999999972</v>
      </c>
      <c r="AA2755" s="15"/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611.16</v>
      </c>
      <c r="AG2755" s="25"/>
      <c r="AH2755" s="16"/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924"/>
        <v>0</v>
      </c>
      <c r="AP2755" s="15"/>
      <c r="AR2755" s="14"/>
      <c r="AS2755" s="18">
        <v>0</v>
      </c>
      <c r="AT2755" s="16">
        <v>0</v>
      </c>
      <c r="AU2755" s="18">
        <f t="shared" si="925"/>
        <v>0</v>
      </c>
      <c r="AV2755" s="15"/>
      <c r="AX2755" s="14"/>
      <c r="AY2755" s="18">
        <v>0</v>
      </c>
      <c r="AZ2755" s="16">
        <v>0</v>
      </c>
      <c r="BA2755" s="18">
        <f t="shared" si="926"/>
        <v>0</v>
      </c>
      <c r="BB2755" s="15"/>
      <c r="BD2755" s="14"/>
      <c r="BE2755" s="18">
        <v>0</v>
      </c>
      <c r="BF2755" s="16">
        <v>0</v>
      </c>
      <c r="BG2755" s="18">
        <f t="shared" si="927"/>
        <v>0</v>
      </c>
      <c r="BH2755" s="15"/>
      <c r="BJ2755" s="86">
        <v>0</v>
      </c>
      <c r="BK2755" s="90"/>
      <c r="BL2755" s="24">
        <v>0</v>
      </c>
      <c r="BM2755" s="91"/>
      <c r="BN2755" s="24">
        <v>0</v>
      </c>
      <c r="BO2755" s="24"/>
      <c r="BP2755" s="24"/>
      <c r="BQ2755" s="124"/>
    </row>
    <row r="2756" spans="1:69" ht="16.8" customHeight="1" x14ac:dyDescent="0.35">
      <c r="A2756" s="15"/>
      <c r="B2756" s="15"/>
      <c r="C2756" s="15" t="s">
        <v>179</v>
      </c>
      <c r="D2756" s="16"/>
      <c r="E2756" s="16"/>
      <c r="F2756" s="16"/>
      <c r="G2756" s="16">
        <v>0</v>
      </c>
      <c r="H2756" s="103"/>
      <c r="I2756" s="4"/>
      <c r="J2756" s="14"/>
      <c r="K2756" s="15" t="s">
        <v>52</v>
      </c>
      <c r="L2756" s="16"/>
      <c r="M2756" s="16">
        <f>0.28*(L2747+L2748-M2748)/100</f>
        <v>0</v>
      </c>
      <c r="N2756" s="16">
        <f>D2779</f>
        <v>0</v>
      </c>
      <c r="O2756" s="16">
        <f t="shared" si="928"/>
        <v>869.1201880000001</v>
      </c>
      <c r="P2756" s="18">
        <f t="shared" si="929"/>
        <v>331.61018799999999</v>
      </c>
      <c r="Q2756" s="14"/>
      <c r="R2756" s="18"/>
      <c r="S2756" s="16">
        <f>G2756</f>
        <v>0</v>
      </c>
      <c r="T2756" s="18">
        <f t="shared" si="922"/>
        <v>97638.799999999988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923"/>
        <v>76649.719999999972</v>
      </c>
      <c r="AA2756" s="15"/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5832.01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924"/>
        <v>0</v>
      </c>
      <c r="AP2756" s="15"/>
      <c r="AR2756" s="14"/>
      <c r="AS2756" s="18"/>
      <c r="AT2756" s="16">
        <v>0</v>
      </c>
      <c r="AU2756" s="18">
        <f t="shared" si="925"/>
        <v>0</v>
      </c>
      <c r="AV2756" s="15"/>
      <c r="AX2756" s="14"/>
      <c r="AY2756" s="18"/>
      <c r="AZ2756" s="16">
        <v>0</v>
      </c>
      <c r="BA2756" s="18">
        <f t="shared" si="926"/>
        <v>0</v>
      </c>
      <c r="BB2756" s="15"/>
      <c r="BD2756" s="14"/>
      <c r="BE2756" s="18"/>
      <c r="BF2756" s="16">
        <v>0</v>
      </c>
      <c r="BG2756" s="18">
        <f t="shared" si="927"/>
        <v>0</v>
      </c>
      <c r="BH2756" s="15"/>
      <c r="BJ2756" s="86">
        <v>0</v>
      </c>
      <c r="BK2756" s="90"/>
      <c r="BL2756" s="24">
        <v>0</v>
      </c>
      <c r="BM2756" s="24"/>
      <c r="BN2756" s="24"/>
      <c r="BO2756" s="24"/>
      <c r="BP2756" s="24"/>
      <c r="BQ2756" s="124"/>
    </row>
    <row r="2757" spans="1:69" ht="16.8" customHeight="1" x14ac:dyDescent="0.35">
      <c r="A2757" s="15"/>
      <c r="B2757" s="15"/>
      <c r="C2757" s="15" t="s">
        <v>180</v>
      </c>
      <c r="D2757" s="16"/>
      <c r="E2757" s="16"/>
      <c r="F2757" s="16"/>
      <c r="G2757" s="16">
        <v>0</v>
      </c>
      <c r="H2757" s="103"/>
      <c r="I2757" s="4"/>
      <c r="J2757" s="14"/>
      <c r="K2757" s="15" t="str">
        <f>C2767</f>
        <v>Materiale pulizia</v>
      </c>
      <c r="L2757" s="16"/>
      <c r="M2757" s="16">
        <f>0.28*(L2747+L2748-M2748)/100</f>
        <v>0</v>
      </c>
      <c r="N2757" s="16">
        <f>G2767</f>
        <v>0</v>
      </c>
      <c r="O2757" s="16">
        <f t="shared" si="928"/>
        <v>869.1201880000001</v>
      </c>
      <c r="P2757" s="18">
        <f t="shared" si="929"/>
        <v>331.61018799999999</v>
      </c>
      <c r="Q2757" s="14"/>
      <c r="R2757" s="18"/>
      <c r="S2757" s="16">
        <f>G2757</f>
        <v>0</v>
      </c>
      <c r="T2757" s="18">
        <f t="shared" si="922"/>
        <v>97638.799999999988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923"/>
        <v>76649.719999999972</v>
      </c>
      <c r="AA2757" s="15"/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924"/>
        <v>0</v>
      </c>
      <c r="AP2757" s="15"/>
      <c r="AR2757" s="14"/>
      <c r="AS2757" s="18"/>
      <c r="AT2757" s="16">
        <v>0</v>
      </c>
      <c r="AU2757" s="18">
        <f t="shared" si="925"/>
        <v>0</v>
      </c>
      <c r="AV2757" s="15"/>
      <c r="AX2757" s="14"/>
      <c r="AY2757" s="18"/>
      <c r="AZ2757" s="16">
        <v>0</v>
      </c>
      <c r="BA2757" s="18">
        <f t="shared" si="926"/>
        <v>0</v>
      </c>
      <c r="BB2757" s="15"/>
      <c r="BD2757" s="14"/>
      <c r="BE2757" s="18"/>
      <c r="BF2757" s="16">
        <v>0</v>
      </c>
      <c r="BG2757" s="18">
        <f t="shared" si="927"/>
        <v>0</v>
      </c>
      <c r="BH2757" s="15"/>
      <c r="BJ2757" s="86">
        <v>0</v>
      </c>
      <c r="BK2757" s="90"/>
      <c r="BL2757" s="24"/>
      <c r="BM2757" s="24"/>
      <c r="BN2757" s="24"/>
      <c r="BO2757" s="24"/>
      <c r="BP2757" s="24"/>
      <c r="BQ2757" s="124"/>
    </row>
    <row r="2758" spans="1:69" ht="16.8" customHeight="1" x14ac:dyDescent="0.35">
      <c r="A2758" s="15"/>
      <c r="B2758" s="15"/>
      <c r="C2758" s="15" t="s">
        <v>181</v>
      </c>
      <c r="D2758" s="16"/>
      <c r="E2758" s="16"/>
      <c r="F2758" s="16"/>
      <c r="G2758" s="16">
        <v>0</v>
      </c>
      <c r="H2758" s="16"/>
      <c r="I2758" s="4"/>
      <c r="J2758" s="14"/>
      <c r="K2758" s="15" t="str">
        <f>C2770</f>
        <v>Pubblicità</v>
      </c>
      <c r="L2758" s="16"/>
      <c r="M2758" s="16">
        <f>0.28*(L2747+L2748-M2748)/100</f>
        <v>0</v>
      </c>
      <c r="N2758" s="16">
        <f>G2770</f>
        <v>0</v>
      </c>
      <c r="O2758" s="16">
        <f t="shared" si="928"/>
        <v>869.1201880000001</v>
      </c>
      <c r="P2758" s="18">
        <f t="shared" si="929"/>
        <v>331.61018799999999</v>
      </c>
      <c r="Q2758" s="14"/>
      <c r="R2758" s="18"/>
      <c r="S2758" s="16">
        <f>G2758</f>
        <v>0</v>
      </c>
      <c r="T2758" s="18">
        <f t="shared" si="922"/>
        <v>97638.799999999988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923"/>
        <v>76649.719999999972</v>
      </c>
      <c r="AA2758" s="15"/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9876.83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924"/>
        <v>0</v>
      </c>
      <c r="AP2758" s="15"/>
      <c r="AR2758" s="14"/>
      <c r="AS2758" s="18"/>
      <c r="AT2758" s="16">
        <v>0</v>
      </c>
      <c r="AU2758" s="18">
        <f t="shared" si="925"/>
        <v>0</v>
      </c>
      <c r="AV2758" s="15"/>
      <c r="AX2758" s="14"/>
      <c r="AY2758" s="18"/>
      <c r="AZ2758" s="16">
        <v>0</v>
      </c>
      <c r="BA2758" s="18">
        <f t="shared" si="926"/>
        <v>0</v>
      </c>
      <c r="BB2758" s="15"/>
      <c r="BD2758" s="14"/>
      <c r="BE2758" s="18"/>
      <c r="BF2758" s="16">
        <v>0</v>
      </c>
      <c r="BG2758" s="18">
        <f t="shared" si="927"/>
        <v>0</v>
      </c>
      <c r="BH2758" s="15"/>
      <c r="BJ2758" s="86">
        <v>0</v>
      </c>
      <c r="BK2758" s="90"/>
      <c r="BL2758" s="24"/>
      <c r="BM2758" s="24"/>
      <c r="BN2758" s="24"/>
      <c r="BO2758" s="24"/>
      <c r="BP2758" s="24"/>
      <c r="BQ2758" s="124"/>
    </row>
    <row r="2759" spans="1:69" ht="16.8" customHeight="1" x14ac:dyDescent="0.35">
      <c r="A2759" s="15"/>
      <c r="B2759" s="15"/>
      <c r="C2759" s="15" t="s">
        <v>55</v>
      </c>
      <c r="D2759" s="16">
        <f>SUM(G2751:G2758)+E2754+E2755+E2756+E2757+E2758</f>
        <v>0</v>
      </c>
      <c r="E2759" s="16"/>
      <c r="F2759" s="16"/>
      <c r="G2759" s="16"/>
      <c r="H2759" s="16"/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0</v>
      </c>
      <c r="N2759" s="16">
        <f>G2780</f>
        <v>0</v>
      </c>
      <c r="O2759" s="16">
        <f t="shared" si="928"/>
        <v>1427.848166</v>
      </c>
      <c r="P2759" s="18">
        <f t="shared" si="929"/>
        <v>544.78816600000016</v>
      </c>
      <c r="Q2759" s="14"/>
      <c r="R2759" s="18"/>
      <c r="S2759" s="16">
        <v>0</v>
      </c>
      <c r="T2759" s="18">
        <f t="shared" si="922"/>
        <v>97638.799999999988</v>
      </c>
      <c r="U2759" s="15"/>
      <c r="W2759" s="14"/>
      <c r="X2759" s="18"/>
      <c r="Y2759" s="16">
        <v>0</v>
      </c>
      <c r="Z2759" s="18">
        <f t="shared" si="923"/>
        <v>76649.719999999972</v>
      </c>
      <c r="AA2759" s="15"/>
      <c r="AB2759" s="24"/>
      <c r="AC2759" s="15"/>
      <c r="AD2759" s="25"/>
      <c r="AE2759" s="62"/>
      <c r="AF2759" s="63"/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924"/>
        <v>0</v>
      </c>
      <c r="AP2759" s="15"/>
      <c r="AR2759" s="14"/>
      <c r="AS2759" s="18"/>
      <c r="AT2759" s="16">
        <v>0</v>
      </c>
      <c r="AU2759" s="18">
        <f t="shared" si="925"/>
        <v>0</v>
      </c>
      <c r="AV2759" s="15"/>
      <c r="AX2759" s="14"/>
      <c r="AY2759" s="18"/>
      <c r="AZ2759" s="16">
        <v>0</v>
      </c>
      <c r="BA2759" s="18">
        <f t="shared" si="926"/>
        <v>0</v>
      </c>
      <c r="BB2759" s="15"/>
      <c r="BD2759" s="14"/>
      <c r="BE2759" s="18"/>
      <c r="BF2759" s="16">
        <v>0</v>
      </c>
      <c r="BG2759" s="18">
        <f t="shared" si="927"/>
        <v>0</v>
      </c>
      <c r="BH2759" s="15"/>
      <c r="BJ2759" s="86">
        <v>0</v>
      </c>
      <c r="BK2759" s="90"/>
      <c r="BL2759" s="24"/>
      <c r="BM2759" s="24"/>
      <c r="BN2759" s="24"/>
      <c r="BO2759" s="24"/>
      <c r="BP2759" s="24"/>
      <c r="BQ2759" s="124"/>
    </row>
    <row r="2760" spans="1:69" ht="16.8" customHeight="1" x14ac:dyDescent="0.35">
      <c r="A2760" s="15"/>
      <c r="B2760" s="15"/>
      <c r="C2760" s="15" t="s">
        <v>56</v>
      </c>
      <c r="D2760" s="16"/>
      <c r="E2760" s="16"/>
      <c r="F2760" s="16"/>
      <c r="G2760" s="16"/>
      <c r="H2760" s="16">
        <f>SUM(H2747:H2759)</f>
        <v>13604.59</v>
      </c>
      <c r="I2760" s="4"/>
      <c r="J2760" s="14"/>
      <c r="K2760" s="15" t="s">
        <v>182</v>
      </c>
      <c r="L2760" s="16"/>
      <c r="M2760" s="16">
        <f>14.4*(L2747+L2748-M2748)/100</f>
        <v>0</v>
      </c>
      <c r="N2760" s="16">
        <f>G2781</f>
        <v>0</v>
      </c>
      <c r="O2760" s="16">
        <f t="shared" si="928"/>
        <v>16218.38824</v>
      </c>
      <c r="P2760" s="18">
        <f t="shared" si="929"/>
        <v>17054.238239999999</v>
      </c>
      <c r="Q2760" s="14"/>
      <c r="R2760" s="18"/>
      <c r="S2760" s="16">
        <v>0</v>
      </c>
      <c r="T2760" s="18">
        <f t="shared" si="922"/>
        <v>97638.799999999988</v>
      </c>
      <c r="U2760" s="15"/>
      <c r="W2760" s="14"/>
      <c r="X2760" s="18"/>
      <c r="Y2760" s="16">
        <v>0</v>
      </c>
      <c r="Z2760" s="18">
        <f t="shared" si="923"/>
        <v>76649.719999999972</v>
      </c>
      <c r="AA2760" s="15" t="str">
        <f>C2760</f>
        <v>Sinistro</v>
      </c>
      <c r="AB2760" s="24"/>
      <c r="AC2760" s="15"/>
      <c r="AD2760" s="25"/>
      <c r="AE2760" s="62"/>
      <c r="AF2760" s="63"/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924"/>
        <v>0</v>
      </c>
      <c r="AP2760" s="15"/>
      <c r="AR2760" s="14"/>
      <c r="AS2760" s="18"/>
      <c r="AT2760" s="16">
        <v>0</v>
      </c>
      <c r="AU2760" s="18">
        <f t="shared" si="925"/>
        <v>0</v>
      </c>
      <c r="AV2760" s="15"/>
      <c r="AX2760" s="14"/>
      <c r="AY2760" s="18"/>
      <c r="AZ2760" s="16">
        <v>0</v>
      </c>
      <c r="BA2760" s="18">
        <f t="shared" si="926"/>
        <v>0</v>
      </c>
      <c r="BB2760" s="15"/>
      <c r="BD2760" s="14"/>
      <c r="BE2760" s="18"/>
      <c r="BF2760" s="16">
        <v>0</v>
      </c>
      <c r="BG2760" s="18">
        <f t="shared" si="927"/>
        <v>0</v>
      </c>
      <c r="BH2760" s="15"/>
      <c r="BJ2760" s="86">
        <v>0</v>
      </c>
      <c r="BK2760" s="90"/>
      <c r="BL2760" s="24"/>
      <c r="BM2760" s="24"/>
      <c r="BN2760" s="24"/>
      <c r="BO2760" s="24"/>
      <c r="BP2760" s="24"/>
      <c r="BQ2760" s="124"/>
    </row>
    <row r="2761" spans="1:69" ht="16.8" customHeight="1" x14ac:dyDescent="0.35">
      <c r="A2761" s="15"/>
      <c r="B2761" s="15"/>
      <c r="C2761" s="15" t="s">
        <v>57</v>
      </c>
      <c r="D2761" s="16">
        <f>E2760+G2760</f>
        <v>0</v>
      </c>
      <c r="E2761" s="16"/>
      <c r="F2761" s="16"/>
      <c r="G2761" s="16"/>
      <c r="H2761" s="16"/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0</v>
      </c>
      <c r="N2761" s="16">
        <f>G2782</f>
        <v>0</v>
      </c>
      <c r="O2761" s="16">
        <f t="shared" si="928"/>
        <v>3773.44094</v>
      </c>
      <c r="P2761" s="18">
        <f t="shared" si="929"/>
        <v>1658.0509399999999</v>
      </c>
      <c r="Q2761" s="14"/>
      <c r="R2761" s="18"/>
      <c r="S2761" s="16">
        <v>0</v>
      </c>
      <c r="T2761" s="18">
        <f t="shared" si="922"/>
        <v>97638.799999999988</v>
      </c>
      <c r="U2761" s="15"/>
      <c r="W2761" s="14"/>
      <c r="X2761" s="18"/>
      <c r="Y2761" s="16">
        <v>0</v>
      </c>
      <c r="Z2761" s="18">
        <f t="shared" si="923"/>
        <v>76649.719999999972</v>
      </c>
      <c r="AA2761" s="15"/>
      <c r="AB2761" s="24"/>
      <c r="AC2761" s="64" t="s">
        <v>134</v>
      </c>
      <c r="AD2761" s="65"/>
      <c r="AE2761" s="65">
        <f>H2765</f>
        <v>0</v>
      </c>
      <c r="AF2761" s="63">
        <f t="shared" ref="AF2761:AF2791" si="930">AE2761+AF2700</f>
        <v>0</v>
      </c>
      <c r="AG2761" s="25"/>
      <c r="AH2761" s="24"/>
      <c r="AI2761" s="26"/>
      <c r="AJ2761" s="25">
        <v>0</v>
      </c>
      <c r="AL2761" s="14"/>
      <c r="AM2761" s="18"/>
      <c r="AN2761" s="16">
        <v>0</v>
      </c>
      <c r="AO2761" s="18">
        <f t="shared" si="924"/>
        <v>0</v>
      </c>
      <c r="AP2761" s="15"/>
      <c r="AR2761" s="14"/>
      <c r="AS2761" s="18"/>
      <c r="AT2761" s="16">
        <v>0</v>
      </c>
      <c r="AU2761" s="18">
        <f t="shared" si="925"/>
        <v>0</v>
      </c>
      <c r="AV2761" s="15"/>
      <c r="AX2761" s="14"/>
      <c r="AY2761" s="18"/>
      <c r="AZ2761" s="16">
        <v>0</v>
      </c>
      <c r="BA2761" s="18">
        <f t="shared" si="926"/>
        <v>0</v>
      </c>
      <c r="BB2761" s="15"/>
      <c r="BD2761" s="14"/>
      <c r="BE2761" s="18"/>
      <c r="BF2761" s="16">
        <v>0</v>
      </c>
      <c r="BG2761" s="18">
        <f t="shared" si="927"/>
        <v>0</v>
      </c>
      <c r="BH2761" s="15"/>
      <c r="BJ2761" s="86"/>
      <c r="BK2761" s="86"/>
      <c r="BL2761" s="24"/>
      <c r="BM2761" s="24"/>
      <c r="BN2761" s="24"/>
      <c r="BO2761" s="24"/>
      <c r="BP2761" s="24"/>
      <c r="BQ2761" s="124"/>
    </row>
    <row r="2762" spans="1:69" ht="16.8" customHeight="1" x14ac:dyDescent="0.35">
      <c r="A2762" s="15"/>
      <c r="B2762" s="15"/>
      <c r="C2762" s="15" t="s">
        <v>58</v>
      </c>
      <c r="D2762" s="16"/>
      <c r="E2762" s="16"/>
      <c r="F2762" s="16"/>
      <c r="G2762" s="16">
        <v>0</v>
      </c>
      <c r="H2762" s="16"/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928"/>
        <v>0</v>
      </c>
      <c r="P2762" s="18">
        <f t="shared" si="929"/>
        <v>0</v>
      </c>
      <c r="Q2762" s="14"/>
      <c r="R2762" s="18"/>
      <c r="S2762" s="16">
        <f t="shared" ref="S2762:S2769" si="931">G2762</f>
        <v>0</v>
      </c>
      <c r="T2762" s="18">
        <f t="shared" si="922"/>
        <v>97638.799999999988</v>
      </c>
      <c r="U2762" s="15" t="str">
        <f t="shared" ref="U2762:U2772" si="932">C2762</f>
        <v xml:space="preserve">Francobolli    </v>
      </c>
      <c r="W2762" s="14"/>
      <c r="X2762" s="18"/>
      <c r="Y2762" s="16"/>
      <c r="Z2762" s="18">
        <f t="shared" si="923"/>
        <v>76649.719999999972</v>
      </c>
      <c r="AA2762" s="15"/>
      <c r="AB2762" s="24"/>
      <c r="AC2762" s="15" t="str">
        <f t="shared" ref="AC2762:AC2775" si="933">C2762</f>
        <v xml:space="preserve">Francobolli    </v>
      </c>
      <c r="AD2762" s="25"/>
      <c r="AE2762" s="62">
        <f>G2762</f>
        <v>0</v>
      </c>
      <c r="AF2762" s="63">
        <f t="shared" si="930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924"/>
        <v>0</v>
      </c>
      <c r="AP2762" s="15"/>
      <c r="AR2762" s="14"/>
      <c r="AS2762" s="18"/>
      <c r="AT2762" s="16"/>
      <c r="AU2762" s="18">
        <f t="shared" si="925"/>
        <v>0</v>
      </c>
      <c r="AV2762" s="15"/>
      <c r="AX2762" s="14"/>
      <c r="AY2762" s="18"/>
      <c r="AZ2762" s="16"/>
      <c r="BA2762" s="18">
        <f t="shared" si="926"/>
        <v>0</v>
      </c>
      <c r="BB2762" s="15"/>
      <c r="BD2762" s="14"/>
      <c r="BE2762" s="18"/>
      <c r="BF2762" s="16"/>
      <c r="BG2762" s="18">
        <f t="shared" si="927"/>
        <v>0</v>
      </c>
      <c r="BH2762" s="15"/>
      <c r="BJ2762" s="86"/>
      <c r="BK2762" s="86"/>
      <c r="BL2762" s="24"/>
      <c r="BM2762" s="24"/>
      <c r="BN2762" s="24"/>
      <c r="BO2762" s="24"/>
      <c r="BP2762" s="24"/>
      <c r="BQ2762" s="124"/>
    </row>
    <row r="2763" spans="1:69" ht="16.8" customHeight="1" x14ac:dyDescent="0.35">
      <c r="A2763" s="15"/>
      <c r="B2763" s="15"/>
      <c r="C2763" s="15" t="s">
        <v>135</v>
      </c>
      <c r="D2763" s="16"/>
      <c r="E2763" s="16"/>
      <c r="F2763" s="16"/>
      <c r="G2763" s="16">
        <v>0</v>
      </c>
      <c r="H2763" s="16"/>
      <c r="I2763" s="4"/>
      <c r="J2763" s="14"/>
      <c r="K2763" s="15" t="str">
        <f>C2785</f>
        <v>COMMERCIALISTA</v>
      </c>
      <c r="L2763" s="16"/>
      <c r="M2763" s="16">
        <f>1.86*(L2747+L2748-M2748)/100</f>
        <v>0</v>
      </c>
      <c r="N2763" s="16">
        <f>G2785</f>
        <v>0</v>
      </c>
      <c r="O2763" s="16">
        <f t="shared" si="928"/>
        <v>2244.0991060000001</v>
      </c>
      <c r="P2763" s="18">
        <f t="shared" si="929"/>
        <v>2202.8391060000004</v>
      </c>
      <c r="Q2763" s="14"/>
      <c r="R2763" s="18"/>
      <c r="S2763" s="16">
        <f t="shared" si="931"/>
        <v>0</v>
      </c>
      <c r="T2763" s="18">
        <f t="shared" si="922"/>
        <v>97638.799999999988</v>
      </c>
      <c r="U2763" s="15" t="str">
        <f t="shared" si="932"/>
        <v xml:space="preserve">PAG. FATT. SOMMESE PETROLI </v>
      </c>
      <c r="W2763" s="14"/>
      <c r="X2763" s="18"/>
      <c r="Y2763" s="16">
        <v>0</v>
      </c>
      <c r="Z2763" s="18">
        <f t="shared" si="923"/>
        <v>76649.719999999972</v>
      </c>
      <c r="AA2763" s="15"/>
      <c r="AB2763" s="24"/>
      <c r="AC2763" s="15" t="str">
        <f t="shared" si="933"/>
        <v xml:space="preserve">PAG. FATT. SOMMESE PETROLI </v>
      </c>
      <c r="AD2763" s="25"/>
      <c r="AE2763" s="62">
        <f>G2763</f>
        <v>0</v>
      </c>
      <c r="AF2763" s="63">
        <f t="shared" si="930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924"/>
        <v>0</v>
      </c>
      <c r="AP2763" s="15"/>
      <c r="AR2763" s="14"/>
      <c r="AS2763" s="18"/>
      <c r="AT2763" s="16">
        <v>0</v>
      </c>
      <c r="AU2763" s="18">
        <f t="shared" si="925"/>
        <v>0</v>
      </c>
      <c r="AV2763" s="15"/>
      <c r="AX2763" s="14"/>
      <c r="AY2763" s="18"/>
      <c r="AZ2763" s="16">
        <v>0</v>
      </c>
      <c r="BA2763" s="18">
        <f t="shared" si="926"/>
        <v>0</v>
      </c>
      <c r="BB2763" s="15"/>
      <c r="BD2763" s="14"/>
      <c r="BE2763" s="18"/>
      <c r="BF2763" s="16">
        <v>0</v>
      </c>
      <c r="BG2763" s="18">
        <f t="shared" si="927"/>
        <v>0</v>
      </c>
      <c r="BH2763" s="15"/>
      <c r="BJ2763" s="86"/>
      <c r="BK2763" s="86"/>
      <c r="BL2763" s="24"/>
      <c r="BM2763" s="24"/>
      <c r="BN2763" s="24"/>
      <c r="BO2763" s="24"/>
      <c r="BP2763" s="24"/>
      <c r="BQ2763" s="124"/>
    </row>
    <row r="2764" spans="1:69" ht="16.8" customHeight="1" x14ac:dyDescent="0.35">
      <c r="A2764" s="15"/>
      <c r="B2764" s="15"/>
      <c r="C2764" s="15" t="s">
        <v>60</v>
      </c>
      <c r="D2764" s="16">
        <f>SUM(G2763:G2764)</f>
        <v>0</v>
      </c>
      <c r="E2764" s="16">
        <v>0</v>
      </c>
      <c r="F2764" s="16"/>
      <c r="G2764" s="16">
        <v>0</v>
      </c>
      <c r="H2764" s="16"/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0</v>
      </c>
      <c r="N2764" s="16">
        <f>G2786</f>
        <v>0</v>
      </c>
      <c r="O2764" s="16">
        <f t="shared" si="928"/>
        <v>2172.8054699999998</v>
      </c>
      <c r="P2764" s="18">
        <f t="shared" si="929"/>
        <v>829.02546999999993</v>
      </c>
      <c r="Q2764" s="14"/>
      <c r="R2764" s="18"/>
      <c r="S2764" s="16">
        <f t="shared" si="931"/>
        <v>0</v>
      </c>
      <c r="T2764" s="18">
        <f t="shared" si="922"/>
        <v>97638.799999999988</v>
      </c>
      <c r="U2764" s="15" t="str">
        <f t="shared" si="932"/>
        <v>Benzina auto papa'</v>
      </c>
      <c r="W2764" s="14"/>
      <c r="X2764" s="18"/>
      <c r="Y2764" s="16">
        <v>0</v>
      </c>
      <c r="Z2764" s="18">
        <f t="shared" si="923"/>
        <v>76649.719999999972</v>
      </c>
      <c r="AA2764" s="15"/>
      <c r="AB2764" s="24"/>
      <c r="AC2764" s="15" t="str">
        <f t="shared" si="933"/>
        <v>Benzina auto papa'</v>
      </c>
      <c r="AD2764" s="25"/>
      <c r="AE2764" s="62">
        <f>G2764</f>
        <v>0</v>
      </c>
      <c r="AF2764" s="63">
        <f t="shared" si="930"/>
        <v>0</v>
      </c>
      <c r="AG2764" s="25"/>
      <c r="AH2764" s="24"/>
      <c r="AI2764" s="26">
        <v>0</v>
      </c>
      <c r="AJ2764" s="25"/>
      <c r="AL2764" s="14"/>
      <c r="AM2764" s="18"/>
      <c r="AN2764" s="16">
        <v>0</v>
      </c>
      <c r="AO2764" s="18">
        <f t="shared" si="924"/>
        <v>0</v>
      </c>
      <c r="AP2764" s="15"/>
      <c r="AR2764" s="14"/>
      <c r="AS2764" s="18"/>
      <c r="AT2764" s="16">
        <v>0</v>
      </c>
      <c r="AU2764" s="18">
        <f t="shared" si="925"/>
        <v>0</v>
      </c>
      <c r="AV2764" s="15"/>
      <c r="AX2764" s="14"/>
      <c r="AY2764" s="18"/>
      <c r="AZ2764" s="16">
        <v>0</v>
      </c>
      <c r="BA2764" s="18">
        <f t="shared" si="926"/>
        <v>0</v>
      </c>
      <c r="BB2764" s="15"/>
      <c r="BD2764" s="14"/>
      <c r="BE2764" s="18"/>
      <c r="BF2764" s="16">
        <v>0</v>
      </c>
      <c r="BG2764" s="18">
        <f t="shared" si="927"/>
        <v>0</v>
      </c>
      <c r="BH2764" s="15"/>
      <c r="BJ2764" s="86"/>
      <c r="BK2764" s="86"/>
      <c r="BL2764" s="24"/>
      <c r="BM2764" s="24"/>
      <c r="BN2764" s="24"/>
      <c r="BO2764" s="24"/>
      <c r="BP2764" s="24"/>
      <c r="BQ2764" s="124"/>
    </row>
    <row r="2765" spans="1:69" ht="16.8" customHeight="1" x14ac:dyDescent="0.35">
      <c r="A2765" s="15"/>
      <c r="B2765" s="15"/>
      <c r="C2765" s="28" t="s">
        <v>136</v>
      </c>
      <c r="D2765" s="16"/>
      <c r="E2765" s="16">
        <v>0</v>
      </c>
      <c r="F2765" s="16">
        <v>0</v>
      </c>
      <c r="G2765" s="16">
        <v>0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0</v>
      </c>
      <c r="N2765" s="16">
        <f>G2790</f>
        <v>0</v>
      </c>
      <c r="O2765" s="16">
        <f t="shared" si="928"/>
        <v>29251.491922000005</v>
      </c>
      <c r="P2765" s="18">
        <f t="shared" si="929"/>
        <v>22288.941922000002</v>
      </c>
      <c r="Q2765" s="14"/>
      <c r="R2765" s="18"/>
      <c r="S2765" s="16">
        <f t="shared" si="931"/>
        <v>0</v>
      </c>
      <c r="T2765" s="18">
        <f t="shared" si="922"/>
        <v>97638.799999999988</v>
      </c>
      <c r="U2765" s="15" t="str">
        <f t="shared" si="932"/>
        <v>Spese bancarie</v>
      </c>
      <c r="W2765" s="14"/>
      <c r="X2765" s="18"/>
      <c r="Y2765" s="16">
        <v>0</v>
      </c>
      <c r="Z2765" s="18">
        <f t="shared" si="923"/>
        <v>76649.719999999972</v>
      </c>
      <c r="AA2765" s="15" t="str">
        <f>C2765</f>
        <v>Spese bancarie</v>
      </c>
      <c r="AB2765" s="24"/>
      <c r="AC2765" s="15" t="str">
        <f t="shared" si="933"/>
        <v>Spese bancarie</v>
      </c>
      <c r="AD2765" s="25"/>
      <c r="AE2765" s="62">
        <v>0</v>
      </c>
      <c r="AF2765" s="63">
        <f t="shared" si="930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924"/>
        <v>0</v>
      </c>
      <c r="AP2765" s="15"/>
      <c r="AR2765" s="14"/>
      <c r="AS2765" s="18"/>
      <c r="AT2765" s="16">
        <v>0</v>
      </c>
      <c r="AU2765" s="18">
        <f t="shared" si="925"/>
        <v>0</v>
      </c>
      <c r="AV2765" s="15" t="str">
        <f>C2765</f>
        <v>Spese bancarie</v>
      </c>
      <c r="AX2765" s="14"/>
      <c r="AY2765" s="18"/>
      <c r="AZ2765" s="16">
        <v>0</v>
      </c>
      <c r="BA2765" s="18">
        <f t="shared" si="926"/>
        <v>0</v>
      </c>
      <c r="BB2765" s="15"/>
      <c r="BD2765" s="14"/>
      <c r="BE2765" s="18"/>
      <c r="BF2765" s="16">
        <v>0</v>
      </c>
      <c r="BG2765" s="18">
        <f t="shared" si="927"/>
        <v>0</v>
      </c>
      <c r="BH2765" s="15"/>
      <c r="BJ2765" s="86"/>
      <c r="BK2765" s="86"/>
      <c r="BL2765" s="24"/>
      <c r="BM2765" s="24"/>
      <c r="BN2765" s="24"/>
      <c r="BO2765" s="24"/>
      <c r="BP2765" s="24"/>
      <c r="BQ2765" s="124"/>
    </row>
    <row r="2766" spans="1:69" ht="16.8" customHeight="1" x14ac:dyDescent="0.35">
      <c r="A2766" s="15"/>
      <c r="B2766" s="15"/>
      <c r="C2766" s="15"/>
      <c r="D2766" s="16"/>
      <c r="E2766" s="16"/>
      <c r="F2766" s="16"/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0</v>
      </c>
      <c r="N2766" s="29">
        <f>G2791</f>
        <v>0</v>
      </c>
      <c r="O2766" s="16">
        <f t="shared" si="928"/>
        <v>42957.46192199998</v>
      </c>
      <c r="P2766" s="18">
        <f t="shared" si="929"/>
        <v>22288.941922000002</v>
      </c>
      <c r="Q2766" s="14"/>
      <c r="R2766" s="18"/>
      <c r="S2766" s="16">
        <f t="shared" si="931"/>
        <v>0</v>
      </c>
      <c r="T2766" s="18">
        <f t="shared" si="922"/>
        <v>97638.799999999988</v>
      </c>
      <c r="U2766" s="15">
        <f t="shared" si="932"/>
        <v>0</v>
      </c>
      <c r="W2766" s="14"/>
      <c r="X2766" s="18"/>
      <c r="Y2766" s="16">
        <v>0</v>
      </c>
      <c r="Z2766" s="18">
        <f t="shared" si="923"/>
        <v>76649.719999999972</v>
      </c>
      <c r="AA2766" s="15"/>
      <c r="AB2766" s="24"/>
      <c r="AC2766" s="15">
        <f t="shared" si="933"/>
        <v>0</v>
      </c>
      <c r="AD2766" s="25"/>
      <c r="AE2766" s="62">
        <f t="shared" ref="AE2766:AE2791" si="934">G2766</f>
        <v>0</v>
      </c>
      <c r="AF2766" s="63">
        <f t="shared" si="930"/>
        <v>0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924"/>
        <v>0</v>
      </c>
      <c r="AP2766" s="15"/>
      <c r="AR2766" s="14"/>
      <c r="AS2766" s="18"/>
      <c r="AT2766" s="16">
        <v>0</v>
      </c>
      <c r="AU2766" s="18">
        <f t="shared" si="925"/>
        <v>0</v>
      </c>
      <c r="AV2766" s="15"/>
      <c r="AX2766" s="14"/>
      <c r="AY2766" s="18"/>
      <c r="AZ2766" s="16">
        <v>0</v>
      </c>
      <c r="BA2766" s="18">
        <f t="shared" si="926"/>
        <v>0</v>
      </c>
      <c r="BB2766" s="15"/>
      <c r="BD2766" s="14"/>
      <c r="BE2766" s="18"/>
      <c r="BF2766" s="16">
        <v>0</v>
      </c>
      <c r="BG2766" s="18">
        <f t="shared" si="927"/>
        <v>0</v>
      </c>
      <c r="BH2766" s="15"/>
      <c r="BJ2766" s="86"/>
      <c r="BK2766" s="86"/>
      <c r="BL2766" s="24"/>
      <c r="BM2766" s="24"/>
      <c r="BN2766" s="24"/>
      <c r="BO2766" s="24"/>
      <c r="BP2766" s="24"/>
      <c r="BQ2766" s="124"/>
    </row>
    <row r="2767" spans="1:69" ht="16.8" customHeight="1" x14ac:dyDescent="0.35">
      <c r="A2767" s="15"/>
      <c r="B2767" s="15"/>
      <c r="C2767" s="28" t="s">
        <v>62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0</v>
      </c>
      <c r="N2767" s="16">
        <f>G2762</f>
        <v>0</v>
      </c>
      <c r="O2767" s="16">
        <f t="shared" si="928"/>
        <v>1552.0110500000005</v>
      </c>
      <c r="P2767" s="18">
        <f t="shared" si="929"/>
        <v>592.16104999999993</v>
      </c>
      <c r="Q2767" s="14"/>
      <c r="R2767" s="18"/>
      <c r="S2767" s="16">
        <f t="shared" si="931"/>
        <v>0</v>
      </c>
      <c r="T2767" s="18">
        <f t="shared" si="922"/>
        <v>97638.799999999988</v>
      </c>
      <c r="U2767" s="15" t="str">
        <f t="shared" si="932"/>
        <v>Materiale pulizia</v>
      </c>
      <c r="W2767" s="14"/>
      <c r="X2767" s="18"/>
      <c r="Y2767" s="16">
        <v>0</v>
      </c>
      <c r="Z2767" s="18">
        <f t="shared" si="923"/>
        <v>76649.719999999972</v>
      </c>
      <c r="AA2767" s="15"/>
      <c r="AB2767" s="24"/>
      <c r="AC2767" s="15" t="str">
        <f t="shared" si="933"/>
        <v>Materiale pulizia</v>
      </c>
      <c r="AD2767" s="25"/>
      <c r="AE2767" s="62">
        <f t="shared" si="934"/>
        <v>0</v>
      </c>
      <c r="AF2767" s="63">
        <f t="shared" si="930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924"/>
        <v>0</v>
      </c>
      <c r="AP2767" s="15"/>
      <c r="AR2767" s="14"/>
      <c r="AS2767" s="18"/>
      <c r="AT2767" s="16">
        <v>0</v>
      </c>
      <c r="AU2767" s="18">
        <f t="shared" si="925"/>
        <v>0</v>
      </c>
      <c r="AV2767" s="15"/>
      <c r="AX2767" s="14"/>
      <c r="AY2767" s="18"/>
      <c r="AZ2767" s="16">
        <v>0</v>
      </c>
      <c r="BA2767" s="18">
        <f t="shared" si="926"/>
        <v>0</v>
      </c>
      <c r="BB2767" s="15"/>
      <c r="BD2767" s="14"/>
      <c r="BE2767" s="18"/>
      <c r="BF2767" s="16">
        <v>0</v>
      </c>
      <c r="BG2767" s="18">
        <f t="shared" si="927"/>
        <v>0</v>
      </c>
      <c r="BH2767" s="15"/>
      <c r="BJ2767" s="86"/>
      <c r="BK2767" s="86"/>
      <c r="BL2767" s="24"/>
      <c r="BM2767" s="24"/>
      <c r="BN2767" s="24"/>
      <c r="BO2767" s="24"/>
      <c r="BP2767" s="24"/>
      <c r="BQ2767" s="124"/>
    </row>
    <row r="2768" spans="1:69" ht="16.8" customHeight="1" x14ac:dyDescent="0.35">
      <c r="A2768" s="15"/>
      <c r="B2768" s="15"/>
      <c r="C2768" s="15" t="s">
        <v>63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0</v>
      </c>
      <c r="N2768" s="16">
        <f>G2768</f>
        <v>0</v>
      </c>
      <c r="O2768" s="16">
        <f t="shared" si="928"/>
        <v>-290.2689499999999</v>
      </c>
      <c r="P2768" s="18">
        <f t="shared" si="929"/>
        <v>592.16104999999993</v>
      </c>
      <c r="Q2768" s="14"/>
      <c r="R2768" s="18"/>
      <c r="S2768" s="16">
        <f t="shared" si="931"/>
        <v>0</v>
      </c>
      <c r="T2768" s="18">
        <f t="shared" si="922"/>
        <v>97638.799999999988</v>
      </c>
      <c r="U2768" s="15" t="str">
        <f t="shared" si="932"/>
        <v xml:space="preserve">Assicurazioni </v>
      </c>
      <c r="W2768" s="14"/>
      <c r="X2768" s="18"/>
      <c r="Y2768" s="16">
        <v>0</v>
      </c>
      <c r="Z2768" s="18">
        <f t="shared" si="923"/>
        <v>76649.719999999972</v>
      </c>
      <c r="AA2768" s="15"/>
      <c r="AB2768" s="24"/>
      <c r="AC2768" s="15" t="str">
        <f t="shared" si="933"/>
        <v xml:space="preserve">Assicurazioni </v>
      </c>
      <c r="AD2768" s="25"/>
      <c r="AE2768" s="62">
        <f t="shared" si="934"/>
        <v>0</v>
      </c>
      <c r="AF2768" s="63">
        <f t="shared" si="930"/>
        <v>1842.28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924"/>
        <v>0</v>
      </c>
      <c r="AP2768" s="15"/>
      <c r="AR2768" s="14"/>
      <c r="AS2768" s="18"/>
      <c r="AT2768" s="16">
        <v>0</v>
      </c>
      <c r="AU2768" s="18">
        <f t="shared" si="925"/>
        <v>0</v>
      </c>
      <c r="AV2768" s="15"/>
      <c r="AX2768" s="14"/>
      <c r="AY2768" s="18"/>
      <c r="AZ2768" s="16">
        <v>0</v>
      </c>
      <c r="BA2768" s="18">
        <f t="shared" si="926"/>
        <v>0</v>
      </c>
      <c r="BB2768" s="15"/>
      <c r="BD2768" s="14"/>
      <c r="BE2768" s="18"/>
      <c r="BF2768" s="16">
        <v>0</v>
      </c>
      <c r="BG2768" s="18">
        <f t="shared" si="927"/>
        <v>0</v>
      </c>
      <c r="BH2768" s="15"/>
      <c r="BJ2768" s="86"/>
      <c r="BK2768" s="86"/>
      <c r="BL2768" s="24"/>
      <c r="BM2768" s="24"/>
      <c r="BN2768" s="24"/>
      <c r="BO2768" s="24"/>
      <c r="BP2768" s="24"/>
      <c r="BQ2768" s="124"/>
    </row>
    <row r="2769" spans="1:69" ht="16.8" customHeight="1" x14ac:dyDescent="0.35">
      <c r="A2769" s="15"/>
      <c r="B2769" s="15"/>
      <c r="C2769" s="15" t="s">
        <v>50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64</v>
      </c>
      <c r="L2769" s="16"/>
      <c r="M2769" s="16">
        <f>2.32*(L2747+L2748-M2748)/100</f>
        <v>0</v>
      </c>
      <c r="N2769" s="16">
        <f>H2803+H2802+G2801</f>
        <v>0</v>
      </c>
      <c r="O2769" s="16">
        <f t="shared" si="928"/>
        <v>1784.6372719999993</v>
      </c>
      <c r="P2769" s="18">
        <f t="shared" si="929"/>
        <v>2747.6272719999988</v>
      </c>
      <c r="Q2769" s="14"/>
      <c r="R2769" s="18"/>
      <c r="S2769" s="16">
        <f t="shared" si="931"/>
        <v>0</v>
      </c>
      <c r="T2769" s="18">
        <f t="shared" si="922"/>
        <v>97638.799999999988</v>
      </c>
      <c r="U2769" s="15" t="str">
        <f t="shared" si="932"/>
        <v>Telepass</v>
      </c>
      <c r="W2769" s="14"/>
      <c r="X2769" s="18"/>
      <c r="Y2769" s="16">
        <v>0</v>
      </c>
      <c r="Z2769" s="18">
        <f t="shared" si="923"/>
        <v>76649.719999999972</v>
      </c>
      <c r="AA2769" s="15"/>
      <c r="AB2769" s="24"/>
      <c r="AC2769" s="15" t="str">
        <f t="shared" si="933"/>
        <v>Telepass</v>
      </c>
      <c r="AD2769" s="25"/>
      <c r="AE2769" s="62">
        <f t="shared" si="934"/>
        <v>0</v>
      </c>
      <c r="AF2769" s="63">
        <f t="shared" si="930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924"/>
        <v>0</v>
      </c>
      <c r="AP2769" s="15"/>
      <c r="AR2769" s="14"/>
      <c r="AS2769" s="18"/>
      <c r="AT2769" s="16">
        <v>0</v>
      </c>
      <c r="AU2769" s="18">
        <f t="shared" si="925"/>
        <v>0</v>
      </c>
      <c r="AV2769" s="15"/>
      <c r="AX2769" s="14"/>
      <c r="AY2769" s="18"/>
      <c r="AZ2769" s="16">
        <v>0</v>
      </c>
      <c r="BA2769" s="18">
        <f t="shared" si="926"/>
        <v>0</v>
      </c>
      <c r="BB2769" s="15"/>
      <c r="BD2769" s="14"/>
      <c r="BE2769" s="18"/>
      <c r="BF2769" s="16">
        <v>0</v>
      </c>
      <c r="BG2769" s="18">
        <f t="shared" si="927"/>
        <v>0</v>
      </c>
      <c r="BH2769" s="15"/>
      <c r="BJ2769" s="86"/>
      <c r="BK2769" s="86"/>
      <c r="BL2769" s="24"/>
      <c r="BM2769" s="24"/>
      <c r="BN2769" s="24"/>
      <c r="BO2769" s="24"/>
      <c r="BP2769" s="24"/>
      <c r="BQ2769" s="124"/>
    </row>
    <row r="2770" spans="1:69" ht="16.8" customHeight="1" x14ac:dyDescent="0.35">
      <c r="A2770" s="15"/>
      <c r="B2770" s="15"/>
      <c r="C2770" s="28" t="s">
        <v>65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/>
      <c r="L2770" s="16"/>
      <c r="M2770" s="16"/>
      <c r="N2770" s="16" t="s">
        <v>66</v>
      </c>
      <c r="O2770" s="16">
        <f>T2804+AO2804</f>
        <v>97638.799999999988</v>
      </c>
      <c r="P2770" s="18"/>
      <c r="Q2770" s="14"/>
      <c r="R2770" s="18"/>
      <c r="S2770" s="16">
        <v>0</v>
      </c>
      <c r="T2770" s="18">
        <f t="shared" si="922"/>
        <v>97638.799999999988</v>
      </c>
      <c r="U2770" s="15" t="str">
        <f t="shared" si="932"/>
        <v>Pubblicità</v>
      </c>
      <c r="W2770" s="14"/>
      <c r="X2770" s="18"/>
      <c r="Y2770" s="16">
        <v>0</v>
      </c>
      <c r="Z2770" s="18">
        <f t="shared" si="923"/>
        <v>76649.719999999972</v>
      </c>
      <c r="AA2770" s="15"/>
      <c r="AB2770" s="24"/>
      <c r="AC2770" s="15" t="str">
        <f t="shared" si="933"/>
        <v>Pubblicità</v>
      </c>
      <c r="AD2770" s="25"/>
      <c r="AE2770" s="62">
        <f t="shared" si="934"/>
        <v>0</v>
      </c>
      <c r="AF2770" s="63">
        <f t="shared" si="930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924"/>
        <v>0</v>
      </c>
      <c r="AP2770" s="15"/>
      <c r="AR2770" s="14"/>
      <c r="AS2770" s="18"/>
      <c r="AT2770" s="16"/>
      <c r="AU2770" s="18">
        <f t="shared" si="925"/>
        <v>0</v>
      </c>
      <c r="AV2770" s="15"/>
      <c r="AX2770" s="14"/>
      <c r="AY2770" s="18"/>
      <c r="AZ2770" s="16"/>
      <c r="BA2770" s="18">
        <f t="shared" si="926"/>
        <v>0</v>
      </c>
      <c r="BB2770" s="15"/>
      <c r="BD2770" s="14"/>
      <c r="BE2770" s="18"/>
      <c r="BF2770" s="16"/>
      <c r="BG2770" s="18">
        <f t="shared" si="927"/>
        <v>0</v>
      </c>
      <c r="BH2770" s="15"/>
      <c r="BJ2770" s="86"/>
      <c r="BK2770" s="86"/>
      <c r="BL2770" s="24"/>
      <c r="BM2770" s="24"/>
      <c r="BN2770" s="24"/>
      <c r="BO2770" s="24"/>
      <c r="BP2770" s="24"/>
      <c r="BQ2770" s="124"/>
    </row>
    <row r="2771" spans="1:69" ht="16.8" customHeight="1" x14ac:dyDescent="0.35">
      <c r="A2771" s="15"/>
      <c r="B2771" s="66"/>
      <c r="C2771" s="15" t="s">
        <v>137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/>
      <c r="L2771" s="16"/>
      <c r="M2771" s="16">
        <v>0</v>
      </c>
      <c r="N2771" s="16" t="s">
        <v>68</v>
      </c>
      <c r="O2771" s="31">
        <f>L2795</f>
        <v>0</v>
      </c>
      <c r="P2771" s="32">
        <f>SUM(P2750:P2769)</f>
        <v>118432.20999999996</v>
      </c>
      <c r="Q2771" s="14"/>
      <c r="R2771" s="18"/>
      <c r="S2771" s="16">
        <f>G2771</f>
        <v>0</v>
      </c>
      <c r="T2771" s="18">
        <f t="shared" si="922"/>
        <v>97638.799999999988</v>
      </c>
      <c r="U2771" s="15" t="str">
        <f t="shared" si="932"/>
        <v xml:space="preserve">PAG. STIP.           MARZIA </v>
      </c>
      <c r="W2771" s="14"/>
      <c r="X2771" s="18"/>
      <c r="Y2771" s="16">
        <v>0</v>
      </c>
      <c r="Z2771" s="18">
        <f t="shared" si="923"/>
        <v>76649.719999999972</v>
      </c>
      <c r="AA2771" s="15"/>
      <c r="AB2771" s="24"/>
      <c r="AC2771" s="15" t="str">
        <f t="shared" si="933"/>
        <v xml:space="preserve">PAG. STIP.           MARZIA </v>
      </c>
      <c r="AD2771" s="25"/>
      <c r="AE2771" s="62">
        <f t="shared" si="934"/>
        <v>0</v>
      </c>
      <c r="AF2771" s="63">
        <f t="shared" si="930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924"/>
        <v>0</v>
      </c>
      <c r="AP2771" s="15"/>
      <c r="AR2771" s="14"/>
      <c r="AS2771" s="18"/>
      <c r="AT2771" s="16">
        <v>0</v>
      </c>
      <c r="AU2771" s="18">
        <f t="shared" si="925"/>
        <v>0</v>
      </c>
      <c r="AV2771" s="15"/>
      <c r="AX2771" s="14"/>
      <c r="AY2771" s="18"/>
      <c r="AZ2771" s="16">
        <v>0</v>
      </c>
      <c r="BA2771" s="18">
        <f t="shared" si="926"/>
        <v>0</v>
      </c>
      <c r="BB2771" s="15"/>
      <c r="BD2771" s="14"/>
      <c r="BE2771" s="18"/>
      <c r="BF2771" s="16">
        <v>0</v>
      </c>
      <c r="BG2771" s="18">
        <f t="shared" si="927"/>
        <v>0</v>
      </c>
      <c r="BH2771" s="15"/>
      <c r="BJ2771" s="86"/>
      <c r="BK2771" s="86"/>
      <c r="BL2771" s="24"/>
      <c r="BM2771" s="24"/>
      <c r="BN2771" s="24"/>
      <c r="BO2771" s="24"/>
      <c r="BP2771" s="24"/>
      <c r="BQ2771" s="124"/>
    </row>
    <row r="2772" spans="1:69" ht="16.8" customHeight="1" x14ac:dyDescent="0.35">
      <c r="A2772" s="15"/>
      <c r="B2772" s="15"/>
      <c r="C2772" s="15" t="s">
        <v>139</v>
      </c>
      <c r="D2772" s="16"/>
      <c r="E2772" s="16">
        <v>0</v>
      </c>
      <c r="F2772" s="16"/>
      <c r="G2772" s="16">
        <v>0</v>
      </c>
      <c r="H2772" s="16"/>
      <c r="I2772" s="4"/>
      <c r="J2772" s="14"/>
      <c r="K2772" s="17"/>
      <c r="L2772" s="16"/>
      <c r="M2772" s="16">
        <v>0</v>
      </c>
      <c r="N2772" s="16" t="s">
        <v>70</v>
      </c>
      <c r="O2772" s="16">
        <f>SUM(L2783:L2794)+L2797</f>
        <v>5448.93</v>
      </c>
      <c r="P2772" s="33">
        <f>SUM(O2750:O2769)</f>
        <v>111259.07999999999</v>
      </c>
      <c r="Q2772" s="14"/>
      <c r="R2772" s="18"/>
      <c r="S2772" s="16">
        <f>G2772</f>
        <v>0</v>
      </c>
      <c r="T2772" s="18">
        <f t="shared" si="922"/>
        <v>97638.799999999988</v>
      </c>
      <c r="U2772" s="15" t="str">
        <f t="shared" si="932"/>
        <v xml:space="preserve">PAG. STIP.           DEBORAH </v>
      </c>
      <c r="W2772" s="14"/>
      <c r="X2772" s="18"/>
      <c r="Y2772" s="16">
        <v>0</v>
      </c>
      <c r="Z2772" s="18">
        <f t="shared" si="923"/>
        <v>76649.719999999972</v>
      </c>
      <c r="AA2772" s="15"/>
      <c r="AB2772" s="24"/>
      <c r="AC2772" s="15" t="str">
        <f t="shared" si="933"/>
        <v xml:space="preserve">PAG. STIP.           DEBORAH </v>
      </c>
      <c r="AD2772" s="25"/>
      <c r="AE2772" s="62">
        <f t="shared" si="934"/>
        <v>0</v>
      </c>
      <c r="AF2772" s="63">
        <f t="shared" si="930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924"/>
        <v>0</v>
      </c>
      <c r="AP2772" s="15"/>
      <c r="AR2772" s="14"/>
      <c r="AS2772" s="18"/>
      <c r="AT2772" s="16">
        <v>0</v>
      </c>
      <c r="AU2772" s="18">
        <f t="shared" si="925"/>
        <v>0</v>
      </c>
      <c r="AV2772" s="15"/>
      <c r="AX2772" s="14"/>
      <c r="AY2772" s="18"/>
      <c r="AZ2772" s="16">
        <v>0</v>
      </c>
      <c r="BA2772" s="18">
        <f t="shared" si="926"/>
        <v>0</v>
      </c>
      <c r="BB2772" s="15"/>
      <c r="BD2772" s="14"/>
      <c r="BE2772" s="18"/>
      <c r="BF2772" s="16">
        <v>0</v>
      </c>
      <c r="BG2772" s="18">
        <f t="shared" si="927"/>
        <v>0</v>
      </c>
      <c r="BH2772" s="15"/>
      <c r="BJ2772" s="86"/>
      <c r="BK2772" s="86"/>
      <c r="BL2772" s="24"/>
      <c r="BM2772" s="24"/>
      <c r="BN2772" s="24"/>
      <c r="BO2772" s="24"/>
      <c r="BP2772" s="24"/>
      <c r="BQ2772" s="124"/>
    </row>
    <row r="2773" spans="1:69" ht="16.8" customHeight="1" x14ac:dyDescent="0.35">
      <c r="A2773" s="15"/>
      <c r="B2773" s="15"/>
      <c r="C2773" s="15" t="s">
        <v>141</v>
      </c>
      <c r="D2773" s="16"/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72</v>
      </c>
      <c r="O2773" s="34">
        <f>O2712+O2713-F2788-F2787</f>
        <v>13589.78</v>
      </c>
      <c r="P2773" s="35">
        <f>O2712+O2713+O2774-F2788-F2787-O2771-O2772</f>
        <v>8140.85</v>
      </c>
      <c r="Q2773" s="14"/>
      <c r="R2773" s="18"/>
      <c r="S2773" s="16">
        <f>G2773</f>
        <v>0</v>
      </c>
      <c r="T2773" s="18">
        <f t="shared" si="922"/>
        <v>97638.799999999988</v>
      </c>
      <c r="U2773" s="15"/>
      <c r="W2773" s="14"/>
      <c r="X2773" s="18"/>
      <c r="Y2773" s="16"/>
      <c r="Z2773" s="18">
        <f t="shared" si="923"/>
        <v>76649.719999999972</v>
      </c>
      <c r="AA2773" s="15"/>
      <c r="AB2773" s="24"/>
      <c r="AC2773" s="15" t="str">
        <f t="shared" si="933"/>
        <v xml:space="preserve">PAG. STIP.           DORIANA BONIFICO </v>
      </c>
      <c r="AD2773" s="25"/>
      <c r="AE2773" s="62">
        <f t="shared" si="934"/>
        <v>0</v>
      </c>
      <c r="AF2773" s="63">
        <f t="shared" si="930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924"/>
        <v>0</v>
      </c>
      <c r="AP2773" s="15"/>
      <c r="AR2773" s="14"/>
      <c r="AS2773" s="18"/>
      <c r="AT2773" s="16"/>
      <c r="AU2773" s="18">
        <f t="shared" si="925"/>
        <v>0</v>
      </c>
      <c r="AV2773" s="15"/>
      <c r="AX2773" s="14"/>
      <c r="AY2773" s="18"/>
      <c r="AZ2773" s="16"/>
      <c r="BA2773" s="18">
        <f t="shared" si="926"/>
        <v>0</v>
      </c>
      <c r="BB2773" s="15"/>
      <c r="BD2773" s="14"/>
      <c r="BE2773" s="18"/>
      <c r="BF2773" s="16"/>
      <c r="BG2773" s="18">
        <f t="shared" si="927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4"/>
    </row>
    <row r="2774" spans="1:69" ht="16.8" customHeight="1" x14ac:dyDescent="0.35">
      <c r="A2774" s="15"/>
      <c r="B2774" s="15"/>
      <c r="C2774" s="15" t="s">
        <v>142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74</v>
      </c>
      <c r="L2774" s="3">
        <f>SUM(L2747:L2773)</f>
        <v>0</v>
      </c>
      <c r="M2774" s="3">
        <f>SUM(M2747:M2773)</f>
        <v>0</v>
      </c>
      <c r="N2774" s="16" t="s">
        <v>75</v>
      </c>
      <c r="O2774" s="16">
        <f>N2747-L2748</f>
        <v>0</v>
      </c>
      <c r="P2774" s="18"/>
      <c r="Q2774" s="14"/>
      <c r="R2774" s="18"/>
      <c r="S2774" s="16">
        <f>G2774</f>
        <v>0</v>
      </c>
      <c r="T2774" s="18">
        <f t="shared" si="922"/>
        <v>97638.799999999988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923"/>
        <v>76649.719999999972</v>
      </c>
      <c r="AA2774" s="15"/>
      <c r="AB2774" s="24"/>
      <c r="AC2774" s="15" t="str">
        <f t="shared" si="933"/>
        <v xml:space="preserve">PAG. STIP.           STEFANIA  BONIFICO </v>
      </c>
      <c r="AD2774" s="25"/>
      <c r="AE2774" s="62">
        <f t="shared" si="934"/>
        <v>0</v>
      </c>
      <c r="AF2774" s="63">
        <f t="shared" si="930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924"/>
        <v>0</v>
      </c>
      <c r="AP2774" s="15"/>
      <c r="AR2774" s="14"/>
      <c r="AS2774" s="18"/>
      <c r="AT2774" s="16">
        <v>0</v>
      </c>
      <c r="AU2774" s="18">
        <f t="shared" si="925"/>
        <v>0</v>
      </c>
      <c r="AV2774" s="15"/>
      <c r="AX2774" s="14"/>
      <c r="AY2774" s="18"/>
      <c r="AZ2774" s="16">
        <v>0</v>
      </c>
      <c r="BA2774" s="18">
        <f t="shared" si="926"/>
        <v>0</v>
      </c>
      <c r="BB2774" s="15"/>
      <c r="BD2774" s="14"/>
      <c r="BE2774" s="18"/>
      <c r="BF2774" s="16">
        <v>0</v>
      </c>
      <c r="BG2774" s="18">
        <f t="shared" si="927"/>
        <v>0</v>
      </c>
      <c r="BH2774" s="15"/>
      <c r="BJ2774" s="86"/>
      <c r="BK2774" s="86"/>
      <c r="BL2774" s="24"/>
      <c r="BM2774" s="24"/>
      <c r="BN2774" s="24"/>
      <c r="BO2774" s="24"/>
      <c r="BP2774" s="24"/>
      <c r="BQ2774" s="124"/>
    </row>
    <row r="2775" spans="1:69" ht="16.8" customHeight="1" x14ac:dyDescent="0.35">
      <c r="A2775" s="15"/>
      <c r="B2775" s="15"/>
      <c r="C2775" s="15" t="s">
        <v>76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32</v>
      </c>
      <c r="L2775" s="3">
        <f>L2715</f>
        <v>1181605.31</v>
      </c>
      <c r="M2775" s="3">
        <f>M2715</f>
        <v>1115870.6000000003</v>
      </c>
      <c r="N2775" s="16" t="s">
        <v>77</v>
      </c>
      <c r="O2775" s="36">
        <f>(O2771+O2772)-(O2710+O2711)</f>
        <v>0</v>
      </c>
      <c r="P2775" s="37">
        <f>O2774-O2775</f>
        <v>0</v>
      </c>
      <c r="Q2775" s="14"/>
      <c r="R2775" s="18"/>
      <c r="S2775" s="16">
        <f>G2775</f>
        <v>0</v>
      </c>
      <c r="T2775" s="18">
        <f t="shared" si="922"/>
        <v>97638.799999999988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923"/>
        <v>76649.719999999972</v>
      </c>
      <c r="AA2775" s="15"/>
      <c r="AB2775" s="24"/>
      <c r="AC2775" s="15" t="str">
        <f t="shared" si="933"/>
        <v>Pagamento contributi impiegate</v>
      </c>
      <c r="AD2775" s="25"/>
      <c r="AE2775" s="62">
        <f t="shared" si="934"/>
        <v>0</v>
      </c>
      <c r="AF2775" s="63">
        <f t="shared" si="930"/>
        <v>9265.7099999999991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924"/>
        <v>0</v>
      </c>
      <c r="AP2775" s="15"/>
      <c r="AR2775" s="14"/>
      <c r="AS2775" s="18"/>
      <c r="AT2775" s="16">
        <v>0</v>
      </c>
      <c r="AU2775" s="18">
        <f t="shared" si="925"/>
        <v>0</v>
      </c>
      <c r="AV2775" s="15"/>
      <c r="AX2775" s="14"/>
      <c r="AY2775" s="18"/>
      <c r="AZ2775" s="16">
        <v>0</v>
      </c>
      <c r="BA2775" s="18">
        <f t="shared" si="926"/>
        <v>0</v>
      </c>
      <c r="BB2775" s="15"/>
      <c r="BD2775" s="14"/>
      <c r="BE2775" s="18"/>
      <c r="BF2775" s="16">
        <v>0</v>
      </c>
      <c r="BG2775" s="18">
        <f t="shared" si="927"/>
        <v>0</v>
      </c>
      <c r="BH2775" s="15"/>
      <c r="BJ2775" s="86"/>
      <c r="BK2775" s="86"/>
      <c r="BL2775" s="24"/>
      <c r="BM2775" s="24"/>
      <c r="BN2775" s="24"/>
      <c r="BO2775" s="24"/>
      <c r="BP2775" s="24"/>
      <c r="BQ2775" s="124"/>
    </row>
    <row r="2776" spans="1:69" ht="16.8" customHeight="1" thickBot="1" x14ac:dyDescent="0.4">
      <c r="A2776" s="15"/>
      <c r="B2776" s="15"/>
      <c r="C2776" s="15" t="s">
        <v>78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79</v>
      </c>
      <c r="L2776" s="3">
        <f>L2774+L2775</f>
        <v>1181605.31</v>
      </c>
      <c r="M2776" s="3">
        <f>M2774+M2775</f>
        <v>1115870.6000000003</v>
      </c>
      <c r="N2776" s="16" t="s">
        <v>80</v>
      </c>
      <c r="O2776" s="38">
        <f>O2773+O2774-O2775</f>
        <v>13589.78</v>
      </c>
      <c r="P2776" s="39">
        <f>O2776-O2773</f>
        <v>0</v>
      </c>
      <c r="Q2776" s="14"/>
      <c r="R2776" s="18"/>
      <c r="S2776" s="16">
        <v>0</v>
      </c>
      <c r="T2776" s="18">
        <f t="shared" si="922"/>
        <v>97638.799999999988</v>
      </c>
      <c r="U2776" s="15"/>
      <c r="W2776" s="14"/>
      <c r="X2776" s="18"/>
      <c r="Y2776" s="16"/>
      <c r="Z2776" s="18">
        <f t="shared" si="923"/>
        <v>76649.719999999972</v>
      </c>
      <c r="AA2776" s="15"/>
      <c r="AB2776" s="24"/>
      <c r="AC2776" s="15"/>
      <c r="AD2776" s="25"/>
      <c r="AE2776" s="62">
        <f t="shared" si="934"/>
        <v>0</v>
      </c>
      <c r="AF2776" s="63">
        <f t="shared" si="930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924"/>
        <v>0</v>
      </c>
      <c r="AP2776" s="15"/>
      <c r="AR2776" s="14"/>
      <c r="AS2776" s="18"/>
      <c r="AT2776" s="16"/>
      <c r="AU2776" s="18">
        <f t="shared" si="925"/>
        <v>0</v>
      </c>
      <c r="AV2776" s="15"/>
      <c r="AX2776" s="14"/>
      <c r="AY2776" s="18"/>
      <c r="AZ2776" s="16"/>
      <c r="BA2776" s="18">
        <f t="shared" si="926"/>
        <v>0</v>
      </c>
      <c r="BB2776" s="15"/>
      <c r="BD2776" s="14"/>
      <c r="BE2776" s="18"/>
      <c r="BF2776" s="16"/>
      <c r="BG2776" s="18">
        <f t="shared" si="927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4"/>
    </row>
    <row r="2777" spans="1:69" ht="16.8" customHeight="1" thickTop="1" thickBot="1" x14ac:dyDescent="0.4">
      <c r="A2777" s="15"/>
      <c r="B2777" s="15"/>
      <c r="C2777" s="15" t="s">
        <v>81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65734.70999999973</v>
      </c>
      <c r="M2777" s="40"/>
      <c r="N2777" s="29" t="s">
        <v>82</v>
      </c>
      <c r="O2777" s="41">
        <f>O2770+O2771+O2772+O2778</f>
        <v>111259.07999999999</v>
      </c>
      <c r="P2777" s="18"/>
      <c r="Q2777" s="14"/>
      <c r="R2777" s="18"/>
      <c r="S2777" s="16">
        <f>G2777</f>
        <v>0</v>
      </c>
      <c r="T2777" s="18">
        <f t="shared" si="922"/>
        <v>97638.799999999988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923"/>
        <v>76649.719999999972</v>
      </c>
      <c r="AA2777" s="15"/>
      <c r="AB2777" s="24"/>
      <c r="AC2777" s="15" t="str">
        <f t="shared" ref="AC2777:AC2787" si="935">C2777</f>
        <v>Pag. Bolletta Telecom  780820</v>
      </c>
      <c r="AD2777" s="25"/>
      <c r="AE2777" s="62">
        <f t="shared" si="934"/>
        <v>0</v>
      </c>
      <c r="AF2777" s="63">
        <f t="shared" si="930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924"/>
        <v>0</v>
      </c>
      <c r="AP2777" s="15"/>
      <c r="AR2777" s="14"/>
      <c r="AS2777" s="18"/>
      <c r="AT2777" s="16">
        <v>0</v>
      </c>
      <c r="AU2777" s="18">
        <f t="shared" si="925"/>
        <v>0</v>
      </c>
      <c r="AV2777" s="15"/>
      <c r="AX2777" s="14"/>
      <c r="AY2777" s="18"/>
      <c r="AZ2777" s="16">
        <v>0</v>
      </c>
      <c r="BA2777" s="18">
        <f t="shared" si="926"/>
        <v>0</v>
      </c>
      <c r="BB2777" s="15"/>
      <c r="BD2777" s="14"/>
      <c r="BE2777" s="18"/>
      <c r="BF2777" s="16">
        <v>0</v>
      </c>
      <c r="BG2777" s="18">
        <f t="shared" si="927"/>
        <v>0</v>
      </c>
      <c r="BH2777" s="15"/>
      <c r="BJ2777" s="86"/>
      <c r="BK2777" s="86"/>
      <c r="BL2777" s="24"/>
      <c r="BM2777" s="24"/>
      <c r="BN2777" s="24"/>
      <c r="BO2777" s="24"/>
      <c r="BP2777" s="24"/>
      <c r="BQ2777" s="124"/>
    </row>
    <row r="2778" spans="1:69" ht="16.8" customHeight="1" thickTop="1" thickBot="1" x14ac:dyDescent="0.4">
      <c r="A2778" s="15"/>
      <c r="B2778" s="15"/>
      <c r="C2778" s="15" t="s">
        <v>83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84</v>
      </c>
      <c r="O2778" s="43">
        <f>P2772-O2771-O2772-O2770</f>
        <v>8171.3500000000058</v>
      </c>
      <c r="P2778" s="18"/>
      <c r="Q2778" s="14"/>
      <c r="R2778" s="18"/>
      <c r="S2778" s="16">
        <f>G2778</f>
        <v>0</v>
      </c>
      <c r="T2778" s="18">
        <f t="shared" si="922"/>
        <v>97638.799999999988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923"/>
        <v>76649.719999999972</v>
      </c>
      <c r="AA2778" s="15"/>
      <c r="AB2778" s="24"/>
      <c r="AC2778" s="15" t="str">
        <f t="shared" si="935"/>
        <v>Pag. Bolletta Telecom 780344</v>
      </c>
      <c r="AD2778" s="25"/>
      <c r="AE2778" s="62">
        <f t="shared" si="934"/>
        <v>0</v>
      </c>
      <c r="AF2778" s="63">
        <f t="shared" si="930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924"/>
        <v>0</v>
      </c>
      <c r="AP2778" s="15"/>
      <c r="AR2778" s="14"/>
      <c r="AS2778" s="18"/>
      <c r="AT2778" s="16">
        <v>0</v>
      </c>
      <c r="AU2778" s="18">
        <f t="shared" si="925"/>
        <v>0</v>
      </c>
      <c r="AV2778" s="15"/>
      <c r="AX2778" s="14"/>
      <c r="AY2778" s="18"/>
      <c r="AZ2778" s="16">
        <v>0</v>
      </c>
      <c r="BA2778" s="18">
        <f t="shared" si="926"/>
        <v>0</v>
      </c>
      <c r="BB2778" s="15"/>
      <c r="BD2778" s="14"/>
      <c r="BE2778" s="18"/>
      <c r="BF2778" s="16">
        <v>0</v>
      </c>
      <c r="BG2778" s="18">
        <f t="shared" si="927"/>
        <v>0</v>
      </c>
      <c r="BH2778" s="15"/>
      <c r="BJ2778" s="86"/>
      <c r="BK2778" s="86"/>
      <c r="BL2778" s="24"/>
      <c r="BM2778" s="24"/>
      <c r="BN2778" s="24"/>
      <c r="BO2778" s="24"/>
      <c r="BP2778" s="24"/>
      <c r="BQ2778" s="124"/>
    </row>
    <row r="2779" spans="1:69" ht="16.8" customHeight="1" thickTop="1" x14ac:dyDescent="0.35">
      <c r="A2779" s="15"/>
      <c r="B2779" s="15"/>
      <c r="C2779" s="15" t="s">
        <v>85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86</v>
      </c>
      <c r="L2779" s="3">
        <f>N2718</f>
        <v>2554.9</v>
      </c>
      <c r="M2779" s="3">
        <v>0</v>
      </c>
      <c r="N2779" s="3">
        <f>SUM(L2779:M2779)</f>
        <v>2554.9</v>
      </c>
      <c r="O2779" s="44"/>
      <c r="P2779" s="18"/>
      <c r="Q2779" s="14"/>
      <c r="R2779" s="18"/>
      <c r="S2779" s="16">
        <f>G2779</f>
        <v>0</v>
      </c>
      <c r="T2779" s="18">
        <f t="shared" si="922"/>
        <v>97638.799999999988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923"/>
        <v>76649.719999999972</v>
      </c>
      <c r="AA2779" s="15"/>
      <c r="AB2779" s="24"/>
      <c r="AC2779" s="15" t="str">
        <f t="shared" si="935"/>
        <v>Pag. Bolletta Telecom</v>
      </c>
      <c r="AD2779" s="25"/>
      <c r="AE2779" s="62">
        <f t="shared" si="934"/>
        <v>0</v>
      </c>
      <c r="AF2779" s="63">
        <f t="shared" si="930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924"/>
        <v>0</v>
      </c>
      <c r="AP2779" s="15"/>
      <c r="AR2779" s="14"/>
      <c r="AS2779" s="18"/>
      <c r="AT2779" s="16">
        <v>0</v>
      </c>
      <c r="AU2779" s="18">
        <f t="shared" si="925"/>
        <v>0</v>
      </c>
      <c r="AV2779" s="15"/>
      <c r="AX2779" s="14"/>
      <c r="AY2779" s="18"/>
      <c r="AZ2779" s="16">
        <v>0</v>
      </c>
      <c r="BA2779" s="18">
        <f t="shared" si="926"/>
        <v>0</v>
      </c>
      <c r="BB2779" s="15"/>
      <c r="BD2779" s="14"/>
      <c r="BE2779" s="18"/>
      <c r="BF2779" s="16">
        <v>0</v>
      </c>
      <c r="BG2779" s="18">
        <f t="shared" si="927"/>
        <v>0</v>
      </c>
      <c r="BH2779" s="15"/>
      <c r="BJ2779" s="86"/>
      <c r="BK2779" s="86"/>
      <c r="BL2779" s="24"/>
      <c r="BM2779" s="24"/>
      <c r="BN2779" s="24"/>
      <c r="BO2779" s="24"/>
      <c r="BP2779" s="24"/>
      <c r="BQ2779" s="124"/>
    </row>
    <row r="2780" spans="1:69" ht="16.8" customHeight="1" x14ac:dyDescent="0.35">
      <c r="A2780" s="15"/>
      <c r="B2780" s="15"/>
      <c r="C2780" s="15" t="s">
        <v>87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88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>G2780</f>
        <v>0</v>
      </c>
      <c r="T2780" s="18">
        <f t="shared" ref="T2780:T2811" si="936">(R2780-S2780)+T2779</f>
        <v>97638.799999999988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ref="Z2780:Z2811" si="937">(X2780-Y2780)+Z2779</f>
        <v>76649.719999999972</v>
      </c>
      <c r="AA2780" s="15"/>
      <c r="AB2780" s="24"/>
      <c r="AC2780" s="15" t="str">
        <f t="shared" si="935"/>
        <v xml:space="preserve">PAG. BOLLETTA ENEL  </v>
      </c>
      <c r="AD2780" s="25"/>
      <c r="AE2780" s="62">
        <f t="shared" si="934"/>
        <v>0</v>
      </c>
      <c r="AF2780" s="63">
        <f t="shared" si="930"/>
        <v>0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ref="AO2780:AO2811" si="938">(AM2780-AN2780)+AO2779</f>
        <v>0</v>
      </c>
      <c r="AP2780" s="15"/>
      <c r="AR2780" s="14"/>
      <c r="AS2780" s="18"/>
      <c r="AT2780" s="16">
        <v>0</v>
      </c>
      <c r="AU2780" s="18">
        <f t="shared" ref="AU2780:AU2811" si="939">(AS2780-AT2780)+AU2779</f>
        <v>0</v>
      </c>
      <c r="AV2780" s="15"/>
      <c r="AX2780" s="14"/>
      <c r="AY2780" s="18"/>
      <c r="AZ2780" s="16">
        <v>0</v>
      </c>
      <c r="BA2780" s="18">
        <f t="shared" ref="BA2780:BA2811" si="940">(AY2780-AZ2780)+BA2779</f>
        <v>0</v>
      </c>
      <c r="BB2780" s="15"/>
      <c r="BD2780" s="14"/>
      <c r="BE2780" s="18"/>
      <c r="BF2780" s="16">
        <v>0</v>
      </c>
      <c r="BG2780" s="18">
        <f t="shared" ref="BG2780:BG2811" si="941">(BE2780-BF2780)+BG2779</f>
        <v>0</v>
      </c>
      <c r="BH2780" s="15"/>
      <c r="BJ2780" s="86"/>
      <c r="BK2780" s="86"/>
      <c r="BL2780" s="24"/>
      <c r="BM2780" s="24"/>
      <c r="BN2780" s="24"/>
      <c r="BO2780" s="24"/>
      <c r="BP2780" s="24"/>
      <c r="BQ2780" s="124"/>
    </row>
    <row r="2781" spans="1:69" ht="16.8" customHeight="1" x14ac:dyDescent="0.35">
      <c r="A2781" s="15"/>
      <c r="B2781" s="15"/>
      <c r="C2781" s="15" t="s">
        <v>89</v>
      </c>
      <c r="D2781" s="16"/>
      <c r="E2781" s="16"/>
      <c r="F2781" s="16"/>
      <c r="G2781" s="16">
        <v>0</v>
      </c>
      <c r="H2781" s="16"/>
      <c r="I2781" s="4"/>
      <c r="J2781" s="14"/>
      <c r="K2781" s="6" t="s">
        <v>90</v>
      </c>
      <c r="L2781" s="3">
        <f>T2804+Z2804+AO2804+AU2804</f>
        <v>174288.51999999996</v>
      </c>
      <c r="M2781" s="16"/>
      <c r="N2781" s="16"/>
      <c r="O2781" s="16"/>
      <c r="P2781" s="18"/>
      <c r="Q2781" s="14"/>
      <c r="R2781" s="18"/>
      <c r="S2781" s="16">
        <v>0</v>
      </c>
      <c r="T2781" s="18">
        <f t="shared" si="936"/>
        <v>97638.799999999988</v>
      </c>
      <c r="U2781" s="15"/>
      <c r="W2781" s="14"/>
      <c r="X2781" s="18"/>
      <c r="Y2781" s="16">
        <v>0</v>
      </c>
      <c r="Z2781" s="18">
        <f t="shared" si="937"/>
        <v>76649.719999999972</v>
      </c>
      <c r="AA2781" s="15"/>
      <c r="AB2781" s="24"/>
      <c r="AC2781" s="15" t="str">
        <f t="shared" si="935"/>
        <v>Locazione immobili</v>
      </c>
      <c r="AD2781" s="25"/>
      <c r="AE2781" s="62">
        <f t="shared" si="934"/>
        <v>0</v>
      </c>
      <c r="AF2781" s="63">
        <f t="shared" si="930"/>
        <v>9547.4</v>
      </c>
      <c r="AG2781" s="25"/>
      <c r="AH2781" s="24"/>
      <c r="AI2781" s="26">
        <v>0</v>
      </c>
      <c r="AJ2781" s="25"/>
      <c r="AL2781" s="14"/>
      <c r="AM2781" s="18"/>
      <c r="AN2781" s="16">
        <v>0</v>
      </c>
      <c r="AO2781" s="18">
        <f t="shared" si="938"/>
        <v>0</v>
      </c>
      <c r="AP2781" s="15"/>
      <c r="AR2781" s="14"/>
      <c r="AS2781" s="18"/>
      <c r="AT2781" s="16">
        <v>0</v>
      </c>
      <c r="AU2781" s="18">
        <f t="shared" si="939"/>
        <v>0</v>
      </c>
      <c r="AV2781" s="15"/>
      <c r="AX2781" s="14"/>
      <c r="AY2781" s="18"/>
      <c r="AZ2781" s="16">
        <v>0</v>
      </c>
      <c r="BA2781" s="18">
        <f t="shared" si="940"/>
        <v>0</v>
      </c>
      <c r="BB2781" s="15"/>
      <c r="BD2781" s="14"/>
      <c r="BE2781" s="18"/>
      <c r="BF2781" s="16">
        <v>0</v>
      </c>
      <c r="BG2781" s="18">
        <f t="shared" si="941"/>
        <v>0</v>
      </c>
      <c r="BH2781" s="15"/>
      <c r="BJ2781" s="86"/>
      <c r="BK2781" s="86"/>
      <c r="BL2781" s="24"/>
      <c r="BM2781" s="24"/>
      <c r="BN2781" s="24"/>
      <c r="BO2781" s="24"/>
      <c r="BP2781" s="24"/>
      <c r="BQ2781" s="124"/>
    </row>
    <row r="2782" spans="1:69" ht="16.8" customHeight="1" x14ac:dyDescent="0.35">
      <c r="A2782" s="15"/>
      <c r="B2782" s="15"/>
      <c r="C2782" s="15" t="s">
        <v>91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92</v>
      </c>
      <c r="L2782" s="3"/>
      <c r="M2782" s="46" t="s">
        <v>93</v>
      </c>
      <c r="N2782" s="46"/>
      <c r="O2782" s="16"/>
      <c r="P2782" s="18"/>
      <c r="Q2782" s="14"/>
      <c r="R2782" s="18"/>
      <c r="S2782" s="16">
        <f>G2782</f>
        <v>0</v>
      </c>
      <c r="T2782" s="18">
        <f t="shared" si="936"/>
        <v>97638.799999999988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937"/>
        <v>76649.719999999972</v>
      </c>
      <c r="AA2782" s="15"/>
      <c r="AB2782" s="24"/>
      <c r="AC2782" s="15" t="str">
        <f t="shared" si="935"/>
        <v>Spese condominiali</v>
      </c>
      <c r="AD2782" s="25"/>
      <c r="AE2782" s="62">
        <f t="shared" si="934"/>
        <v>0</v>
      </c>
      <c r="AF2782" s="63">
        <f t="shared" si="930"/>
        <v>0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938"/>
        <v>0</v>
      </c>
      <c r="AP2782" s="15"/>
      <c r="AR2782" s="14"/>
      <c r="AS2782" s="18"/>
      <c r="AT2782" s="16">
        <v>0</v>
      </c>
      <c r="AU2782" s="18">
        <f t="shared" si="939"/>
        <v>0</v>
      </c>
      <c r="AV2782" s="15"/>
      <c r="AX2782" s="14"/>
      <c r="AY2782" s="18"/>
      <c r="AZ2782" s="16">
        <v>0</v>
      </c>
      <c r="BA2782" s="18">
        <f t="shared" si="940"/>
        <v>0</v>
      </c>
      <c r="BB2782" s="15"/>
      <c r="BD2782" s="14"/>
      <c r="BE2782" s="18"/>
      <c r="BF2782" s="16">
        <v>0</v>
      </c>
      <c r="BG2782" s="18">
        <f t="shared" si="941"/>
        <v>0</v>
      </c>
      <c r="BH2782" s="15"/>
      <c r="BJ2782" s="86"/>
      <c r="BK2782" s="86"/>
      <c r="BL2782" s="24"/>
      <c r="BM2782" s="24"/>
      <c r="BN2782" s="24"/>
      <c r="BO2782" s="24"/>
      <c r="BP2782" s="24"/>
      <c r="BQ2782" s="124"/>
    </row>
    <row r="2783" spans="1:69" ht="16.8" customHeight="1" x14ac:dyDescent="0.35">
      <c r="A2783" s="15"/>
      <c r="B2783" s="15"/>
      <c r="C2783" s="15" t="s">
        <v>94</v>
      </c>
      <c r="D2783" s="16">
        <f>SUM(G2777:G2782)</f>
        <v>0</v>
      </c>
      <c r="E2783" s="16"/>
      <c r="F2783" s="16"/>
      <c r="G2783" s="16"/>
      <c r="H2783" s="16"/>
      <c r="I2783" s="4"/>
      <c r="J2783" s="14"/>
      <c r="K2783" s="50" t="str">
        <f>K2722</f>
        <v>SOMMA SOSPESO 10/11</v>
      </c>
      <c r="L2783" s="107">
        <f>L2722</f>
        <v>114.5</v>
      </c>
      <c r="M2783" s="16" t="s">
        <v>26</v>
      </c>
      <c r="N2783" s="16" t="s">
        <v>27</v>
      </c>
      <c r="O2783" s="16"/>
      <c r="P2783" s="18"/>
      <c r="Q2783" s="14"/>
      <c r="R2783" s="18"/>
      <c r="S2783" s="16">
        <v>0</v>
      </c>
      <c r="T2783" s="18">
        <f t="shared" si="936"/>
        <v>97638.799999999988</v>
      </c>
      <c r="U2783" s="15"/>
      <c r="W2783" s="14"/>
      <c r="X2783" s="18"/>
      <c r="Y2783" s="16"/>
      <c r="Z2783" s="18">
        <f t="shared" si="937"/>
        <v>76649.719999999972</v>
      </c>
      <c r="AA2783" s="15"/>
      <c r="AB2783" s="24"/>
      <c r="AC2783" s="15" t="str">
        <f t="shared" si="935"/>
        <v>TOT. SPESE AFFITTO  TEL. LUCE</v>
      </c>
      <c r="AD2783" s="25"/>
      <c r="AE2783" s="62">
        <f t="shared" si="934"/>
        <v>0</v>
      </c>
      <c r="AF2783" s="63">
        <f t="shared" si="930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938"/>
        <v>0</v>
      </c>
      <c r="AP2783" s="15"/>
      <c r="AR2783" s="14"/>
      <c r="AS2783" s="18"/>
      <c r="AT2783" s="16"/>
      <c r="AU2783" s="18">
        <f t="shared" si="939"/>
        <v>0</v>
      </c>
      <c r="AV2783" s="15"/>
      <c r="AX2783" s="14"/>
      <c r="AY2783" s="18"/>
      <c r="AZ2783" s="16"/>
      <c r="BA2783" s="18">
        <f t="shared" si="940"/>
        <v>0</v>
      </c>
      <c r="BB2783" s="15"/>
      <c r="BD2783" s="14"/>
      <c r="BE2783" s="18"/>
      <c r="BF2783" s="16"/>
      <c r="BG2783" s="18">
        <f t="shared" si="941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4"/>
    </row>
    <row r="2784" spans="1:69" ht="16.8" customHeight="1" x14ac:dyDescent="0.35">
      <c r="A2784" s="15"/>
      <c r="B2784" s="15"/>
      <c r="C2784" s="15" t="s">
        <v>95</v>
      </c>
      <c r="D2784" s="16"/>
      <c r="E2784" s="16"/>
      <c r="F2784" s="16"/>
      <c r="G2784" s="16">
        <v>0</v>
      </c>
      <c r="H2784" s="16"/>
      <c r="I2784" s="4"/>
      <c r="J2784" s="14"/>
      <c r="K2784" s="50" t="s">
        <v>506</v>
      </c>
      <c r="L2784" s="107">
        <f t="shared" ref="L2784:L2794" si="942">L2723</f>
        <v>1614.49</v>
      </c>
      <c r="M2784" s="16" t="s">
        <v>495</v>
      </c>
      <c r="N2784" s="16">
        <f t="shared" ref="N2784:N2796" si="943">N2723</f>
        <v>864</v>
      </c>
      <c r="O2784" s="16"/>
      <c r="P2784" s="18"/>
      <c r="Q2784" s="14"/>
      <c r="R2784" s="18"/>
      <c r="S2784" s="16">
        <f>G2784</f>
        <v>0</v>
      </c>
      <c r="T2784" s="18">
        <f t="shared" si="936"/>
        <v>97638.799999999988</v>
      </c>
      <c r="U2784" s="15"/>
      <c r="W2784" s="14"/>
      <c r="X2784" s="18">
        <v>0</v>
      </c>
      <c r="Y2784" s="16">
        <v>0</v>
      </c>
      <c r="Z2784" s="18">
        <f t="shared" si="937"/>
        <v>76649.719999999972</v>
      </c>
      <c r="AA2784" s="15"/>
      <c r="AB2784" s="24"/>
      <c r="AC2784" s="15" t="str">
        <f t="shared" si="935"/>
        <v xml:space="preserve">RIVALSA </v>
      </c>
      <c r="AD2784" s="25"/>
      <c r="AE2784" s="62">
        <f t="shared" si="934"/>
        <v>0</v>
      </c>
      <c r="AF2784" s="63">
        <f t="shared" si="930"/>
        <v>0</v>
      </c>
      <c r="AG2784" s="25"/>
      <c r="AH2784" s="24"/>
      <c r="AI2784" s="26"/>
      <c r="AJ2784" s="25"/>
      <c r="AL2784" s="14"/>
      <c r="AM2784" s="18"/>
      <c r="AN2784" s="16"/>
      <c r="AO2784" s="18">
        <f t="shared" si="938"/>
        <v>0</v>
      </c>
      <c r="AP2784" s="15"/>
      <c r="AR2784" s="14"/>
      <c r="AS2784" s="18"/>
      <c r="AT2784" s="16"/>
      <c r="AU2784" s="18">
        <f t="shared" si="939"/>
        <v>0</v>
      </c>
      <c r="AV2784" s="15"/>
      <c r="AX2784" s="14"/>
      <c r="AY2784" s="18"/>
      <c r="AZ2784" s="16"/>
      <c r="BA2784" s="18">
        <f t="shared" si="940"/>
        <v>0</v>
      </c>
      <c r="BB2784" s="15"/>
      <c r="BD2784" s="14"/>
      <c r="BE2784" s="18"/>
      <c r="BF2784" s="16"/>
      <c r="BG2784" s="18">
        <f t="shared" si="941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4"/>
    </row>
    <row r="2785" spans="1:69" ht="16.8" customHeight="1" x14ac:dyDescent="0.35">
      <c r="A2785" s="15"/>
      <c r="B2785" s="15"/>
      <c r="C2785" s="15" t="s">
        <v>96</v>
      </c>
      <c r="D2785" s="16"/>
      <c r="E2785" s="16"/>
      <c r="F2785" s="16"/>
      <c r="G2785" s="16">
        <v>0</v>
      </c>
      <c r="H2785" s="16"/>
      <c r="I2785" s="4"/>
      <c r="J2785" s="14"/>
      <c r="K2785" s="50" t="str">
        <f>K2724</f>
        <v>GALLARATE 27/2</v>
      </c>
      <c r="L2785" s="107">
        <f t="shared" si="942"/>
        <v>417.81</v>
      </c>
      <c r="M2785" s="16" t="str">
        <f>M2724</f>
        <v>NUOVI SOSPESI GALLARATE</v>
      </c>
      <c r="N2785" s="16">
        <f t="shared" si="943"/>
        <v>0</v>
      </c>
      <c r="O2785" s="16"/>
      <c r="P2785" s="18"/>
      <c r="Q2785" s="14"/>
      <c r="R2785" s="18"/>
      <c r="S2785" s="16">
        <f>G2785</f>
        <v>0</v>
      </c>
      <c r="T2785" s="18">
        <f t="shared" si="936"/>
        <v>97638.799999999988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937"/>
        <v>76649.719999999972</v>
      </c>
      <c r="AA2785" s="15"/>
      <c r="AB2785" s="24"/>
      <c r="AC2785" s="15" t="str">
        <f t="shared" si="935"/>
        <v>COMMERCIALISTA</v>
      </c>
      <c r="AD2785" s="25"/>
      <c r="AE2785" s="62">
        <f t="shared" si="934"/>
        <v>0</v>
      </c>
      <c r="AF2785" s="63">
        <f t="shared" si="930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938"/>
        <v>0</v>
      </c>
      <c r="AP2785" s="15"/>
      <c r="AR2785" s="14"/>
      <c r="AS2785" s="18"/>
      <c r="AT2785" s="16">
        <v>0</v>
      </c>
      <c r="AU2785" s="18">
        <f t="shared" si="939"/>
        <v>0</v>
      </c>
      <c r="AV2785" s="15"/>
      <c r="AX2785" s="14"/>
      <c r="AY2785" s="18"/>
      <c r="AZ2785" s="16">
        <v>0</v>
      </c>
      <c r="BA2785" s="18">
        <f t="shared" si="940"/>
        <v>0</v>
      </c>
      <c r="BB2785" s="15"/>
      <c r="BD2785" s="14"/>
      <c r="BE2785" s="18"/>
      <c r="BF2785" s="16">
        <v>0</v>
      </c>
      <c r="BG2785" s="18">
        <f t="shared" si="941"/>
        <v>0</v>
      </c>
      <c r="BH2785" s="15"/>
      <c r="BJ2785" s="86"/>
      <c r="BK2785" s="86"/>
      <c r="BL2785" s="24"/>
      <c r="BM2785" s="24"/>
      <c r="BN2785" s="24"/>
      <c r="BO2785" s="24"/>
      <c r="BP2785" s="24"/>
      <c r="BQ2785" s="124"/>
    </row>
    <row r="2786" spans="1:69" ht="16.8" customHeight="1" x14ac:dyDescent="0.35">
      <c r="A2786" s="15"/>
      <c r="B2786" s="15"/>
      <c r="C2786" s="64" t="s">
        <v>147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50" t="str">
        <f>K2725</f>
        <v>SOSPESI LEGNANO</v>
      </c>
      <c r="L2786" s="107">
        <f t="shared" si="942"/>
        <v>0</v>
      </c>
      <c r="M2786" s="16"/>
      <c r="N2786" s="16">
        <f t="shared" si="943"/>
        <v>-5</v>
      </c>
      <c r="O2786" s="16"/>
      <c r="P2786" s="18"/>
      <c r="Q2786" s="14"/>
      <c r="R2786" s="18"/>
      <c r="S2786" s="16">
        <f>G2786</f>
        <v>0</v>
      </c>
      <c r="T2786" s="18">
        <f t="shared" si="936"/>
        <v>97638.799999999988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937"/>
        <v>76649.719999999972</v>
      </c>
      <c r="AA2786" s="15"/>
      <c r="AB2786" s="24"/>
      <c r="AC2786" s="15" t="str">
        <f t="shared" si="935"/>
        <v>CASSA PREVIDENZA  AGENTI  + QUOTA GAA</v>
      </c>
      <c r="AD2786" s="25"/>
      <c r="AE2786" s="62">
        <f t="shared" si="934"/>
        <v>0</v>
      </c>
      <c r="AF2786" s="63">
        <f t="shared" si="930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938"/>
        <v>0</v>
      </c>
      <c r="AP2786" s="15"/>
      <c r="AR2786" s="14"/>
      <c r="AS2786" s="18"/>
      <c r="AT2786" s="16">
        <v>0</v>
      </c>
      <c r="AU2786" s="18">
        <f t="shared" si="939"/>
        <v>0</v>
      </c>
      <c r="AV2786" s="15"/>
      <c r="AX2786" s="14"/>
      <c r="AY2786" s="18"/>
      <c r="AZ2786" s="16">
        <v>0</v>
      </c>
      <c r="BA2786" s="18">
        <f t="shared" si="940"/>
        <v>0</v>
      </c>
      <c r="BB2786" s="15"/>
      <c r="BD2786" s="14"/>
      <c r="BE2786" s="18"/>
      <c r="BF2786" s="16">
        <v>0</v>
      </c>
      <c r="BG2786" s="18">
        <f t="shared" si="941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4"/>
    </row>
    <row r="2787" spans="1:69" ht="16.8" customHeight="1" x14ac:dyDescent="0.35">
      <c r="A2787" s="15"/>
      <c r="B2787" s="15"/>
      <c r="C2787" s="15" t="s">
        <v>98</v>
      </c>
      <c r="D2787" s="16"/>
      <c r="E2787" s="16"/>
      <c r="F2787" s="85">
        <v>0</v>
      </c>
      <c r="G2787" s="16">
        <v>0</v>
      </c>
      <c r="H2787" s="16">
        <v>0</v>
      </c>
      <c r="I2787" s="4"/>
      <c r="J2787" s="14"/>
      <c r="K2787" s="50" t="str">
        <f>K2726</f>
        <v>SOSPESI SOMMA</v>
      </c>
      <c r="L2787" s="107">
        <f t="shared" si="942"/>
        <v>0</v>
      </c>
      <c r="M2787" s="16" t="s">
        <v>496</v>
      </c>
      <c r="N2787" s="16">
        <f t="shared" si="943"/>
        <v>6.13</v>
      </c>
      <c r="O2787" s="16"/>
      <c r="P2787" s="18"/>
      <c r="Q2787" s="14"/>
      <c r="R2787" s="18">
        <f>F2787</f>
        <v>0</v>
      </c>
      <c r="S2787" s="16">
        <v>0</v>
      </c>
      <c r="T2787" s="18">
        <f t="shared" si="936"/>
        <v>97638.799999999988</v>
      </c>
      <c r="U2787" s="15"/>
      <c r="W2787" s="14" t="s">
        <v>186</v>
      </c>
      <c r="X2787" s="18">
        <v>0</v>
      </c>
      <c r="Y2787" s="16"/>
      <c r="Z2787" s="18">
        <f t="shared" si="937"/>
        <v>76649.719999999972</v>
      </c>
      <c r="AA2787" s="15"/>
      <c r="AB2787" s="24"/>
      <c r="AC2787" s="15" t="str">
        <f t="shared" si="935"/>
        <v>GIROCONTO PROVV. GENERALI</v>
      </c>
      <c r="AD2787" s="25"/>
      <c r="AE2787" s="62">
        <f t="shared" si="934"/>
        <v>0</v>
      </c>
      <c r="AF2787" s="63">
        <f t="shared" si="930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938"/>
        <v>0</v>
      </c>
      <c r="AP2787" s="15"/>
      <c r="AR2787" s="14"/>
      <c r="AS2787" s="18"/>
      <c r="AT2787" s="16"/>
      <c r="AU2787" s="18">
        <f t="shared" si="939"/>
        <v>0</v>
      </c>
      <c r="AV2787" s="15"/>
      <c r="AX2787" s="14"/>
      <c r="AY2787" s="18"/>
      <c r="AZ2787" s="16"/>
      <c r="BA2787" s="18">
        <f t="shared" si="940"/>
        <v>0</v>
      </c>
      <c r="BB2787" s="15"/>
      <c r="BD2787" s="14"/>
      <c r="BE2787" s="18">
        <f>H2787</f>
        <v>0</v>
      </c>
      <c r="BF2787" s="16"/>
      <c r="BG2787" s="18">
        <f t="shared" si="941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4"/>
    </row>
    <row r="2788" spans="1:69" ht="16.8" customHeight="1" x14ac:dyDescent="0.35">
      <c r="A2788" s="15"/>
      <c r="B2788" s="15"/>
      <c r="C2788" s="47" t="s">
        <v>149</v>
      </c>
      <c r="D2788" s="16"/>
      <c r="E2788" s="16"/>
      <c r="F2788" s="1">
        <v>0</v>
      </c>
      <c r="G2788" s="16">
        <v>0</v>
      </c>
      <c r="H2788" s="16"/>
      <c r="I2788" s="4"/>
      <c r="J2788" s="14"/>
      <c r="K2788" s="50" t="s">
        <v>508</v>
      </c>
      <c r="L2788" s="107">
        <f t="shared" si="942"/>
        <v>390</v>
      </c>
      <c r="M2788" s="16" t="s">
        <v>497</v>
      </c>
      <c r="N2788" s="16">
        <f t="shared" si="943"/>
        <v>324</v>
      </c>
      <c r="O2788" s="16"/>
      <c r="P2788" s="18"/>
      <c r="Q2788" s="14"/>
      <c r="R2788" s="49">
        <f>F2788</f>
        <v>0</v>
      </c>
      <c r="S2788" s="16">
        <v>0</v>
      </c>
      <c r="T2788" s="18">
        <f t="shared" si="936"/>
        <v>97638.799999999988</v>
      </c>
      <c r="U2788" s="17" t="str">
        <f>C2788</f>
        <v>VERSAMENTO PROVV. MATURATE</v>
      </c>
      <c r="W2788" s="14"/>
      <c r="X2788" s="18">
        <v>0</v>
      </c>
      <c r="Y2788" s="16">
        <v>0</v>
      </c>
      <c r="Z2788" s="18">
        <f t="shared" si="937"/>
        <v>76649.719999999972</v>
      </c>
      <c r="AA2788" s="15"/>
      <c r="AB2788" s="24"/>
      <c r="AC2788" s="64" t="s">
        <v>150</v>
      </c>
      <c r="AD2788" s="65"/>
      <c r="AE2788" s="65">
        <f t="shared" si="934"/>
        <v>0</v>
      </c>
      <c r="AF2788" s="63">
        <f t="shared" si="930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938"/>
        <v>0</v>
      </c>
      <c r="AP2788" s="15"/>
      <c r="AR2788" s="14"/>
      <c r="AS2788" s="18"/>
      <c r="AT2788" s="16">
        <v>0</v>
      </c>
      <c r="AU2788" s="18">
        <f t="shared" si="939"/>
        <v>0</v>
      </c>
      <c r="AV2788" s="15"/>
      <c r="AX2788" s="14"/>
      <c r="AY2788" s="18"/>
      <c r="AZ2788" s="16">
        <v>0</v>
      </c>
      <c r="BA2788" s="18">
        <f t="shared" si="940"/>
        <v>0</v>
      </c>
      <c r="BB2788" s="15"/>
      <c r="BD2788" s="14"/>
      <c r="BE2788" s="18"/>
      <c r="BF2788" s="16">
        <v>0</v>
      </c>
      <c r="BG2788" s="18">
        <f t="shared" si="941"/>
        <v>0</v>
      </c>
      <c r="BH2788" s="15"/>
      <c r="BJ2788" s="86"/>
      <c r="BK2788" s="86"/>
      <c r="BL2788" s="24"/>
      <c r="BM2788" s="24"/>
      <c r="BN2788" s="24"/>
      <c r="BO2788" s="24"/>
      <c r="BP2788" s="24"/>
      <c r="BQ2788" s="124"/>
    </row>
    <row r="2789" spans="1:69" ht="16.8" customHeight="1" x14ac:dyDescent="0.35">
      <c r="A2789" s="15"/>
      <c r="B2789" s="15"/>
      <c r="C2789" s="15" t="s">
        <v>100</v>
      </c>
      <c r="D2789" s="16"/>
      <c r="E2789" s="16"/>
      <c r="F2789" s="16"/>
      <c r="G2789" s="16">
        <v>0</v>
      </c>
      <c r="H2789" s="16"/>
      <c r="I2789" s="4"/>
      <c r="J2789" s="14"/>
      <c r="K2789" s="50" t="s">
        <v>509</v>
      </c>
      <c r="L2789" s="107">
        <f t="shared" si="942"/>
        <v>631.5</v>
      </c>
      <c r="M2789" s="16" t="str">
        <f>M2728</f>
        <v>NUOVI SOSPESI TUTELA</v>
      </c>
      <c r="N2789" s="16">
        <f t="shared" si="943"/>
        <v>0</v>
      </c>
      <c r="O2789" s="16"/>
      <c r="P2789" s="18"/>
      <c r="Q2789" s="14"/>
      <c r="R2789" s="18"/>
      <c r="S2789" s="16">
        <f>G2789</f>
        <v>0</v>
      </c>
      <c r="T2789" s="18">
        <f t="shared" si="936"/>
        <v>97638.799999999988</v>
      </c>
      <c r="U2789" s="15" t="s">
        <v>102</v>
      </c>
      <c r="W2789" s="14"/>
      <c r="X2789" s="18"/>
      <c r="Y2789" s="16">
        <v>0</v>
      </c>
      <c r="Z2789" s="18">
        <f t="shared" si="937"/>
        <v>76649.719999999972</v>
      </c>
      <c r="AA2789" s="15"/>
      <c r="AB2789" s="24"/>
      <c r="AC2789" s="15" t="str">
        <f>C2789</f>
        <v>TASSE</v>
      </c>
      <c r="AD2789" s="25"/>
      <c r="AE2789" s="62">
        <f t="shared" si="934"/>
        <v>0</v>
      </c>
      <c r="AF2789" s="63">
        <f t="shared" si="930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938"/>
        <v>0</v>
      </c>
      <c r="AP2789" s="15"/>
      <c r="AR2789" s="14"/>
      <c r="AS2789" s="18">
        <v>0</v>
      </c>
      <c r="AT2789" s="16">
        <v>0</v>
      </c>
      <c r="AU2789" s="18">
        <f t="shared" si="939"/>
        <v>0</v>
      </c>
      <c r="AV2789" s="15"/>
      <c r="AX2789" s="14"/>
      <c r="AY2789" s="18">
        <v>0</v>
      </c>
      <c r="AZ2789" s="16">
        <v>0</v>
      </c>
      <c r="BA2789" s="18">
        <f t="shared" si="940"/>
        <v>0</v>
      </c>
      <c r="BB2789" s="15"/>
      <c r="BD2789" s="14"/>
      <c r="BE2789" s="18">
        <v>0</v>
      </c>
      <c r="BF2789" s="16">
        <v>0</v>
      </c>
      <c r="BG2789" s="18">
        <f t="shared" si="941"/>
        <v>0</v>
      </c>
      <c r="BH2789" s="15"/>
      <c r="BJ2789" s="86"/>
      <c r="BK2789" s="86"/>
      <c r="BL2789" s="24"/>
      <c r="BM2789" s="24"/>
      <c r="BN2789" s="24"/>
      <c r="BO2789" s="24"/>
      <c r="BP2789" s="24"/>
      <c r="BQ2789" s="124"/>
    </row>
    <row r="2790" spans="1:69" ht="16.8" customHeight="1" x14ac:dyDescent="0.35">
      <c r="A2790" s="15"/>
      <c r="B2790" s="15"/>
      <c r="C2790" s="15" t="s">
        <v>103</v>
      </c>
      <c r="D2790" s="16"/>
      <c r="E2790" s="16"/>
      <c r="F2790" s="16">
        <v>0</v>
      </c>
      <c r="G2790" s="16">
        <v>0</v>
      </c>
      <c r="H2790" s="16"/>
      <c r="I2790" s="4"/>
      <c r="J2790" s="14"/>
      <c r="K2790" s="50" t="str">
        <f>K2729</f>
        <v>RIMBORSO CONTANTI SOMMA L. 23/2</v>
      </c>
      <c r="L2790" s="107">
        <f t="shared" si="942"/>
        <v>-41</v>
      </c>
      <c r="M2790" s="16" t="str">
        <f>M2729</f>
        <v>RID ANDRIGHETTO N. 23/2</v>
      </c>
      <c r="N2790" s="16">
        <f t="shared" si="943"/>
        <v>198.5</v>
      </c>
      <c r="O2790" s="16"/>
      <c r="P2790" s="18"/>
      <c r="Q2790" s="14"/>
      <c r="R2790" s="18"/>
      <c r="S2790" s="16">
        <f>G2790</f>
        <v>0</v>
      </c>
      <c r="T2790" s="18">
        <f t="shared" si="936"/>
        <v>97638.799999999988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937"/>
        <v>76649.719999999972</v>
      </c>
      <c r="AA2790" s="15"/>
      <c r="AB2790" s="24"/>
      <c r="AC2790" s="15" t="str">
        <f>C2790</f>
        <v>PREL.  ACC. PER AMM-  GIGI</v>
      </c>
      <c r="AD2790" s="25"/>
      <c r="AE2790" s="62">
        <f t="shared" si="934"/>
        <v>0</v>
      </c>
      <c r="AF2790" s="63">
        <f t="shared" si="930"/>
        <v>8650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938"/>
        <v>0</v>
      </c>
      <c r="AP2790" s="15"/>
      <c r="AR2790" s="14"/>
      <c r="AS2790" s="18">
        <v>0</v>
      </c>
      <c r="AT2790" s="16">
        <v>0</v>
      </c>
      <c r="AU2790" s="18">
        <f t="shared" si="939"/>
        <v>0</v>
      </c>
      <c r="AV2790" s="15"/>
      <c r="AX2790" s="14"/>
      <c r="AY2790" s="18">
        <v>0</v>
      </c>
      <c r="AZ2790" s="16">
        <v>0</v>
      </c>
      <c r="BA2790" s="18">
        <f t="shared" si="940"/>
        <v>0</v>
      </c>
      <c r="BB2790" s="15"/>
      <c r="BD2790" s="14"/>
      <c r="BE2790" s="18">
        <v>0</v>
      </c>
      <c r="BF2790" s="16">
        <v>0</v>
      </c>
      <c r="BG2790" s="18">
        <f t="shared" si="941"/>
        <v>0</v>
      </c>
      <c r="BH2790" s="15"/>
      <c r="BJ2790" s="86"/>
      <c r="BK2790" s="86"/>
      <c r="BL2790" s="24"/>
      <c r="BM2790" s="24"/>
      <c r="BN2790" s="24"/>
      <c r="BO2790" s="24"/>
      <c r="BP2790" s="24"/>
      <c r="BQ2790" s="124"/>
    </row>
    <row r="2791" spans="1:69" ht="16.8" customHeight="1" x14ac:dyDescent="0.35">
      <c r="A2791" s="15"/>
      <c r="B2791" s="15"/>
      <c r="C2791" s="15" t="s">
        <v>105</v>
      </c>
      <c r="D2791" s="16"/>
      <c r="E2791" s="16"/>
      <c r="F2791" s="16">
        <v>0</v>
      </c>
      <c r="G2791" s="16">
        <v>0</v>
      </c>
      <c r="H2791" s="16"/>
      <c r="I2791" s="4"/>
      <c r="J2791" s="14"/>
      <c r="K2791" s="50" t="str">
        <f>K2730</f>
        <v>BONIFICO IN MENO LEGNANO 26/2</v>
      </c>
      <c r="L2791" s="107">
        <f t="shared" si="942"/>
        <v>15</v>
      </c>
      <c r="M2791" s="16">
        <f>M2730</f>
        <v>0</v>
      </c>
      <c r="N2791" s="16">
        <f t="shared" si="943"/>
        <v>0</v>
      </c>
      <c r="O2791" s="16"/>
      <c r="P2791" s="18"/>
      <c r="Q2791" s="14"/>
      <c r="R2791" s="18">
        <v>0</v>
      </c>
      <c r="S2791" s="16">
        <f>G2791</f>
        <v>0</v>
      </c>
      <c r="T2791" s="18">
        <f t="shared" si="936"/>
        <v>97638.799999999988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937"/>
        <v>76649.719999999972</v>
      </c>
      <c r="AA2791" s="15"/>
      <c r="AB2791" s="24"/>
      <c r="AC2791" s="15" t="str">
        <f>C2791</f>
        <v>PREL.  ACC. PER AMM-. RENZO</v>
      </c>
      <c r="AD2791" s="25"/>
      <c r="AE2791" s="62">
        <f t="shared" si="934"/>
        <v>0</v>
      </c>
      <c r="AF2791" s="63">
        <f t="shared" si="930"/>
        <v>3210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938"/>
        <v>0</v>
      </c>
      <c r="AP2791" s="15"/>
      <c r="AR2791" s="14"/>
      <c r="AS2791" s="18">
        <v>0</v>
      </c>
      <c r="AT2791" s="16"/>
      <c r="AU2791" s="18">
        <f t="shared" si="939"/>
        <v>0</v>
      </c>
      <c r="AV2791" s="15"/>
      <c r="AX2791" s="14"/>
      <c r="AY2791" s="18">
        <v>0</v>
      </c>
      <c r="AZ2791" s="16"/>
      <c r="BA2791" s="18">
        <f t="shared" si="940"/>
        <v>0</v>
      </c>
      <c r="BB2791" s="15"/>
      <c r="BD2791" s="14"/>
      <c r="BE2791" s="18">
        <v>0</v>
      </c>
      <c r="BF2791" s="16"/>
      <c r="BG2791" s="18">
        <f t="shared" si="941"/>
        <v>0</v>
      </c>
      <c r="BH2791" s="15"/>
      <c r="BJ2791" s="86"/>
      <c r="BK2791" s="86"/>
      <c r="BL2791" s="24"/>
      <c r="BM2791" s="24"/>
      <c r="BN2791" s="24"/>
      <c r="BO2791" s="24"/>
      <c r="BP2791" s="24"/>
      <c r="BQ2791" s="124"/>
    </row>
    <row r="2792" spans="1:69" ht="16.8" customHeight="1" x14ac:dyDescent="0.35">
      <c r="A2792" s="15"/>
      <c r="B2792" s="15"/>
      <c r="C2792" s="15" t="s">
        <v>107</v>
      </c>
      <c r="D2792" s="16"/>
      <c r="E2792" s="16"/>
      <c r="F2792" s="16">
        <v>0</v>
      </c>
      <c r="G2792" s="16"/>
      <c r="H2792" s="16"/>
      <c r="I2792" s="4"/>
      <c r="J2792" s="14"/>
      <c r="K2792" s="50" t="str">
        <f>K2731</f>
        <v>BONIFICO IN PIU' ATELTICA NERVIANESE 26/2</v>
      </c>
      <c r="L2792" s="107">
        <f t="shared" si="942"/>
        <v>-0.01</v>
      </c>
      <c r="M2792" s="16" t="s">
        <v>499</v>
      </c>
      <c r="N2792" s="16">
        <f t="shared" si="943"/>
        <v>300.5</v>
      </c>
      <c r="O2792" s="16"/>
      <c r="P2792" s="18"/>
      <c r="Q2792" s="14"/>
      <c r="R2792" s="18">
        <v>0</v>
      </c>
      <c r="S2792" s="16">
        <v>0</v>
      </c>
      <c r="T2792" s="18">
        <f t="shared" si="936"/>
        <v>97638.799999999988</v>
      </c>
      <c r="U2792" s="15"/>
      <c r="W2792" s="14"/>
      <c r="X2792" s="18">
        <f>F2792</f>
        <v>0</v>
      </c>
      <c r="Y2792" s="16">
        <v>0</v>
      </c>
      <c r="Z2792" s="18">
        <f t="shared" si="937"/>
        <v>76649.719999999972</v>
      </c>
      <c r="AA2792" s="15" t="str">
        <f>C2792</f>
        <v>VERSAMENTO</v>
      </c>
      <c r="AB2792" s="24"/>
      <c r="AC2792" s="15"/>
      <c r="AD2792" s="25"/>
      <c r="AE2792" s="62"/>
      <c r="AF2792" s="63"/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938"/>
        <v>0</v>
      </c>
      <c r="AP2792" s="15"/>
      <c r="AR2792" s="14"/>
      <c r="AS2792" s="18">
        <v>0</v>
      </c>
      <c r="AT2792" s="16"/>
      <c r="AU2792" s="18">
        <f t="shared" si="939"/>
        <v>0</v>
      </c>
      <c r="AV2792" s="15"/>
      <c r="AX2792" s="14"/>
      <c r="AY2792" s="18">
        <v>0</v>
      </c>
      <c r="AZ2792" s="16"/>
      <c r="BA2792" s="18">
        <f t="shared" si="940"/>
        <v>0</v>
      </c>
      <c r="BB2792" s="15"/>
      <c r="BD2792" s="14"/>
      <c r="BE2792" s="18">
        <v>0</v>
      </c>
      <c r="BF2792" s="16"/>
      <c r="BG2792" s="18">
        <f t="shared" si="941"/>
        <v>0</v>
      </c>
      <c r="BH2792" s="15"/>
      <c r="BJ2792" s="86"/>
      <c r="BK2792" s="86"/>
      <c r="BL2792" s="24"/>
      <c r="BM2792" s="24"/>
      <c r="BN2792" s="24"/>
      <c r="BO2792" s="24"/>
      <c r="BP2792" s="24"/>
      <c r="BQ2792" s="124"/>
    </row>
    <row r="2793" spans="1:69" ht="16.8" customHeight="1" x14ac:dyDescent="0.35">
      <c r="A2793" s="15"/>
      <c r="B2793" s="15"/>
      <c r="C2793" s="15" t="s">
        <v>107</v>
      </c>
      <c r="D2793" s="16"/>
      <c r="E2793" s="16"/>
      <c r="F2793" s="16">
        <v>0</v>
      </c>
      <c r="G2793" s="16"/>
      <c r="H2793" s="16">
        <v>0</v>
      </c>
      <c r="I2793" s="4"/>
      <c r="J2793" s="14"/>
      <c r="K2793" s="50" t="str">
        <f>K2732</f>
        <v>BONIFICO LEGNANO 27/2</v>
      </c>
      <c r="L2793" s="107">
        <f t="shared" si="942"/>
        <v>184</v>
      </c>
      <c r="M2793" s="16" t="s">
        <v>501</v>
      </c>
      <c r="N2793" s="16">
        <f t="shared" si="943"/>
        <v>498</v>
      </c>
      <c r="O2793" s="16"/>
      <c r="P2793" s="18"/>
      <c r="Q2793" s="14"/>
      <c r="R2793" s="18">
        <v>0</v>
      </c>
      <c r="S2793" s="16">
        <v>0</v>
      </c>
      <c r="T2793" s="18">
        <f t="shared" si="936"/>
        <v>97638.799999999988</v>
      </c>
      <c r="U2793" s="15"/>
      <c r="W2793" s="14"/>
      <c r="X2793" s="18">
        <f>F2793</f>
        <v>0</v>
      </c>
      <c r="Y2793" s="16"/>
      <c r="Z2793" s="18">
        <f t="shared" si="937"/>
        <v>76649.719999999972</v>
      </c>
      <c r="AA2793" s="15"/>
      <c r="AB2793" s="24"/>
      <c r="AC2793" s="15"/>
      <c r="AD2793" s="25"/>
      <c r="AE2793" s="62"/>
      <c r="AF2793" s="63"/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938"/>
        <v>0</v>
      </c>
      <c r="AP2793" s="15"/>
      <c r="AR2793" s="14"/>
      <c r="AS2793" s="18">
        <v>0</v>
      </c>
      <c r="AT2793" s="16"/>
      <c r="AU2793" s="18">
        <f t="shared" si="939"/>
        <v>0</v>
      </c>
      <c r="AV2793" s="15"/>
      <c r="AX2793" s="14"/>
      <c r="AY2793" s="18">
        <v>0</v>
      </c>
      <c r="AZ2793" s="16"/>
      <c r="BA2793" s="18">
        <f t="shared" si="940"/>
        <v>0</v>
      </c>
      <c r="BB2793" s="15"/>
      <c r="BD2793" s="14"/>
      <c r="BE2793" s="18">
        <v>0</v>
      </c>
      <c r="BF2793" s="16"/>
      <c r="BG2793" s="18">
        <f t="shared" si="941"/>
        <v>0</v>
      </c>
      <c r="BH2793" s="15"/>
      <c r="BJ2793" s="86"/>
      <c r="BK2793" s="86"/>
      <c r="BL2793" s="24"/>
      <c r="BM2793" s="24"/>
      <c r="BN2793" s="24"/>
      <c r="BO2793" s="24"/>
      <c r="BP2793" s="24"/>
      <c r="BQ2793" s="124"/>
    </row>
    <row r="2794" spans="1:69" ht="16.8" customHeight="1" x14ac:dyDescent="0.35">
      <c r="A2794" s="15"/>
      <c r="B2794" s="15"/>
      <c r="C2794" s="15" t="s">
        <v>107</v>
      </c>
      <c r="D2794" s="16"/>
      <c r="E2794" s="16"/>
      <c r="F2794" s="16">
        <v>0</v>
      </c>
      <c r="G2794" s="16"/>
      <c r="H2794" s="16"/>
      <c r="I2794" s="4"/>
      <c r="J2794" s="14"/>
      <c r="K2794" s="50" t="s">
        <v>503</v>
      </c>
      <c r="L2794" s="107">
        <f t="shared" si="942"/>
        <v>235.5</v>
      </c>
      <c r="M2794" s="16" t="s">
        <v>504</v>
      </c>
      <c r="N2794" s="16">
        <f t="shared" si="943"/>
        <v>-363.5</v>
      </c>
      <c r="O2794" s="16"/>
      <c r="P2794" s="18"/>
      <c r="Q2794" s="14"/>
      <c r="R2794" s="18">
        <v>0</v>
      </c>
      <c r="S2794" s="16">
        <v>0</v>
      </c>
      <c r="T2794" s="18">
        <f t="shared" si="936"/>
        <v>97638.799999999988</v>
      </c>
      <c r="U2794" s="15"/>
      <c r="W2794" s="14"/>
      <c r="X2794" s="18">
        <f>F2794</f>
        <v>0</v>
      </c>
      <c r="Y2794" s="16"/>
      <c r="Z2794" s="18">
        <f t="shared" si="937"/>
        <v>76649.719999999972</v>
      </c>
      <c r="AA2794" s="15"/>
      <c r="AB2794" s="24"/>
      <c r="AC2794" s="15"/>
      <c r="AD2794" s="25"/>
      <c r="AE2794" s="62"/>
      <c r="AF2794" s="63"/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938"/>
        <v>0</v>
      </c>
      <c r="AP2794" s="15"/>
      <c r="AR2794" s="14"/>
      <c r="AS2794" s="18">
        <v>0</v>
      </c>
      <c r="AT2794" s="16"/>
      <c r="AU2794" s="18">
        <f t="shared" si="939"/>
        <v>0</v>
      </c>
      <c r="AV2794" s="15"/>
      <c r="AX2794" s="14"/>
      <c r="AY2794" s="18">
        <v>0</v>
      </c>
      <c r="AZ2794" s="16"/>
      <c r="BA2794" s="18">
        <f t="shared" si="940"/>
        <v>0</v>
      </c>
      <c r="BB2794" s="15"/>
      <c r="BD2794" s="14"/>
      <c r="BE2794" s="18">
        <v>0</v>
      </c>
      <c r="BF2794" s="16"/>
      <c r="BG2794" s="18">
        <f t="shared" si="941"/>
        <v>0</v>
      </c>
      <c r="BH2794" s="15"/>
      <c r="BJ2794" s="86"/>
      <c r="BK2794" s="86"/>
      <c r="BL2794" s="24"/>
      <c r="BM2794" s="24"/>
      <c r="BN2794" s="24"/>
      <c r="BO2794" s="24"/>
      <c r="BP2794" s="24"/>
      <c r="BQ2794" s="124"/>
    </row>
    <row r="2795" spans="1:69" ht="16.8" customHeight="1" x14ac:dyDescent="0.35">
      <c r="A2795" s="15"/>
      <c r="B2795" s="15"/>
      <c r="C2795" s="15" t="s">
        <v>107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68</v>
      </c>
      <c r="L2795" s="51">
        <f>AI2804</f>
        <v>0</v>
      </c>
      <c r="M2795" s="16" t="str">
        <f>M2734</f>
        <v>BONIFICO LA SCALA 13/2 0,01 + BONIFICO    LARGI 64,50 23/2</v>
      </c>
      <c r="N2795" s="16">
        <f t="shared" si="943"/>
        <v>64.510000000000005</v>
      </c>
      <c r="O2795" s="16"/>
      <c r="P2795" s="18"/>
      <c r="Q2795" s="14"/>
      <c r="R2795" s="18">
        <v>0</v>
      </c>
      <c r="S2795" s="16">
        <v>0</v>
      </c>
      <c r="T2795" s="18">
        <f t="shared" si="936"/>
        <v>97638.799999999988</v>
      </c>
      <c r="U2795" s="15"/>
      <c r="W2795" s="14"/>
      <c r="X2795" s="18">
        <f>F2795</f>
        <v>0</v>
      </c>
      <c r="Y2795" s="16">
        <v>0</v>
      </c>
      <c r="Z2795" s="18">
        <f t="shared" si="937"/>
        <v>76649.719999999972</v>
      </c>
      <c r="AA2795" s="15" t="str">
        <f>C2795</f>
        <v>VERSAMENTO</v>
      </c>
      <c r="AB2795" s="24"/>
      <c r="AC2795" s="15"/>
      <c r="AD2795" s="25"/>
      <c r="AE2795" s="62"/>
      <c r="AF2795" s="63"/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938"/>
        <v>0</v>
      </c>
      <c r="AP2795" s="15"/>
      <c r="AR2795" s="14"/>
      <c r="AS2795" s="18">
        <v>0</v>
      </c>
      <c r="AT2795" s="16"/>
      <c r="AU2795" s="18">
        <f t="shared" si="939"/>
        <v>0</v>
      </c>
      <c r="AV2795" s="15"/>
      <c r="AX2795" s="14"/>
      <c r="AY2795" s="18">
        <v>0</v>
      </c>
      <c r="AZ2795" s="16"/>
      <c r="BA2795" s="18">
        <f t="shared" si="940"/>
        <v>0</v>
      </c>
      <c r="BB2795" s="15"/>
      <c r="BD2795" s="14"/>
      <c r="BE2795" s="18">
        <v>0</v>
      </c>
      <c r="BF2795" s="16"/>
      <c r="BG2795" s="18">
        <f t="shared" si="941"/>
        <v>0</v>
      </c>
      <c r="BH2795" s="15"/>
      <c r="BJ2795" s="86"/>
      <c r="BK2795" s="86"/>
      <c r="BL2795" s="24"/>
      <c r="BM2795" s="24"/>
      <c r="BN2795" s="24"/>
      <c r="BO2795" s="24"/>
      <c r="BP2795" s="24"/>
      <c r="BQ2795" s="124"/>
    </row>
    <row r="2796" spans="1:69" ht="16.8" customHeight="1" x14ac:dyDescent="0.35">
      <c r="A2796" s="15"/>
      <c r="B2796" s="15"/>
      <c r="C2796" s="68" t="s">
        <v>107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111</v>
      </c>
      <c r="L2796" s="16">
        <f>SUM(L2783:L2795)</f>
        <v>3561.79</v>
      </c>
      <c r="M2796" s="16" t="s">
        <v>505</v>
      </c>
      <c r="N2796" s="16">
        <f t="shared" si="943"/>
        <v>0</v>
      </c>
      <c r="O2796" s="16"/>
      <c r="P2796" s="18"/>
      <c r="Q2796" s="14"/>
      <c r="R2796" s="18">
        <v>0</v>
      </c>
      <c r="S2796" s="16"/>
      <c r="T2796" s="18">
        <f t="shared" si="936"/>
        <v>97638.799999999988</v>
      </c>
      <c r="U2796" s="15"/>
      <c r="W2796" s="14"/>
      <c r="X2796" s="18">
        <v>0</v>
      </c>
      <c r="Y2796" s="16"/>
      <c r="Z2796" s="18">
        <f t="shared" si="937"/>
        <v>76649.719999999972</v>
      </c>
      <c r="AA2796" s="15" t="str">
        <f>C2796</f>
        <v>VERSAMENTO</v>
      </c>
      <c r="AB2796" s="24"/>
      <c r="AC2796" s="15"/>
      <c r="AD2796" s="25"/>
      <c r="AE2796" s="62"/>
      <c r="AF2796" s="63"/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938"/>
        <v>0</v>
      </c>
      <c r="AP2796" s="15"/>
      <c r="AR2796" s="14"/>
      <c r="AS2796" s="18">
        <v>0</v>
      </c>
      <c r="AT2796" s="16"/>
      <c r="AU2796" s="18">
        <f t="shared" si="939"/>
        <v>0</v>
      </c>
      <c r="AV2796" s="15" t="str">
        <f>C2796</f>
        <v>VERSAMENTO</v>
      </c>
      <c r="AX2796" s="14"/>
      <c r="AY2796" s="18">
        <v>0</v>
      </c>
      <c r="AZ2796" s="16"/>
      <c r="BA2796" s="18">
        <f t="shared" si="940"/>
        <v>0</v>
      </c>
      <c r="BB2796" s="15"/>
      <c r="BD2796" s="14"/>
      <c r="BE2796" s="18">
        <v>0</v>
      </c>
      <c r="BF2796" s="16"/>
      <c r="BG2796" s="18">
        <f t="shared" si="941"/>
        <v>0</v>
      </c>
      <c r="BH2796" s="15"/>
      <c r="BJ2796" s="86"/>
      <c r="BK2796" s="86"/>
      <c r="BL2796" s="24"/>
      <c r="BM2796" s="24"/>
      <c r="BN2796" s="24"/>
      <c r="BO2796" s="24"/>
      <c r="BP2796" s="24"/>
      <c r="BQ2796" s="124"/>
    </row>
    <row r="2797" spans="1:69" ht="16.8" customHeight="1" x14ac:dyDescent="0.35">
      <c r="A2797" s="15"/>
      <c r="B2797" s="15"/>
      <c r="C2797" s="15" t="s">
        <v>169</v>
      </c>
      <c r="D2797" s="16"/>
      <c r="E2797" s="16"/>
      <c r="F2797" s="16">
        <v>0</v>
      </c>
      <c r="G2797" s="85">
        <f>F2787</f>
        <v>0</v>
      </c>
      <c r="H2797" s="16"/>
      <c r="I2797" s="4"/>
      <c r="J2797" s="14"/>
      <c r="K2797" s="17" t="s">
        <v>93</v>
      </c>
      <c r="L2797" s="16">
        <f>SUM(N2784:N2797)</f>
        <v>1887.14</v>
      </c>
      <c r="M2797" s="44"/>
      <c r="N2797" s="16"/>
      <c r="O2797" s="16"/>
      <c r="P2797" s="18"/>
      <c r="Q2797" s="14"/>
      <c r="R2797" s="18">
        <v>0</v>
      </c>
      <c r="S2797" s="16"/>
      <c r="T2797" s="18">
        <f t="shared" si="936"/>
        <v>97638.799999999988</v>
      </c>
      <c r="U2797" s="15"/>
      <c r="W2797" s="14"/>
      <c r="X2797" s="18">
        <f>F2797</f>
        <v>0</v>
      </c>
      <c r="Y2797" s="16">
        <f>G2797</f>
        <v>0</v>
      </c>
      <c r="Z2797" s="18">
        <f t="shared" si="937"/>
        <v>76649.719999999972</v>
      </c>
      <c r="AA2797" s="15" t="str">
        <f>C2797</f>
        <v>BONIFICI</v>
      </c>
      <c r="AB2797" s="24"/>
      <c r="AC2797" s="15"/>
      <c r="AD2797" s="25"/>
      <c r="AE2797" s="62"/>
      <c r="AF2797" s="63"/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938"/>
        <v>0</v>
      </c>
      <c r="AP2797" s="15"/>
      <c r="AR2797" s="14"/>
      <c r="AS2797" s="18">
        <v>0</v>
      </c>
      <c r="AT2797" s="16"/>
      <c r="AU2797" s="18">
        <f t="shared" si="939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940"/>
        <v>0</v>
      </c>
      <c r="BB2797" s="15"/>
      <c r="BD2797" s="14"/>
      <c r="BE2797" s="18">
        <v>0</v>
      </c>
      <c r="BF2797" s="16"/>
      <c r="BG2797" s="18">
        <f t="shared" si="941"/>
        <v>0</v>
      </c>
      <c r="BH2797" s="15"/>
      <c r="BJ2797" s="86"/>
      <c r="BK2797" s="86"/>
      <c r="BL2797" s="24"/>
      <c r="BM2797" s="24"/>
      <c r="BN2797" s="24"/>
      <c r="BO2797" s="24"/>
      <c r="BP2797" s="24"/>
      <c r="BQ2797" s="124"/>
    </row>
    <row r="2798" spans="1:69" ht="16.8" customHeight="1" x14ac:dyDescent="0.35">
      <c r="A2798" s="15"/>
      <c r="B2798" s="15"/>
      <c r="C2798" s="47" t="s">
        <v>112</v>
      </c>
      <c r="D2798" s="16"/>
      <c r="E2798" s="16"/>
      <c r="F2798" s="16">
        <v>0</v>
      </c>
      <c r="G2798" s="1">
        <f>F2788</f>
        <v>0</v>
      </c>
      <c r="H2798" s="16">
        <f>G2798-D2689-D2690-D2692</f>
        <v>0</v>
      </c>
      <c r="I2798" s="4"/>
      <c r="J2798" s="14"/>
      <c r="K2798" s="53">
        <f>A2747</f>
        <v>45352</v>
      </c>
      <c r="L2798" s="3">
        <f>D2747+D2748-E2752+D2749-E2749+D2752-E2747+B2750</f>
        <v>0</v>
      </c>
      <c r="M2798" s="3"/>
      <c r="N2798" s="3"/>
      <c r="O2798" s="16"/>
      <c r="P2798" s="18"/>
      <c r="Q2798" s="14"/>
      <c r="R2798" s="18"/>
      <c r="S2798" s="16"/>
      <c r="T2798" s="18">
        <f t="shared" si="936"/>
        <v>97638.799999999988</v>
      </c>
      <c r="U2798" s="15"/>
      <c r="W2798" s="14"/>
      <c r="X2798" s="18"/>
      <c r="Y2798" s="1">
        <f>G2798</f>
        <v>0</v>
      </c>
      <c r="Z2798" s="18">
        <f t="shared" si="937"/>
        <v>76649.719999999972</v>
      </c>
      <c r="AA2798" s="15" t="str">
        <f>C2798</f>
        <v>PREL .PROVVIGIONI MATURATE</v>
      </c>
      <c r="AB2798" s="24"/>
      <c r="AC2798" s="15" t="s">
        <v>157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938"/>
        <v>0</v>
      </c>
      <c r="AP2798" s="15"/>
      <c r="AR2798" s="14"/>
      <c r="AS2798" s="18"/>
      <c r="AT2798" s="25">
        <v>0</v>
      </c>
      <c r="AU2798" s="18">
        <f t="shared" si="939"/>
        <v>0</v>
      </c>
      <c r="AV2798" s="15"/>
      <c r="AX2798" s="14"/>
      <c r="AY2798" s="18"/>
      <c r="AZ2798" s="25">
        <v>0</v>
      </c>
      <c r="BA2798" s="18">
        <f t="shared" si="940"/>
        <v>0</v>
      </c>
      <c r="BB2798" s="15"/>
      <c r="BD2798" s="14"/>
      <c r="BE2798" s="18"/>
      <c r="BF2798" s="25">
        <v>0</v>
      </c>
      <c r="BG2798" s="18">
        <f t="shared" si="941"/>
        <v>0</v>
      </c>
      <c r="BH2798" s="15"/>
      <c r="BJ2798" s="86"/>
      <c r="BK2798" s="86"/>
      <c r="BL2798" s="24"/>
      <c r="BM2798" s="24"/>
      <c r="BN2798" s="24"/>
      <c r="BO2798" s="24"/>
      <c r="BP2798" s="24"/>
      <c r="BQ2798" s="124"/>
    </row>
    <row r="2799" spans="1:69" ht="16.8" customHeight="1" x14ac:dyDescent="0.35">
      <c r="A2799" s="15"/>
      <c r="B2799" s="15"/>
      <c r="C2799" s="15" t="s">
        <v>113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/>
      <c r="N2799" s="16"/>
      <c r="O2799" s="16"/>
      <c r="P2799" s="18"/>
      <c r="Q2799" s="14"/>
      <c r="R2799" s="18"/>
      <c r="S2799" s="16">
        <f>G2799</f>
        <v>0</v>
      </c>
      <c r="T2799" s="18">
        <f t="shared" si="936"/>
        <v>97638.799999999988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937"/>
        <v>76649.719999999972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938"/>
        <v>0</v>
      </c>
      <c r="AP2799" s="15"/>
      <c r="AR2799" s="14"/>
      <c r="AS2799" s="18"/>
      <c r="AT2799" s="16"/>
      <c r="AU2799" s="18">
        <f t="shared" si="939"/>
        <v>0</v>
      </c>
      <c r="AV2799" s="15"/>
      <c r="AX2799" s="14"/>
      <c r="AY2799" s="18"/>
      <c r="AZ2799" s="16"/>
      <c r="BA2799" s="18">
        <f t="shared" si="940"/>
        <v>0</v>
      </c>
      <c r="BB2799" s="15"/>
      <c r="BD2799" s="14"/>
      <c r="BE2799" s="18"/>
      <c r="BF2799" s="16"/>
      <c r="BG2799" s="18">
        <f t="shared" si="941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4"/>
    </row>
    <row r="2800" spans="1:69" ht="16.8" customHeight="1" x14ac:dyDescent="0.35">
      <c r="A2800" s="15"/>
      <c r="B2800" s="15"/>
      <c r="C2800" s="15" t="s">
        <v>114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/>
      <c r="N2800" s="16"/>
      <c r="O2800" s="16"/>
      <c r="P2800" s="18"/>
      <c r="Q2800" s="14"/>
      <c r="R2800" s="18"/>
      <c r="S2800" s="16">
        <v>0</v>
      </c>
      <c r="T2800" s="18">
        <f t="shared" si="936"/>
        <v>97638.799999999988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937"/>
        <v>76649.719999999972</v>
      </c>
      <c r="AA2800" s="15"/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938"/>
        <v>0</v>
      </c>
      <c r="AP2800" s="15"/>
      <c r="AR2800" s="14"/>
      <c r="AS2800" s="18"/>
      <c r="AT2800" s="16">
        <v>0</v>
      </c>
      <c r="AU2800" s="18">
        <f t="shared" si="939"/>
        <v>0</v>
      </c>
      <c r="AV2800" s="15"/>
      <c r="AX2800" s="14"/>
      <c r="AY2800" s="18"/>
      <c r="AZ2800" s="16">
        <v>0</v>
      </c>
      <c r="BA2800" s="18">
        <f t="shared" si="940"/>
        <v>0</v>
      </c>
      <c r="BB2800" s="15"/>
      <c r="BD2800" s="14"/>
      <c r="BE2800" s="18"/>
      <c r="BF2800" s="16">
        <v>0</v>
      </c>
      <c r="BG2800" s="18">
        <f t="shared" si="941"/>
        <v>0</v>
      </c>
      <c r="BH2800" s="15"/>
      <c r="BJ2800" s="86"/>
      <c r="BK2800" s="86"/>
      <c r="BL2800" s="24"/>
      <c r="BM2800" s="24"/>
      <c r="BN2800" s="24"/>
      <c r="BO2800" s="24"/>
      <c r="BP2800" s="24"/>
      <c r="BQ2800" s="124"/>
    </row>
    <row r="2801" spans="1:69" ht="16.8" customHeight="1" x14ac:dyDescent="0.35">
      <c r="A2801" s="15"/>
      <c r="B2801" s="15"/>
      <c r="C2801" s="15"/>
      <c r="D2801" s="16">
        <f>SUM(G2799:G2801)</f>
        <v>0</v>
      </c>
      <c r="E2801" s="16">
        <v>0</v>
      </c>
      <c r="F2801" s="16"/>
      <c r="G2801" s="16">
        <v>0</v>
      </c>
      <c r="H2801" s="16"/>
      <c r="I2801" s="4"/>
      <c r="J2801" s="14"/>
      <c r="K2801" s="6" t="s">
        <v>115</v>
      </c>
      <c r="L2801" s="3">
        <f>SUM(L2781:L2795)+N2780+L2797+L2798</f>
        <v>179737.44999999995</v>
      </c>
      <c r="M2801" s="3">
        <f>SUM(O2750:O2769)+N2779</f>
        <v>113813.97999999998</v>
      </c>
      <c r="N2801" s="16"/>
      <c r="O2801" s="16"/>
      <c r="P2801" s="18"/>
      <c r="Q2801" s="14"/>
      <c r="R2801" s="18"/>
      <c r="S2801" s="16">
        <v>0</v>
      </c>
      <c r="T2801" s="18">
        <f t="shared" si="936"/>
        <v>97638.799999999988</v>
      </c>
      <c r="U2801" s="15"/>
      <c r="W2801" s="14"/>
      <c r="X2801" s="18">
        <v>0</v>
      </c>
      <c r="Y2801" s="16">
        <v>0</v>
      </c>
      <c r="Z2801" s="18">
        <f t="shared" si="937"/>
        <v>76649.719999999972</v>
      </c>
      <c r="AA2801" s="15"/>
      <c r="AB2801" s="24"/>
      <c r="AC2801" s="15">
        <f>C2801</f>
        <v>0</v>
      </c>
      <c r="AD2801" s="25"/>
      <c r="AE2801" s="62">
        <f>G2801</f>
        <v>0</v>
      </c>
      <c r="AF2801" s="63">
        <f>AE2801+AF2740</f>
        <v>304.77</v>
      </c>
      <c r="AG2801" s="25"/>
      <c r="AH2801" s="24" t="s">
        <v>111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938"/>
        <v>0</v>
      </c>
      <c r="AP2801" s="15"/>
      <c r="AR2801" s="14"/>
      <c r="AS2801" s="18"/>
      <c r="AT2801" s="16">
        <v>0</v>
      </c>
      <c r="AU2801" s="18">
        <f t="shared" si="939"/>
        <v>0</v>
      </c>
      <c r="AV2801" s="16"/>
      <c r="AX2801" s="14"/>
      <c r="AY2801" s="18"/>
      <c r="AZ2801" s="16">
        <v>0</v>
      </c>
      <c r="BA2801" s="18">
        <f t="shared" si="940"/>
        <v>0</v>
      </c>
      <c r="BB2801" s="15"/>
      <c r="BD2801" s="14"/>
      <c r="BE2801" s="18"/>
      <c r="BF2801" s="16">
        <v>0</v>
      </c>
      <c r="BG2801" s="18">
        <f t="shared" si="941"/>
        <v>0</v>
      </c>
      <c r="BH2801" s="15"/>
      <c r="BJ2801" s="86"/>
      <c r="BK2801" s="86"/>
      <c r="BL2801" s="24"/>
      <c r="BM2801" s="24"/>
      <c r="BN2801" s="24"/>
      <c r="BO2801" s="24"/>
      <c r="BP2801" s="24"/>
      <c r="BQ2801" s="124"/>
    </row>
    <row r="2802" spans="1:69" ht="16.8" customHeight="1" x14ac:dyDescent="0.35">
      <c r="A2802" s="15"/>
      <c r="B2802" s="15"/>
      <c r="C2802" s="64" t="s">
        <v>138</v>
      </c>
      <c r="D2802" s="16"/>
      <c r="E2802" s="16">
        <v>0</v>
      </c>
      <c r="F2802" s="16"/>
      <c r="G2802" s="16">
        <v>0</v>
      </c>
      <c r="H2802" s="16">
        <v>0</v>
      </c>
      <c r="I2802" s="84">
        <f>I2804-I2753</f>
        <v>9417.3300000000017</v>
      </c>
      <c r="J2802" s="14"/>
      <c r="K2802" s="6" t="s">
        <v>116</v>
      </c>
      <c r="L2802" s="3">
        <f>L2801-M2801</f>
        <v>65923.469999999972</v>
      </c>
      <c r="M2802" s="16"/>
      <c r="N2802" s="16"/>
      <c r="O2802" s="16"/>
      <c r="P2802" s="18"/>
      <c r="Q2802" s="14"/>
      <c r="R2802" s="18"/>
      <c r="S2802" s="16">
        <v>0</v>
      </c>
      <c r="T2802" s="18">
        <f t="shared" si="936"/>
        <v>97638.799999999988</v>
      </c>
      <c r="U2802" s="15"/>
      <c r="W2802" s="14"/>
      <c r="X2802" s="18"/>
      <c r="Y2802" s="16">
        <v>0</v>
      </c>
      <c r="Z2802" s="18">
        <f t="shared" si="937"/>
        <v>76649.719999999972</v>
      </c>
      <c r="AA2802" s="15"/>
      <c r="AB2802" s="24"/>
      <c r="AC2802" s="71" t="s">
        <v>190</v>
      </c>
      <c r="AD2802" s="65"/>
      <c r="AE2802" s="65">
        <v>0</v>
      </c>
      <c r="AF2802" s="63">
        <f>SUM(AF2754:AF2801)</f>
        <v>71744.930000000008</v>
      </c>
      <c r="AG2802" s="25"/>
      <c r="AH2802" s="24" t="s">
        <v>117</v>
      </c>
      <c r="AI2802" s="26"/>
      <c r="AJ2802" s="25">
        <f>SUM(AJ2748:AJ2801)</f>
        <v>0</v>
      </c>
      <c r="AL2802" s="14"/>
      <c r="AM2802" s="18"/>
      <c r="AN2802" s="16"/>
      <c r="AO2802" s="18">
        <f t="shared" si="938"/>
        <v>0</v>
      </c>
      <c r="AP2802" s="15"/>
      <c r="AR2802" s="14"/>
      <c r="AS2802" s="18"/>
      <c r="AT2802" s="16">
        <v>0</v>
      </c>
      <c r="AU2802" s="18">
        <f t="shared" si="939"/>
        <v>0</v>
      </c>
      <c r="AV2802" s="15"/>
      <c r="AX2802" s="14"/>
      <c r="AY2802" s="18"/>
      <c r="AZ2802" s="16"/>
      <c r="BA2802" s="18">
        <f t="shared" si="940"/>
        <v>0</v>
      </c>
      <c r="BB2802" s="15"/>
      <c r="BD2802" s="14"/>
      <c r="BE2802" s="18"/>
      <c r="BF2802" s="16"/>
      <c r="BG2802" s="18">
        <f t="shared" si="941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4"/>
    </row>
    <row r="2803" spans="1:69" ht="16.8" customHeight="1" x14ac:dyDescent="0.35">
      <c r="A2803" s="15"/>
      <c r="B2803" s="15"/>
      <c r="C2803" s="64" t="s">
        <v>140</v>
      </c>
      <c r="D2803" s="16"/>
      <c r="E2803" s="16"/>
      <c r="F2803" s="16"/>
      <c r="G2803" s="16">
        <v>0</v>
      </c>
      <c r="H2803" s="16">
        <v>0</v>
      </c>
      <c r="I2803" s="4"/>
      <c r="J2803" s="14"/>
      <c r="K2803" s="6" t="s">
        <v>35</v>
      </c>
      <c r="L2803" s="55">
        <f>D2804+E2804+A2804+B2804+B2751</f>
        <v>66808.010000000009</v>
      </c>
      <c r="M2803" s="16"/>
      <c r="N2803" s="16"/>
      <c r="O2803" s="56"/>
      <c r="P2803" s="18"/>
      <c r="Q2803" s="14"/>
      <c r="R2803" s="18"/>
      <c r="S2803" s="16">
        <v>0</v>
      </c>
      <c r="T2803" s="18">
        <f t="shared" si="936"/>
        <v>97638.799999999988</v>
      </c>
      <c r="U2803" s="15"/>
      <c r="W2803" s="14"/>
      <c r="X2803" s="18"/>
      <c r="Y2803" s="16">
        <v>0</v>
      </c>
      <c r="Z2803" s="18">
        <f t="shared" si="937"/>
        <v>76649.719999999972</v>
      </c>
      <c r="AA2803" s="15"/>
      <c r="AB2803" s="24"/>
      <c r="AC2803" s="71" t="s">
        <v>161</v>
      </c>
      <c r="AD2803" s="65"/>
      <c r="AE2803" s="65">
        <f>G2803</f>
        <v>0</v>
      </c>
      <c r="AF2803" s="63">
        <f>AF2742+AD2747+AD2748</f>
        <v>118432.20999999998</v>
      </c>
      <c r="AG2803" s="25"/>
      <c r="AH2803" s="24"/>
      <c r="AI2803" s="26"/>
      <c r="AJ2803" s="25"/>
      <c r="AL2803" s="14"/>
      <c r="AM2803" s="18"/>
      <c r="AN2803" s="16"/>
      <c r="AO2803" s="18">
        <f t="shared" si="938"/>
        <v>0</v>
      </c>
      <c r="AP2803" s="15"/>
      <c r="AR2803" s="14"/>
      <c r="AS2803" s="18"/>
      <c r="AT2803" s="16"/>
      <c r="AU2803" s="18">
        <f t="shared" si="939"/>
        <v>0</v>
      </c>
      <c r="AV2803" s="15"/>
      <c r="AX2803" s="14"/>
      <c r="AY2803" s="18"/>
      <c r="AZ2803" s="16"/>
      <c r="BA2803" s="18">
        <f t="shared" si="940"/>
        <v>0</v>
      </c>
      <c r="BB2803" s="15"/>
      <c r="BD2803" s="14"/>
      <c r="BE2803" s="18"/>
      <c r="BF2803" s="16"/>
      <c r="BG2803" s="18">
        <f t="shared" si="941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4"/>
    </row>
    <row r="2804" spans="1:69" ht="16.8" customHeight="1" x14ac:dyDescent="0.35">
      <c r="A2804" s="92">
        <f>D2749-D2751+A2743-E2749-G2803</f>
        <v>49925.65</v>
      </c>
      <c r="B2804" s="44">
        <f>D2752-D2754+B2743</f>
        <v>9397.2400000000034</v>
      </c>
      <c r="C2804" s="57" t="s">
        <v>119</v>
      </c>
      <c r="D2804" s="44">
        <f>D2747-D2750-E2747+D2743</f>
        <v>5143.9900000000016</v>
      </c>
      <c r="E2804" s="44">
        <f>D2748-D2753+E2743</f>
        <v>274.68</v>
      </c>
      <c r="F2804" s="72">
        <f>D2750+D2751+D2753+F2743-E2751</f>
        <v>40601.85</v>
      </c>
      <c r="G2804" s="81">
        <f>D2750+D2751-E2751+D2753+G2743</f>
        <v>40601.85</v>
      </c>
      <c r="H2804" s="44">
        <f>G2798+G2797+H2743</f>
        <v>31184.519999999997</v>
      </c>
      <c r="I2804" s="79">
        <f>G2804-H2804</f>
        <v>9417.3300000000017</v>
      </c>
      <c r="J2804" s="58"/>
      <c r="K2804" s="6" t="s">
        <v>120</v>
      </c>
      <c r="L2804" s="3">
        <f>L2802-L2803</f>
        <v>-884.54000000003725</v>
      </c>
      <c r="M2804" s="27" t="s">
        <v>162</v>
      </c>
      <c r="N2804" s="27">
        <f>O2804-L2803</f>
        <v>15226.129999999961</v>
      </c>
      <c r="O2804" s="44">
        <f>Z2804+AU2804+N2780+SUM(L2783:L2794)+SUM(N2784:N2794)+L2798-D2750-D2753-D2749+E2751</f>
        <v>82034.13999999997</v>
      </c>
      <c r="P2804" s="18"/>
      <c r="Q2804" s="58"/>
      <c r="R2804" s="59"/>
      <c r="S2804" s="44"/>
      <c r="T2804" s="59">
        <f t="shared" si="936"/>
        <v>97638.799999999988</v>
      </c>
      <c r="U2804" s="57"/>
      <c r="W2804" s="58"/>
      <c r="X2804" s="59"/>
      <c r="Y2804" s="44"/>
      <c r="Z2804" s="59">
        <f t="shared" si="937"/>
        <v>76649.719999999972</v>
      </c>
      <c r="AA2804" s="57"/>
      <c r="AB2804" s="60"/>
      <c r="AC2804" s="60" t="s">
        <v>121</v>
      </c>
      <c r="AD2804" s="23">
        <f>SUM(AD2747:AD2803)-SUM(AE2747:AE2801)+AD2743</f>
        <v>46687.28</v>
      </c>
      <c r="AE2804" s="23">
        <f>AF2790+AF2791</f>
        <v>11860</v>
      </c>
      <c r="AF2804" s="23">
        <f>AD2804+AE2804</f>
        <v>58547.28</v>
      </c>
      <c r="AG2804" s="23" t="s">
        <v>163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938"/>
        <v>0</v>
      </c>
      <c r="AP2804" s="57"/>
      <c r="AR2804" s="58"/>
      <c r="AS2804" s="59"/>
      <c r="AT2804" s="44"/>
      <c r="AU2804" s="59">
        <f t="shared" si="939"/>
        <v>0</v>
      </c>
      <c r="AV2804" s="57"/>
      <c r="AX2804" s="58"/>
      <c r="AY2804" s="59"/>
      <c r="AZ2804" s="44"/>
      <c r="BA2804" s="59">
        <f t="shared" si="940"/>
        <v>0</v>
      </c>
      <c r="BB2804" s="57"/>
      <c r="BD2804" s="58"/>
      <c r="BE2804" s="59"/>
      <c r="BF2804" s="44"/>
      <c r="BG2804" s="59">
        <f t="shared" si="941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191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186</v>
      </c>
      <c r="B1" s="112"/>
      <c r="C1" s="114" t="e">
        <f>'PRIMA NOTA'!#REF!</f>
        <v>#REF!</v>
      </c>
      <c r="D1" s="113"/>
      <c r="E1" s="113"/>
      <c r="F1" s="118" t="s">
        <v>542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543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70</v>
      </c>
      <c r="C7" s="104" t="e">
        <f>'PRIMA NOTA'!#REF!</f>
        <v>#REF!</v>
      </c>
      <c r="F7" s="120"/>
    </row>
    <row r="8" spans="1:6" x14ac:dyDescent="0.25">
      <c r="A8" s="105" t="s">
        <v>544</v>
      </c>
      <c r="C8" s="107" t="e">
        <f>'PRIMA NOTA'!#REF!</f>
        <v>#REF!</v>
      </c>
      <c r="F8" s="120">
        <v>0</v>
      </c>
    </row>
    <row r="9" spans="1:6" x14ac:dyDescent="0.25">
      <c r="A9" s="108" t="s">
        <v>545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546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 t="e">
        <f>'PRIMA NOTA'!#REF!</f>
        <v>#REF!</v>
      </c>
      <c r="F17" s="120"/>
    </row>
    <row r="18" spans="1:6" x14ac:dyDescent="0.25">
      <c r="A18" s="105" t="s">
        <v>547</v>
      </c>
      <c r="C18" s="104" t="e">
        <f>'PRIMA NOTA'!#REF!</f>
        <v>#REF!</v>
      </c>
      <c r="F18" s="120"/>
    </row>
    <row r="19" spans="1:6" x14ac:dyDescent="0.25">
      <c r="A19" s="105" t="s">
        <v>548</v>
      </c>
      <c r="C19" s="104" t="e">
        <f>'PRIMA NOTA'!#REF!</f>
        <v>#REF!</v>
      </c>
      <c r="F19" s="120"/>
    </row>
    <row r="20" spans="1:6" x14ac:dyDescent="0.25">
      <c r="A20" s="105" t="s">
        <v>549</v>
      </c>
      <c r="C20" s="104" t="e">
        <f>'PRIMA NOTA'!#REF!</f>
        <v>#REF!</v>
      </c>
      <c r="F20" s="120"/>
    </row>
    <row r="21" spans="1:6" x14ac:dyDescent="0.25">
      <c r="A21" s="105" t="s">
        <v>550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551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126</v>
      </c>
      <c r="C39" s="107" t="e">
        <f>'PRIMA NOTA'!#REF!</f>
        <v>#REF!</v>
      </c>
      <c r="F39" s="120"/>
    </row>
    <row r="40" spans="1:6" x14ac:dyDescent="0.25">
      <c r="A40" s="105" t="s">
        <v>127</v>
      </c>
      <c r="C40" s="107" t="e">
        <f>'PRIMA NOTA'!#REF!</f>
        <v>#REF!</v>
      </c>
      <c r="F40" s="120"/>
    </row>
    <row r="41" spans="1:6" x14ac:dyDescent="0.25">
      <c r="A41" s="105" t="s">
        <v>129</v>
      </c>
      <c r="C41" s="107" t="e">
        <f>'PRIMA NOTA'!#REF!</f>
        <v>#REF!</v>
      </c>
      <c r="F41" s="120"/>
    </row>
    <row r="42" spans="1:6" x14ac:dyDescent="0.25">
      <c r="A42" s="105" t="s">
        <v>552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553</v>
      </c>
      <c r="B59" s="110"/>
      <c r="C59" s="115" t="e">
        <f>C32-C44</f>
        <v>#REF!</v>
      </c>
      <c r="D59" s="110"/>
      <c r="E59" s="110"/>
      <c r="F59" s="121" t="s">
        <v>554</v>
      </c>
    </row>
    <row r="61" spans="1:6" ht="13.8" customHeight="1" thickBot="1" x14ac:dyDescent="0.3"/>
    <row r="62" spans="1:6" ht="13.8" customHeight="1" thickBot="1" x14ac:dyDescent="0.3">
      <c r="A62" s="111" t="s">
        <v>555</v>
      </c>
      <c r="B62" s="112"/>
      <c r="C62" s="114" t="e">
        <f>'PRIMA NOTA'!#REF!</f>
        <v>#REF!</v>
      </c>
      <c r="D62" s="113"/>
      <c r="E62" s="113"/>
      <c r="F62" s="118" t="s">
        <v>542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543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70</v>
      </c>
      <c r="C68" s="104" t="e">
        <f>'PRIMA NOTA'!#REF!</f>
        <v>#REF!</v>
      </c>
      <c r="F68" s="120"/>
    </row>
    <row r="69" spans="1:6" x14ac:dyDescent="0.25">
      <c r="A69" s="105" t="s">
        <v>544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545</v>
      </c>
      <c r="C70" s="104" t="e">
        <f>'PRIMA NOTA'!#REF!</f>
        <v>#REF!</v>
      </c>
      <c r="F70" s="120"/>
    </row>
    <row r="71" spans="1:6" x14ac:dyDescent="0.25">
      <c r="A71" s="105" t="s">
        <v>556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546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 t="e">
        <f>'PRIMA NOTA'!#REF!</f>
        <v>#REF!</v>
      </c>
      <c r="F78" s="120"/>
    </row>
    <row r="79" spans="1:6" x14ac:dyDescent="0.25">
      <c r="A79" s="105" t="s">
        <v>547</v>
      </c>
      <c r="C79" s="104" t="e">
        <f>'PRIMA NOTA'!#REF!</f>
        <v>#REF!</v>
      </c>
      <c r="F79" s="120"/>
    </row>
    <row r="80" spans="1:6" x14ac:dyDescent="0.25">
      <c r="A80" s="105" t="s">
        <v>548</v>
      </c>
      <c r="C80" s="104" t="e">
        <f>'PRIMA NOTA'!#REF!</f>
        <v>#REF!</v>
      </c>
      <c r="F80" s="120"/>
    </row>
    <row r="81" spans="1:6" x14ac:dyDescent="0.25">
      <c r="A81" s="105" t="s">
        <v>549</v>
      </c>
      <c r="C81" s="104" t="e">
        <f>'PRIMA NOTA'!#REF!</f>
        <v>#REF!</v>
      </c>
      <c r="F81" s="120"/>
    </row>
    <row r="82" spans="1:6" x14ac:dyDescent="0.25">
      <c r="A82" s="105" t="s">
        <v>550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551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126</v>
      </c>
      <c r="C100" s="107" t="e">
        <f>'PRIMA NOTA'!#REF!</f>
        <v>#REF!</v>
      </c>
      <c r="F100" s="120"/>
    </row>
    <row r="101" spans="1:6" x14ac:dyDescent="0.25">
      <c r="A101" s="105" t="s">
        <v>127</v>
      </c>
      <c r="C101" s="107" t="e">
        <f>'PRIMA NOTA'!#REF!</f>
        <v>#REF!</v>
      </c>
      <c r="F101" s="120"/>
    </row>
    <row r="102" spans="1:6" x14ac:dyDescent="0.25">
      <c r="A102" s="105" t="s">
        <v>129</v>
      </c>
      <c r="C102" s="107" t="e">
        <f>'PRIMA NOTA'!#REF!</f>
        <v>#REF!</v>
      </c>
      <c r="F102" s="120"/>
    </row>
    <row r="103" spans="1:6" x14ac:dyDescent="0.25">
      <c r="A103" s="105" t="s">
        <v>552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553</v>
      </c>
      <c r="B120" s="110"/>
      <c r="C120" s="115" t="e">
        <f>C93-C105</f>
        <v>#REF!</v>
      </c>
      <c r="D120" s="110"/>
      <c r="E120" s="110"/>
      <c r="F120" s="121" t="s">
        <v>554</v>
      </c>
    </row>
    <row r="122" spans="1:6" ht="13.8" customHeight="1" thickBot="1" x14ac:dyDescent="0.3"/>
    <row r="123" spans="1:6" ht="13.8" customHeight="1" thickBot="1" x14ac:dyDescent="0.3">
      <c r="A123" s="111" t="s">
        <v>555</v>
      </c>
      <c r="B123" s="112"/>
      <c r="C123" s="114" t="e">
        <f>'PRIMA NOTA'!#REF!</f>
        <v>#REF!</v>
      </c>
      <c r="D123" s="113"/>
      <c r="E123" s="113"/>
      <c r="F123" s="118" t="s">
        <v>542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543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70</v>
      </c>
      <c r="C129" s="104" t="e">
        <f>'PRIMA NOTA'!#REF!</f>
        <v>#REF!</v>
      </c>
      <c r="F129" s="120"/>
    </row>
    <row r="130" spans="1:6" x14ac:dyDescent="0.25">
      <c r="A130" s="105" t="s">
        <v>544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545</v>
      </c>
      <c r="C131" s="104" t="e">
        <f>'PRIMA NOTA'!#REF!</f>
        <v>#REF!</v>
      </c>
      <c r="F131" s="120"/>
    </row>
    <row r="132" spans="1:6" x14ac:dyDescent="0.25">
      <c r="A132" s="105" t="s">
        <v>556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546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 t="e">
        <f>'PRIMA NOTA'!#REF!</f>
        <v>#REF!</v>
      </c>
      <c r="F139" s="120"/>
    </row>
    <row r="140" spans="1:6" x14ac:dyDescent="0.25">
      <c r="A140" s="105" t="s">
        <v>547</v>
      </c>
      <c r="C140" s="104" t="e">
        <f>'PRIMA NOTA'!#REF!</f>
        <v>#REF!</v>
      </c>
      <c r="F140" s="120"/>
    </row>
    <row r="141" spans="1:6" x14ac:dyDescent="0.25">
      <c r="A141" s="105" t="s">
        <v>548</v>
      </c>
      <c r="C141" s="104" t="e">
        <f>'PRIMA NOTA'!#REF!</f>
        <v>#REF!</v>
      </c>
      <c r="F141" s="120"/>
    </row>
    <row r="142" spans="1:6" x14ac:dyDescent="0.25">
      <c r="A142" s="105" t="s">
        <v>549</v>
      </c>
      <c r="C142" s="104" t="e">
        <f>'PRIMA NOTA'!#REF!</f>
        <v>#REF!</v>
      </c>
      <c r="F142" s="120"/>
    </row>
    <row r="143" spans="1:6" x14ac:dyDescent="0.25">
      <c r="A143" s="105" t="s">
        <v>550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551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126</v>
      </c>
      <c r="C161" s="107" t="e">
        <f>'PRIMA NOTA'!#REF!</f>
        <v>#REF!</v>
      </c>
      <c r="F161" s="120"/>
    </row>
    <row r="162" spans="1:6" x14ac:dyDescent="0.25">
      <c r="A162" s="105" t="s">
        <v>127</v>
      </c>
      <c r="C162" s="107" t="e">
        <f>'PRIMA NOTA'!#REF!</f>
        <v>#REF!</v>
      </c>
      <c r="F162" s="120"/>
    </row>
    <row r="163" spans="1:6" x14ac:dyDescent="0.25">
      <c r="A163" s="105" t="s">
        <v>129</v>
      </c>
      <c r="C163" s="107" t="e">
        <f>'PRIMA NOTA'!#REF!</f>
        <v>#REF!</v>
      </c>
      <c r="F163" s="120"/>
    </row>
    <row r="164" spans="1:6" x14ac:dyDescent="0.25">
      <c r="A164" s="105" t="s">
        <v>552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553</v>
      </c>
      <c r="B181" s="110"/>
      <c r="C181" s="115" t="e">
        <f>C154-C166</f>
        <v>#REF!</v>
      </c>
      <c r="D181" s="110"/>
      <c r="E181" s="110"/>
      <c r="F181" s="121" t="s">
        <v>554</v>
      </c>
    </row>
    <row r="183" spans="1:6" ht="13.8" customHeight="1" thickBot="1" x14ac:dyDescent="0.3"/>
    <row r="184" spans="1:6" ht="13.8" customHeight="1" thickBot="1" x14ac:dyDescent="0.3">
      <c r="A184" s="111" t="s">
        <v>555</v>
      </c>
      <c r="B184" s="112"/>
      <c r="C184" s="114" t="e">
        <f>'PRIMA NOTA'!#REF!</f>
        <v>#REF!</v>
      </c>
      <c r="D184" s="113"/>
      <c r="E184" s="113"/>
      <c r="F184" s="118" t="s">
        <v>542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543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70</v>
      </c>
      <c r="C190" s="104" t="e">
        <f>'PRIMA NOTA'!#REF!</f>
        <v>#REF!</v>
      </c>
      <c r="F190" s="120"/>
    </row>
    <row r="191" spans="1:6" x14ac:dyDescent="0.25">
      <c r="A191" s="105" t="s">
        <v>544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545</v>
      </c>
      <c r="C192" s="104" t="e">
        <f>'PRIMA NOTA'!#REF!</f>
        <v>#REF!</v>
      </c>
      <c r="F192" s="120"/>
    </row>
    <row r="193" spans="1:6" x14ac:dyDescent="0.25">
      <c r="A193" s="105" t="s">
        <v>556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546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 t="e">
        <f>'PRIMA NOTA'!#REF!</f>
        <v>#REF!</v>
      </c>
      <c r="F200" s="120"/>
    </row>
    <row r="201" spans="1:6" x14ac:dyDescent="0.25">
      <c r="A201" s="105" t="s">
        <v>547</v>
      </c>
      <c r="C201" s="104" t="e">
        <f>'PRIMA NOTA'!#REF!</f>
        <v>#REF!</v>
      </c>
      <c r="F201" s="120"/>
    </row>
    <row r="202" spans="1:6" x14ac:dyDescent="0.25">
      <c r="A202" s="105" t="s">
        <v>548</v>
      </c>
      <c r="C202" s="104" t="e">
        <f>'PRIMA NOTA'!#REF!</f>
        <v>#REF!</v>
      </c>
      <c r="F202" s="120"/>
    </row>
    <row r="203" spans="1:6" x14ac:dyDescent="0.25">
      <c r="A203" s="105" t="s">
        <v>549</v>
      </c>
      <c r="C203" s="104" t="e">
        <f>'PRIMA NOTA'!#REF!</f>
        <v>#REF!</v>
      </c>
      <c r="F203" s="120"/>
    </row>
    <row r="204" spans="1:6" x14ac:dyDescent="0.25">
      <c r="A204" s="105" t="s">
        <v>550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551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126</v>
      </c>
      <c r="C222" s="107" t="e">
        <f>'PRIMA NOTA'!#REF!</f>
        <v>#REF!</v>
      </c>
      <c r="F222" s="120"/>
    </row>
    <row r="223" spans="1:6" x14ac:dyDescent="0.25">
      <c r="A223" s="105" t="s">
        <v>127</v>
      </c>
      <c r="C223" s="107" t="e">
        <f>'PRIMA NOTA'!#REF!</f>
        <v>#REF!</v>
      </c>
      <c r="F223" s="120"/>
    </row>
    <row r="224" spans="1:6" x14ac:dyDescent="0.25">
      <c r="A224" s="105" t="s">
        <v>129</v>
      </c>
      <c r="C224" s="107" t="e">
        <f>'PRIMA NOTA'!#REF!</f>
        <v>#REF!</v>
      </c>
      <c r="F224" s="120"/>
    </row>
    <row r="225" spans="1:6" x14ac:dyDescent="0.25">
      <c r="A225" s="105" t="s">
        <v>552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553</v>
      </c>
      <c r="B242" s="110"/>
      <c r="C242" s="115" t="e">
        <f>C215-C227</f>
        <v>#REF!</v>
      </c>
      <c r="D242" s="110"/>
      <c r="E242" s="110"/>
      <c r="F242" s="121" t="s">
        <v>554</v>
      </c>
    </row>
    <row r="244" spans="1:6" ht="13.8" customHeight="1" thickBot="1" x14ac:dyDescent="0.3"/>
    <row r="245" spans="1:6" ht="13.8" customHeight="1" thickBot="1" x14ac:dyDescent="0.3">
      <c r="A245" s="111" t="s">
        <v>555</v>
      </c>
      <c r="B245" s="112"/>
      <c r="C245" s="114" t="e">
        <f>'PRIMA NOTA'!#REF!</f>
        <v>#REF!</v>
      </c>
      <c r="D245" s="113"/>
      <c r="E245" s="113"/>
      <c r="F245" s="118" t="s">
        <v>542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543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70</v>
      </c>
      <c r="C251" s="104" t="e">
        <f>'PRIMA NOTA'!#REF!</f>
        <v>#REF!</v>
      </c>
      <c r="F251" s="120"/>
    </row>
    <row r="252" spans="1:6" x14ac:dyDescent="0.25">
      <c r="A252" s="105" t="s">
        <v>544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545</v>
      </c>
      <c r="C253" s="104" t="e">
        <f>'PRIMA NOTA'!#REF!</f>
        <v>#REF!</v>
      </c>
      <c r="F253" s="120"/>
    </row>
    <row r="254" spans="1:6" x14ac:dyDescent="0.25">
      <c r="A254" s="105" t="s">
        <v>556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546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 t="e">
        <f>'PRIMA NOTA'!#REF!</f>
        <v>#REF!</v>
      </c>
      <c r="F261" s="120"/>
    </row>
    <row r="262" spans="1:6" x14ac:dyDescent="0.25">
      <c r="A262" s="105" t="s">
        <v>547</v>
      </c>
      <c r="C262" s="104" t="e">
        <f>'PRIMA NOTA'!#REF!</f>
        <v>#REF!</v>
      </c>
      <c r="F262" s="120"/>
    </row>
    <row r="263" spans="1:6" x14ac:dyDescent="0.25">
      <c r="A263" s="105" t="s">
        <v>548</v>
      </c>
      <c r="C263" s="104" t="e">
        <f>'PRIMA NOTA'!#REF!</f>
        <v>#REF!</v>
      </c>
      <c r="F263" s="120"/>
    </row>
    <row r="264" spans="1:6" x14ac:dyDescent="0.25">
      <c r="A264" s="105" t="s">
        <v>549</v>
      </c>
      <c r="C264" s="104" t="e">
        <f>'PRIMA NOTA'!#REF!</f>
        <v>#REF!</v>
      </c>
      <c r="F264" s="120"/>
    </row>
    <row r="265" spans="1:6" x14ac:dyDescent="0.25">
      <c r="A265" s="105" t="s">
        <v>550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551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126</v>
      </c>
      <c r="C283" s="107" t="e">
        <f>'PRIMA NOTA'!#REF!</f>
        <v>#REF!</v>
      </c>
      <c r="F283" s="120"/>
    </row>
    <row r="284" spans="1:6" x14ac:dyDescent="0.25">
      <c r="A284" s="105" t="s">
        <v>127</v>
      </c>
      <c r="C284" s="107" t="e">
        <f>'PRIMA NOTA'!#REF!</f>
        <v>#REF!</v>
      </c>
      <c r="F284" s="120"/>
    </row>
    <row r="285" spans="1:6" x14ac:dyDescent="0.25">
      <c r="A285" s="105" t="s">
        <v>129</v>
      </c>
      <c r="C285" s="107" t="e">
        <f>'PRIMA NOTA'!#REF!</f>
        <v>#REF!</v>
      </c>
      <c r="F285" s="120"/>
    </row>
    <row r="286" spans="1:6" x14ac:dyDescent="0.25">
      <c r="A286" s="105" t="s">
        <v>552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553</v>
      </c>
      <c r="B303" s="110"/>
      <c r="C303" s="115" t="e">
        <f>C276-C288</f>
        <v>#REF!</v>
      </c>
      <c r="D303" s="110"/>
      <c r="E303" s="110"/>
      <c r="F303" s="121" t="s">
        <v>554</v>
      </c>
    </row>
    <row r="305" spans="1:6" ht="13.8" customHeight="1" thickBot="1" x14ac:dyDescent="0.3"/>
    <row r="306" spans="1:6" ht="13.8" customHeight="1" thickBot="1" x14ac:dyDescent="0.3">
      <c r="A306" s="111" t="s">
        <v>555</v>
      </c>
      <c r="B306" s="112"/>
      <c r="C306" s="114" t="e">
        <f>'PRIMA NOTA'!#REF!</f>
        <v>#REF!</v>
      </c>
      <c r="D306" s="113"/>
      <c r="E306" s="113"/>
      <c r="F306" s="118" t="s">
        <v>542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543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70</v>
      </c>
      <c r="C312" s="104" t="e">
        <f>'PRIMA NOTA'!#REF!</f>
        <v>#REF!</v>
      </c>
      <c r="F312" s="120"/>
    </row>
    <row r="313" spans="1:6" x14ac:dyDescent="0.25">
      <c r="A313" s="105" t="s">
        <v>544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545</v>
      </c>
      <c r="C314" s="104" t="e">
        <f>'PRIMA NOTA'!#REF!</f>
        <v>#REF!</v>
      </c>
      <c r="F314" s="120"/>
    </row>
    <row r="315" spans="1:6" x14ac:dyDescent="0.25">
      <c r="A315" s="105" t="s">
        <v>556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546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 t="e">
        <f>'PRIMA NOTA'!#REF!</f>
        <v>#REF!</v>
      </c>
      <c r="F322" s="120"/>
    </row>
    <row r="323" spans="1:6" x14ac:dyDescent="0.25">
      <c r="A323" s="105" t="s">
        <v>547</v>
      </c>
      <c r="C323" s="104" t="e">
        <f>'PRIMA NOTA'!#REF!</f>
        <v>#REF!</v>
      </c>
      <c r="F323" s="120"/>
    </row>
    <row r="324" spans="1:6" x14ac:dyDescent="0.25">
      <c r="A324" s="105" t="s">
        <v>548</v>
      </c>
      <c r="C324" s="104" t="e">
        <f>'PRIMA NOTA'!#REF!</f>
        <v>#REF!</v>
      </c>
      <c r="F324" s="120"/>
    </row>
    <row r="325" spans="1:6" x14ac:dyDescent="0.25">
      <c r="A325" s="105" t="s">
        <v>549</v>
      </c>
      <c r="C325" s="104" t="e">
        <f>'PRIMA NOTA'!#REF!</f>
        <v>#REF!</v>
      </c>
      <c r="F325" s="120"/>
    </row>
    <row r="326" spans="1:6" x14ac:dyDescent="0.25">
      <c r="A326" s="105" t="s">
        <v>550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551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126</v>
      </c>
      <c r="C344" s="107" t="e">
        <f>'PRIMA NOTA'!#REF!</f>
        <v>#REF!</v>
      </c>
      <c r="F344" s="120"/>
    </row>
    <row r="345" spans="1:6" x14ac:dyDescent="0.25">
      <c r="A345" s="105" t="s">
        <v>127</v>
      </c>
      <c r="C345" s="107" t="e">
        <f>'PRIMA NOTA'!#REF!</f>
        <v>#REF!</v>
      </c>
      <c r="F345" s="120"/>
    </row>
    <row r="346" spans="1:6" x14ac:dyDescent="0.25">
      <c r="A346" s="105" t="s">
        <v>129</v>
      </c>
      <c r="C346" s="107" t="e">
        <f>'PRIMA NOTA'!#REF!</f>
        <v>#REF!</v>
      </c>
      <c r="F346" s="120"/>
    </row>
    <row r="347" spans="1:6" x14ac:dyDescent="0.25">
      <c r="A347" s="105" t="s">
        <v>552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553</v>
      </c>
      <c r="B364" s="110"/>
      <c r="C364" s="115" t="e">
        <f>C337-C349</f>
        <v>#REF!</v>
      </c>
      <c r="D364" s="110"/>
      <c r="E364" s="110"/>
      <c r="F364" s="121" t="s">
        <v>554</v>
      </c>
    </row>
    <row r="366" spans="1:6" ht="13.8" customHeight="1" thickBot="1" x14ac:dyDescent="0.3"/>
    <row r="367" spans="1:6" ht="13.8" customHeight="1" thickBot="1" x14ac:dyDescent="0.3">
      <c r="A367" s="111" t="s">
        <v>555</v>
      </c>
      <c r="B367" s="112"/>
      <c r="C367" s="114" t="e">
        <f>'PRIMA NOTA'!#REF!</f>
        <v>#REF!</v>
      </c>
      <c r="D367" s="113"/>
      <c r="E367" s="113"/>
      <c r="F367" s="118" t="s">
        <v>542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543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70</v>
      </c>
      <c r="C373" s="104" t="e">
        <f>'PRIMA NOTA'!#REF!</f>
        <v>#REF!</v>
      </c>
      <c r="F373" s="120"/>
    </row>
    <row r="374" spans="1:6" x14ac:dyDescent="0.25">
      <c r="A374" s="105" t="s">
        <v>544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545</v>
      </c>
      <c r="C375" s="104" t="e">
        <f>'PRIMA NOTA'!#REF!</f>
        <v>#REF!</v>
      </c>
      <c r="F375" s="120"/>
    </row>
    <row r="376" spans="1:6" x14ac:dyDescent="0.25">
      <c r="A376" s="105" t="s">
        <v>556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546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 t="e">
        <f>'PRIMA NOTA'!#REF!</f>
        <v>#REF!</v>
      </c>
      <c r="F383" s="120"/>
    </row>
    <row r="384" spans="1:6" x14ac:dyDescent="0.25">
      <c r="A384" s="105" t="s">
        <v>547</v>
      </c>
      <c r="C384" s="104" t="e">
        <f>'PRIMA NOTA'!#REF!</f>
        <v>#REF!</v>
      </c>
      <c r="F384" s="120"/>
    </row>
    <row r="385" spans="1:6" x14ac:dyDescent="0.25">
      <c r="A385" s="105" t="s">
        <v>548</v>
      </c>
      <c r="C385" s="104" t="e">
        <f>'PRIMA NOTA'!#REF!</f>
        <v>#REF!</v>
      </c>
      <c r="F385" s="120"/>
    </row>
    <row r="386" spans="1:6" x14ac:dyDescent="0.25">
      <c r="A386" s="105" t="s">
        <v>549</v>
      </c>
      <c r="C386" s="104" t="e">
        <f>'PRIMA NOTA'!#REF!</f>
        <v>#REF!</v>
      </c>
      <c r="F386" s="120"/>
    </row>
    <row r="387" spans="1:6" x14ac:dyDescent="0.25">
      <c r="A387" s="105" t="s">
        <v>550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551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126</v>
      </c>
      <c r="C405" s="107" t="e">
        <f>'PRIMA NOTA'!#REF!</f>
        <v>#REF!</v>
      </c>
      <c r="F405" s="120"/>
    </row>
    <row r="406" spans="1:6" x14ac:dyDescent="0.25">
      <c r="A406" s="105" t="s">
        <v>127</v>
      </c>
      <c r="C406" s="107" t="e">
        <f>'PRIMA NOTA'!#REF!</f>
        <v>#REF!</v>
      </c>
      <c r="F406" s="120"/>
    </row>
    <row r="407" spans="1:6" x14ac:dyDescent="0.25">
      <c r="A407" s="105" t="s">
        <v>129</v>
      </c>
      <c r="C407" s="107" t="e">
        <f>'PRIMA NOTA'!#REF!</f>
        <v>#REF!</v>
      </c>
      <c r="F407" s="120"/>
    </row>
    <row r="408" spans="1:6" x14ac:dyDescent="0.25">
      <c r="A408" s="105" t="s">
        <v>552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553</v>
      </c>
      <c r="B425" s="110"/>
      <c r="C425" s="115" t="e">
        <f>C398-C410</f>
        <v>#REF!</v>
      </c>
      <c r="D425" s="110"/>
      <c r="E425" s="110"/>
      <c r="F425" s="121" t="s">
        <v>554</v>
      </c>
    </row>
    <row r="427" spans="1:6" ht="13.8" customHeight="1" thickBot="1" x14ac:dyDescent="0.3"/>
    <row r="428" spans="1:6" ht="13.8" customHeight="1" thickBot="1" x14ac:dyDescent="0.3">
      <c r="A428" s="111" t="s">
        <v>555</v>
      </c>
      <c r="B428" s="112"/>
      <c r="C428" s="114" t="e">
        <f>'PRIMA NOTA'!#REF!</f>
        <v>#REF!</v>
      </c>
      <c r="D428" s="113"/>
      <c r="E428" s="113"/>
      <c r="F428" s="118" t="s">
        <v>542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543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70</v>
      </c>
      <c r="C434" s="104" t="e">
        <f>'PRIMA NOTA'!#REF!</f>
        <v>#REF!</v>
      </c>
      <c r="F434" s="120"/>
    </row>
    <row r="435" spans="1:6" x14ac:dyDescent="0.25">
      <c r="A435" s="105" t="s">
        <v>544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545</v>
      </c>
      <c r="C436" s="104" t="e">
        <f>'PRIMA NOTA'!#REF!</f>
        <v>#REF!</v>
      </c>
      <c r="F436" s="120"/>
    </row>
    <row r="437" spans="1:6" x14ac:dyDescent="0.25">
      <c r="A437" s="105" t="s">
        <v>556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546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 t="e">
        <f>'PRIMA NOTA'!#REF!</f>
        <v>#REF!</v>
      </c>
      <c r="F444" s="120"/>
    </row>
    <row r="445" spans="1:6" x14ac:dyDescent="0.25">
      <c r="A445" s="105" t="s">
        <v>547</v>
      </c>
      <c r="C445" s="104" t="e">
        <f>'PRIMA NOTA'!#REF!</f>
        <v>#REF!</v>
      </c>
      <c r="F445" s="120"/>
    </row>
    <row r="446" spans="1:6" x14ac:dyDescent="0.25">
      <c r="A446" s="105" t="s">
        <v>548</v>
      </c>
      <c r="C446" s="104" t="e">
        <f>'PRIMA NOTA'!#REF!</f>
        <v>#REF!</v>
      </c>
      <c r="F446" s="120"/>
    </row>
    <row r="447" spans="1:6" x14ac:dyDescent="0.25">
      <c r="A447" s="105" t="s">
        <v>549</v>
      </c>
      <c r="C447" s="104" t="e">
        <f>'PRIMA NOTA'!#REF!</f>
        <v>#REF!</v>
      </c>
      <c r="F447" s="120"/>
    </row>
    <row r="448" spans="1:6" x14ac:dyDescent="0.25">
      <c r="A448" s="105" t="s">
        <v>550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551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126</v>
      </c>
      <c r="C466" s="107" t="e">
        <f>'PRIMA NOTA'!#REF!</f>
        <v>#REF!</v>
      </c>
      <c r="F466" s="120"/>
    </row>
    <row r="467" spans="1:6" x14ac:dyDescent="0.25">
      <c r="A467" s="105" t="s">
        <v>127</v>
      </c>
      <c r="C467" s="107" t="e">
        <f>'PRIMA NOTA'!#REF!</f>
        <v>#REF!</v>
      </c>
      <c r="F467" s="120"/>
    </row>
    <row r="468" spans="1:6" x14ac:dyDescent="0.25">
      <c r="A468" s="105" t="s">
        <v>129</v>
      </c>
      <c r="C468" s="107" t="e">
        <f>'PRIMA NOTA'!#REF!</f>
        <v>#REF!</v>
      </c>
      <c r="F468" s="120"/>
    </row>
    <row r="469" spans="1:6" x14ac:dyDescent="0.25">
      <c r="A469" s="105" t="s">
        <v>552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553</v>
      </c>
      <c r="B486" s="110"/>
      <c r="C486" s="115" t="e">
        <f>C459-C471</f>
        <v>#REF!</v>
      </c>
      <c r="D486" s="110"/>
      <c r="E486" s="110"/>
      <c r="F486" s="121" t="s">
        <v>554</v>
      </c>
    </row>
    <row r="488" spans="1:6" ht="13.8" customHeight="1" thickBot="1" x14ac:dyDescent="0.3"/>
    <row r="489" spans="1:6" ht="13.8" customHeight="1" thickBot="1" x14ac:dyDescent="0.3">
      <c r="A489" s="111" t="s">
        <v>555</v>
      </c>
      <c r="B489" s="112"/>
      <c r="C489" s="114" t="e">
        <f>'PRIMA NOTA'!#REF!</f>
        <v>#REF!</v>
      </c>
      <c r="D489" s="113"/>
      <c r="E489" s="113"/>
      <c r="F489" s="118" t="s">
        <v>542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543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70</v>
      </c>
      <c r="C495" s="104" t="e">
        <f>'PRIMA NOTA'!#REF!</f>
        <v>#REF!</v>
      </c>
      <c r="F495" s="120"/>
    </row>
    <row r="496" spans="1:6" x14ac:dyDescent="0.25">
      <c r="A496" s="105" t="s">
        <v>544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545</v>
      </c>
      <c r="C497" s="104" t="e">
        <f>'PRIMA NOTA'!#REF!</f>
        <v>#REF!</v>
      </c>
      <c r="F497" s="120"/>
    </row>
    <row r="498" spans="1:6" x14ac:dyDescent="0.25">
      <c r="A498" s="105" t="s">
        <v>556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546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 t="e">
        <f>'PRIMA NOTA'!#REF!</f>
        <v>#REF!</v>
      </c>
      <c r="F505" s="120"/>
    </row>
    <row r="506" spans="1:6" x14ac:dyDescent="0.25">
      <c r="A506" s="105" t="s">
        <v>547</v>
      </c>
      <c r="C506" s="104" t="e">
        <f>'PRIMA NOTA'!#REF!</f>
        <v>#REF!</v>
      </c>
      <c r="F506" s="120"/>
    </row>
    <row r="507" spans="1:6" x14ac:dyDescent="0.25">
      <c r="A507" s="105" t="s">
        <v>548</v>
      </c>
      <c r="C507" s="104" t="e">
        <f>'PRIMA NOTA'!#REF!</f>
        <v>#REF!</v>
      </c>
      <c r="F507" s="120"/>
    </row>
    <row r="508" spans="1:6" x14ac:dyDescent="0.25">
      <c r="A508" s="105" t="s">
        <v>549</v>
      </c>
      <c r="C508" s="104" t="e">
        <f>'PRIMA NOTA'!#REF!</f>
        <v>#REF!</v>
      </c>
      <c r="F508" s="120"/>
    </row>
    <row r="509" spans="1:6" x14ac:dyDescent="0.25">
      <c r="A509" s="105" t="s">
        <v>550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551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126</v>
      </c>
      <c r="C527" s="107" t="e">
        <f>'PRIMA NOTA'!#REF!</f>
        <v>#REF!</v>
      </c>
      <c r="F527" s="120"/>
    </row>
    <row r="528" spans="1:6" x14ac:dyDescent="0.25">
      <c r="A528" s="105" t="s">
        <v>127</v>
      </c>
      <c r="C528" s="107" t="e">
        <f>'PRIMA NOTA'!#REF!</f>
        <v>#REF!</v>
      </c>
      <c r="F528" s="120"/>
    </row>
    <row r="529" spans="1:6" x14ac:dyDescent="0.25">
      <c r="A529" s="105" t="s">
        <v>129</v>
      </c>
      <c r="C529" s="107" t="e">
        <f>'PRIMA NOTA'!#REF!</f>
        <v>#REF!</v>
      </c>
      <c r="F529" s="120"/>
    </row>
    <row r="530" spans="1:6" x14ac:dyDescent="0.25">
      <c r="A530" s="105" t="s">
        <v>552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553</v>
      </c>
      <c r="B547" s="110"/>
      <c r="C547" s="115" t="e">
        <f>C520-C532</f>
        <v>#REF!</v>
      </c>
      <c r="D547" s="110"/>
      <c r="E547" s="110"/>
      <c r="F547" s="121" t="s">
        <v>554</v>
      </c>
    </row>
    <row r="549" spans="1:6" ht="13.8" customHeight="1" thickBot="1" x14ac:dyDescent="0.3"/>
    <row r="550" spans="1:6" ht="13.8" customHeight="1" thickBot="1" x14ac:dyDescent="0.3">
      <c r="A550" s="111" t="s">
        <v>555</v>
      </c>
      <c r="B550" s="112"/>
      <c r="C550" s="114" t="e">
        <f>'PRIMA NOTA'!#REF!</f>
        <v>#REF!</v>
      </c>
      <c r="D550" s="113"/>
      <c r="E550" s="113"/>
      <c r="F550" s="118" t="s">
        <v>542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543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70</v>
      </c>
      <c r="C556" s="104" t="e">
        <f>'PRIMA NOTA'!#REF!</f>
        <v>#REF!</v>
      </c>
      <c r="F556" s="120"/>
    </row>
    <row r="557" spans="1:6" x14ac:dyDescent="0.25">
      <c r="A557" s="105" t="s">
        <v>544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545</v>
      </c>
      <c r="C558" s="104" t="e">
        <f>'PRIMA NOTA'!#REF!</f>
        <v>#REF!</v>
      </c>
      <c r="F558" s="120"/>
    </row>
    <row r="559" spans="1:6" x14ac:dyDescent="0.25">
      <c r="A559" s="105" t="s">
        <v>556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546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 t="e">
        <f>'PRIMA NOTA'!#REF!</f>
        <v>#REF!</v>
      </c>
      <c r="F566" s="120"/>
    </row>
    <row r="567" spans="1:6" x14ac:dyDescent="0.25">
      <c r="A567" s="105" t="s">
        <v>547</v>
      </c>
      <c r="C567" s="104" t="e">
        <f>'PRIMA NOTA'!#REF!</f>
        <v>#REF!</v>
      </c>
      <c r="F567" s="120"/>
    </row>
    <row r="568" spans="1:6" x14ac:dyDescent="0.25">
      <c r="A568" s="105" t="s">
        <v>548</v>
      </c>
      <c r="C568" s="104" t="e">
        <f>'PRIMA NOTA'!#REF!</f>
        <v>#REF!</v>
      </c>
      <c r="F568" s="120"/>
    </row>
    <row r="569" spans="1:6" x14ac:dyDescent="0.25">
      <c r="A569" s="105" t="s">
        <v>549</v>
      </c>
      <c r="C569" s="104" t="e">
        <f>'PRIMA NOTA'!#REF!</f>
        <v>#REF!</v>
      </c>
      <c r="F569" s="120"/>
    </row>
    <row r="570" spans="1:6" x14ac:dyDescent="0.25">
      <c r="A570" s="105" t="s">
        <v>550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551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126</v>
      </c>
      <c r="C588" s="107" t="e">
        <f>'PRIMA NOTA'!#REF!</f>
        <v>#REF!</v>
      </c>
      <c r="F588" s="120"/>
    </row>
    <row r="589" spans="1:6" x14ac:dyDescent="0.25">
      <c r="A589" s="105" t="s">
        <v>127</v>
      </c>
      <c r="C589" s="107" t="e">
        <f>'PRIMA NOTA'!#REF!</f>
        <v>#REF!</v>
      </c>
      <c r="F589" s="120"/>
    </row>
    <row r="590" spans="1:6" x14ac:dyDescent="0.25">
      <c r="A590" s="105" t="s">
        <v>129</v>
      </c>
      <c r="C590" s="107" t="e">
        <f>'PRIMA NOTA'!#REF!</f>
        <v>#REF!</v>
      </c>
      <c r="F590" s="120"/>
    </row>
    <row r="591" spans="1:6" x14ac:dyDescent="0.25">
      <c r="A591" s="105" t="s">
        <v>552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553</v>
      </c>
      <c r="B608" s="110"/>
      <c r="C608" s="115" t="e">
        <f>C581-C593</f>
        <v>#REF!</v>
      </c>
      <c r="D608" s="110"/>
      <c r="E608" s="110"/>
      <c r="F608" s="121" t="s">
        <v>554</v>
      </c>
    </row>
    <row r="610" spans="1:6" ht="13.8" customHeight="1" thickBot="1" x14ac:dyDescent="0.3"/>
    <row r="611" spans="1:6" ht="13.8" customHeight="1" thickBot="1" x14ac:dyDescent="0.3">
      <c r="A611" s="111" t="s">
        <v>555</v>
      </c>
      <c r="B611" s="112"/>
      <c r="C611" s="114" t="e">
        <f>'PRIMA NOTA'!#REF!</f>
        <v>#REF!</v>
      </c>
      <c r="D611" s="113"/>
      <c r="E611" s="113"/>
      <c r="F611" s="118" t="s">
        <v>542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543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70</v>
      </c>
      <c r="C617" s="104" t="e">
        <f>'PRIMA NOTA'!#REF!</f>
        <v>#REF!</v>
      </c>
      <c r="F617" s="120"/>
    </row>
    <row r="618" spans="1:6" x14ac:dyDescent="0.25">
      <c r="A618" s="105" t="s">
        <v>544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545</v>
      </c>
      <c r="C619" s="104" t="e">
        <f>'PRIMA NOTA'!#REF!</f>
        <v>#REF!</v>
      </c>
      <c r="F619" s="120"/>
    </row>
    <row r="620" spans="1:6" x14ac:dyDescent="0.25">
      <c r="A620" s="105" t="s">
        <v>556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546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 t="e">
        <f>'PRIMA NOTA'!#REF!</f>
        <v>#REF!</v>
      </c>
      <c r="F627" s="120"/>
    </row>
    <row r="628" spans="1:6" x14ac:dyDescent="0.25">
      <c r="A628" s="105" t="s">
        <v>547</v>
      </c>
      <c r="C628" s="104" t="e">
        <f>'PRIMA NOTA'!#REF!</f>
        <v>#REF!</v>
      </c>
      <c r="F628" s="120"/>
    </row>
    <row r="629" spans="1:6" x14ac:dyDescent="0.25">
      <c r="A629" s="105" t="s">
        <v>548</v>
      </c>
      <c r="C629" s="104" t="e">
        <f>'PRIMA NOTA'!#REF!</f>
        <v>#REF!</v>
      </c>
      <c r="F629" s="120"/>
    </row>
    <row r="630" spans="1:6" x14ac:dyDescent="0.25">
      <c r="A630" s="105" t="s">
        <v>549</v>
      </c>
      <c r="C630" s="104" t="e">
        <f>'PRIMA NOTA'!#REF!</f>
        <v>#REF!</v>
      </c>
      <c r="F630" s="120"/>
    </row>
    <row r="631" spans="1:6" x14ac:dyDescent="0.25">
      <c r="A631" s="105" t="s">
        <v>550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551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126</v>
      </c>
      <c r="C649" s="107" t="e">
        <f>'PRIMA NOTA'!#REF!</f>
        <v>#REF!</v>
      </c>
      <c r="F649" s="120"/>
    </row>
    <row r="650" spans="1:6" x14ac:dyDescent="0.25">
      <c r="A650" s="105" t="s">
        <v>127</v>
      </c>
      <c r="C650" s="107" t="e">
        <f>'PRIMA NOTA'!#REF!</f>
        <v>#REF!</v>
      </c>
      <c r="F650" s="120"/>
    </row>
    <row r="651" spans="1:6" x14ac:dyDescent="0.25">
      <c r="A651" s="105" t="s">
        <v>129</v>
      </c>
      <c r="C651" s="107" t="e">
        <f>'PRIMA NOTA'!#REF!</f>
        <v>#REF!</v>
      </c>
      <c r="F651" s="120"/>
    </row>
    <row r="652" spans="1:6" x14ac:dyDescent="0.25">
      <c r="A652" s="105" t="s">
        <v>552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553</v>
      </c>
      <c r="B669" s="110"/>
      <c r="C669" s="115" t="e">
        <f>C642-C654</f>
        <v>#REF!</v>
      </c>
      <c r="D669" s="110"/>
      <c r="E669" s="110"/>
      <c r="F669" s="121" t="s">
        <v>554</v>
      </c>
    </row>
    <row r="671" spans="1:6" ht="13.8" customHeight="1" thickBot="1" x14ac:dyDescent="0.3"/>
    <row r="672" spans="1:6" ht="13.8" customHeight="1" thickBot="1" x14ac:dyDescent="0.3">
      <c r="A672" s="111" t="s">
        <v>555</v>
      </c>
      <c r="B672" s="112"/>
      <c r="C672" s="114" t="e">
        <f>'PRIMA NOTA'!#REF!</f>
        <v>#REF!</v>
      </c>
      <c r="D672" s="113"/>
      <c r="E672" s="113"/>
      <c r="F672" s="118" t="s">
        <v>542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543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70</v>
      </c>
      <c r="C678" s="104" t="e">
        <f>'PRIMA NOTA'!#REF!</f>
        <v>#REF!</v>
      </c>
      <c r="F678" s="120"/>
    </row>
    <row r="679" spans="1:6" x14ac:dyDescent="0.25">
      <c r="A679" s="105" t="s">
        <v>544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545</v>
      </c>
      <c r="C680" s="104" t="e">
        <f>'PRIMA NOTA'!#REF!</f>
        <v>#REF!</v>
      </c>
      <c r="F680" s="120"/>
    </row>
    <row r="681" spans="1:6" x14ac:dyDescent="0.25">
      <c r="A681" s="105" t="s">
        <v>556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546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 t="e">
        <f>'PRIMA NOTA'!#REF!</f>
        <v>#REF!</v>
      </c>
      <c r="F688" s="120"/>
    </row>
    <row r="689" spans="1:6" x14ac:dyDescent="0.25">
      <c r="A689" s="105" t="s">
        <v>547</v>
      </c>
      <c r="C689" s="104" t="e">
        <f>'PRIMA NOTA'!#REF!</f>
        <v>#REF!</v>
      </c>
      <c r="F689" s="120"/>
    </row>
    <row r="690" spans="1:6" x14ac:dyDescent="0.25">
      <c r="A690" s="105" t="s">
        <v>548</v>
      </c>
      <c r="C690" s="104" t="e">
        <f>'PRIMA NOTA'!#REF!</f>
        <v>#REF!</v>
      </c>
      <c r="F690" s="120"/>
    </row>
    <row r="691" spans="1:6" x14ac:dyDescent="0.25">
      <c r="A691" s="105" t="s">
        <v>549</v>
      </c>
      <c r="C691" s="104" t="e">
        <f>'PRIMA NOTA'!#REF!</f>
        <v>#REF!</v>
      </c>
      <c r="F691" s="120"/>
    </row>
    <row r="692" spans="1:6" x14ac:dyDescent="0.25">
      <c r="A692" s="105" t="s">
        <v>550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551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126</v>
      </c>
      <c r="C710" s="107" t="e">
        <f>'PRIMA NOTA'!#REF!</f>
        <v>#REF!</v>
      </c>
      <c r="F710" s="120"/>
    </row>
    <row r="711" spans="1:6" x14ac:dyDescent="0.25">
      <c r="A711" s="105" t="s">
        <v>127</v>
      </c>
      <c r="C711" s="107" t="e">
        <f>'PRIMA NOTA'!#REF!</f>
        <v>#REF!</v>
      </c>
      <c r="F711" s="120"/>
    </row>
    <row r="712" spans="1:6" x14ac:dyDescent="0.25">
      <c r="A712" s="105" t="s">
        <v>129</v>
      </c>
      <c r="C712" s="107" t="e">
        <f>'PRIMA NOTA'!#REF!</f>
        <v>#REF!</v>
      </c>
      <c r="F712" s="120"/>
    </row>
    <row r="713" spans="1:6" x14ac:dyDescent="0.25">
      <c r="A713" s="105" t="s">
        <v>552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553</v>
      </c>
      <c r="B730" s="110"/>
      <c r="C730" s="115" t="e">
        <f>C703-C715</f>
        <v>#REF!</v>
      </c>
      <c r="D730" s="110"/>
      <c r="E730" s="110"/>
      <c r="F730" s="121" t="s">
        <v>554</v>
      </c>
    </row>
    <row r="732" spans="1:6" ht="13.8" customHeight="1" thickBot="1" x14ac:dyDescent="0.3"/>
    <row r="733" spans="1:6" ht="13.8" customHeight="1" thickBot="1" x14ac:dyDescent="0.3">
      <c r="A733" s="111" t="s">
        <v>555</v>
      </c>
      <c r="B733" s="112"/>
      <c r="C733" s="114" t="e">
        <f>'PRIMA NOTA'!#REF!</f>
        <v>#REF!</v>
      </c>
      <c r="D733" s="113"/>
      <c r="E733" s="113"/>
      <c r="F733" s="118" t="s">
        <v>542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543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70</v>
      </c>
      <c r="C739" s="104" t="e">
        <f>'PRIMA NOTA'!#REF!</f>
        <v>#REF!</v>
      </c>
      <c r="F739" s="120"/>
    </row>
    <row r="740" spans="1:6" x14ac:dyDescent="0.25">
      <c r="A740" s="105" t="s">
        <v>544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545</v>
      </c>
      <c r="C741" s="104" t="e">
        <f>'PRIMA NOTA'!#REF!</f>
        <v>#REF!</v>
      </c>
      <c r="F741" s="120"/>
    </row>
    <row r="742" spans="1:6" x14ac:dyDescent="0.25">
      <c r="A742" s="105" t="s">
        <v>556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546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 t="e">
        <f>'PRIMA NOTA'!#REF!</f>
        <v>#REF!</v>
      </c>
      <c r="F749" s="120"/>
    </row>
    <row r="750" spans="1:6" x14ac:dyDescent="0.25">
      <c r="A750" s="105" t="s">
        <v>547</v>
      </c>
      <c r="C750" s="104" t="e">
        <f>'PRIMA NOTA'!#REF!</f>
        <v>#REF!</v>
      </c>
      <c r="F750" s="120"/>
    </row>
    <row r="751" spans="1:6" x14ac:dyDescent="0.25">
      <c r="A751" s="105" t="s">
        <v>548</v>
      </c>
      <c r="C751" s="104" t="e">
        <f>'PRIMA NOTA'!#REF!</f>
        <v>#REF!</v>
      </c>
      <c r="F751" s="120"/>
    </row>
    <row r="752" spans="1:6" x14ac:dyDescent="0.25">
      <c r="A752" s="105" t="s">
        <v>549</v>
      </c>
      <c r="C752" s="104" t="e">
        <f>'PRIMA NOTA'!#REF!</f>
        <v>#REF!</v>
      </c>
      <c r="F752" s="120"/>
    </row>
    <row r="753" spans="1:6" x14ac:dyDescent="0.25">
      <c r="A753" s="105" t="s">
        <v>550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551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126</v>
      </c>
      <c r="C771" s="107" t="e">
        <f>'PRIMA NOTA'!#REF!</f>
        <v>#REF!</v>
      </c>
      <c r="F771" s="120"/>
    </row>
    <row r="772" spans="1:6" x14ac:dyDescent="0.25">
      <c r="A772" s="105" t="s">
        <v>127</v>
      </c>
      <c r="C772" s="107" t="e">
        <f>'PRIMA NOTA'!#REF!</f>
        <v>#REF!</v>
      </c>
      <c r="F772" s="120"/>
    </row>
    <row r="773" spans="1:6" x14ac:dyDescent="0.25">
      <c r="A773" s="105" t="s">
        <v>129</v>
      </c>
      <c r="C773" s="107" t="e">
        <f>'PRIMA NOTA'!#REF!</f>
        <v>#REF!</v>
      </c>
      <c r="F773" s="120"/>
    </row>
    <row r="774" spans="1:6" x14ac:dyDescent="0.25">
      <c r="A774" s="105" t="s">
        <v>552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553</v>
      </c>
      <c r="B791" s="110"/>
      <c r="C791" s="115" t="e">
        <f>C764-C776</f>
        <v>#REF!</v>
      </c>
      <c r="D791" s="110"/>
      <c r="E791" s="110"/>
      <c r="F791" s="121" t="s">
        <v>554</v>
      </c>
    </row>
    <row r="793" spans="1:6" ht="13.8" customHeight="1" thickBot="1" x14ac:dyDescent="0.3"/>
    <row r="794" spans="1:6" ht="13.8" customHeight="1" thickBot="1" x14ac:dyDescent="0.3">
      <c r="A794" s="111" t="s">
        <v>555</v>
      </c>
      <c r="B794" s="112"/>
      <c r="C794" s="114" t="e">
        <f>'PRIMA NOTA'!#REF!</f>
        <v>#REF!</v>
      </c>
      <c r="D794" s="113"/>
      <c r="E794" s="113"/>
      <c r="F794" s="118" t="s">
        <v>542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543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70</v>
      </c>
      <c r="C800" s="104" t="e">
        <f>'PRIMA NOTA'!#REF!</f>
        <v>#REF!</v>
      </c>
      <c r="F800" s="120"/>
    </row>
    <row r="801" spans="1:6" x14ac:dyDescent="0.25">
      <c r="A801" s="105" t="s">
        <v>544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545</v>
      </c>
      <c r="C802" s="104" t="e">
        <f>'PRIMA NOTA'!#REF!</f>
        <v>#REF!</v>
      </c>
      <c r="F802" s="120"/>
    </row>
    <row r="803" spans="1:6" x14ac:dyDescent="0.25">
      <c r="A803" s="105" t="s">
        <v>556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546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 t="e">
        <f>'PRIMA NOTA'!#REF!</f>
        <v>#REF!</v>
      </c>
      <c r="F810" s="120"/>
    </row>
    <row r="811" spans="1:6" x14ac:dyDescent="0.25">
      <c r="A811" s="105" t="s">
        <v>547</v>
      </c>
      <c r="C811" s="104" t="e">
        <f>'PRIMA NOTA'!#REF!</f>
        <v>#REF!</v>
      </c>
      <c r="F811" s="120"/>
    </row>
    <row r="812" spans="1:6" x14ac:dyDescent="0.25">
      <c r="A812" s="105" t="s">
        <v>548</v>
      </c>
      <c r="C812" s="104" t="e">
        <f>'PRIMA NOTA'!#REF!</f>
        <v>#REF!</v>
      </c>
      <c r="F812" s="120"/>
    </row>
    <row r="813" spans="1:6" x14ac:dyDescent="0.25">
      <c r="A813" s="105" t="s">
        <v>549</v>
      </c>
      <c r="C813" s="104" t="e">
        <f>'PRIMA NOTA'!#REF!</f>
        <v>#REF!</v>
      </c>
      <c r="F813" s="120"/>
    </row>
    <row r="814" spans="1:6" x14ac:dyDescent="0.25">
      <c r="A814" s="105" t="s">
        <v>550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551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126</v>
      </c>
      <c r="C832" s="107" t="e">
        <f>'PRIMA NOTA'!#REF!</f>
        <v>#REF!</v>
      </c>
      <c r="F832" s="120"/>
    </row>
    <row r="833" spans="1:6" x14ac:dyDescent="0.25">
      <c r="A833" s="105" t="s">
        <v>127</v>
      </c>
      <c r="C833" s="107" t="e">
        <f>'PRIMA NOTA'!#REF!</f>
        <v>#REF!</v>
      </c>
      <c r="F833" s="120"/>
    </row>
    <row r="834" spans="1:6" x14ac:dyDescent="0.25">
      <c r="A834" s="105" t="s">
        <v>129</v>
      </c>
      <c r="C834" s="107" t="e">
        <f>'PRIMA NOTA'!#REF!</f>
        <v>#REF!</v>
      </c>
      <c r="F834" s="120"/>
    </row>
    <row r="835" spans="1:6" x14ac:dyDescent="0.25">
      <c r="A835" s="105" t="s">
        <v>552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553</v>
      </c>
      <c r="B852" s="110"/>
      <c r="C852" s="115" t="e">
        <f>C825-C837</f>
        <v>#REF!</v>
      </c>
      <c r="D852" s="110"/>
      <c r="E852" s="110"/>
      <c r="F852" s="121" t="s">
        <v>554</v>
      </c>
    </row>
    <row r="854" spans="1:6" ht="13.8" customHeight="1" thickBot="1" x14ac:dyDescent="0.3"/>
    <row r="855" spans="1:6" ht="13.8" customHeight="1" thickBot="1" x14ac:dyDescent="0.3">
      <c r="A855" s="111" t="s">
        <v>555</v>
      </c>
      <c r="B855" s="112"/>
      <c r="C855" s="114" t="e">
        <f>'PRIMA NOTA'!#REF!</f>
        <v>#REF!</v>
      </c>
      <c r="D855" s="113"/>
      <c r="E855" s="113"/>
      <c r="F855" s="118" t="s">
        <v>542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543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70</v>
      </c>
      <c r="C861" s="104" t="e">
        <f>'PRIMA NOTA'!#REF!</f>
        <v>#REF!</v>
      </c>
      <c r="F861" s="120"/>
    </row>
    <row r="862" spans="1:6" x14ac:dyDescent="0.25">
      <c r="A862" s="105" t="s">
        <v>544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545</v>
      </c>
      <c r="C863" s="104" t="e">
        <f>'PRIMA NOTA'!#REF!</f>
        <v>#REF!</v>
      </c>
      <c r="F863" s="120"/>
    </row>
    <row r="864" spans="1:6" x14ac:dyDescent="0.25">
      <c r="A864" s="105" t="s">
        <v>556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546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 t="e">
        <f>'PRIMA NOTA'!#REF!</f>
        <v>#REF!</v>
      </c>
      <c r="F871" s="120"/>
    </row>
    <row r="872" spans="1:6" x14ac:dyDescent="0.25">
      <c r="A872" s="105" t="s">
        <v>547</v>
      </c>
      <c r="C872" s="104" t="e">
        <f>'PRIMA NOTA'!#REF!</f>
        <v>#REF!</v>
      </c>
      <c r="F872" s="120"/>
    </row>
    <row r="873" spans="1:6" x14ac:dyDescent="0.25">
      <c r="A873" s="105" t="s">
        <v>548</v>
      </c>
      <c r="C873" s="104" t="e">
        <f>'PRIMA NOTA'!#REF!</f>
        <v>#REF!</v>
      </c>
      <c r="F873" s="120"/>
    </row>
    <row r="874" spans="1:6" x14ac:dyDescent="0.25">
      <c r="A874" s="105" t="s">
        <v>549</v>
      </c>
      <c r="C874" s="104" t="e">
        <f>'PRIMA NOTA'!#REF!</f>
        <v>#REF!</v>
      </c>
      <c r="F874" s="120"/>
    </row>
    <row r="875" spans="1:6" x14ac:dyDescent="0.25">
      <c r="A875" s="105" t="s">
        <v>550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551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126</v>
      </c>
      <c r="C893" s="107" t="e">
        <f>'PRIMA NOTA'!#REF!</f>
        <v>#REF!</v>
      </c>
      <c r="F893" s="120"/>
    </row>
    <row r="894" spans="1:6" x14ac:dyDescent="0.25">
      <c r="A894" s="105" t="s">
        <v>127</v>
      </c>
      <c r="C894" s="107" t="e">
        <f>'PRIMA NOTA'!#REF!</f>
        <v>#REF!</v>
      </c>
      <c r="F894" s="120"/>
    </row>
    <row r="895" spans="1:6" x14ac:dyDescent="0.25">
      <c r="A895" s="105" t="s">
        <v>129</v>
      </c>
      <c r="C895" s="107" t="e">
        <f>'PRIMA NOTA'!#REF!</f>
        <v>#REF!</v>
      </c>
      <c r="F895" s="120"/>
    </row>
    <row r="896" spans="1:6" x14ac:dyDescent="0.25">
      <c r="A896" s="105" t="s">
        <v>552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553</v>
      </c>
      <c r="B913" s="110"/>
      <c r="C913" s="115" t="e">
        <f>C886-C898</f>
        <v>#REF!</v>
      </c>
      <c r="D913" s="110"/>
      <c r="E913" s="110"/>
      <c r="F913" s="121" t="s">
        <v>554</v>
      </c>
    </row>
    <row r="915" spans="1:6" ht="13.8" customHeight="1" thickBot="1" x14ac:dyDescent="0.3"/>
    <row r="916" spans="1:6" ht="13.8" customHeight="1" thickBot="1" x14ac:dyDescent="0.3">
      <c r="A916" s="111" t="s">
        <v>555</v>
      </c>
      <c r="B916" s="112"/>
      <c r="C916" s="114" t="e">
        <f>'PRIMA NOTA'!#REF!</f>
        <v>#REF!</v>
      </c>
      <c r="D916" s="113"/>
      <c r="E916" s="113"/>
      <c r="F916" s="118" t="s">
        <v>542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543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70</v>
      </c>
      <c r="C922" s="104" t="e">
        <f>'PRIMA NOTA'!#REF!</f>
        <v>#REF!</v>
      </c>
      <c r="F922" s="120"/>
    </row>
    <row r="923" spans="1:6" x14ac:dyDescent="0.25">
      <c r="A923" s="105" t="s">
        <v>544</v>
      </c>
      <c r="C923" s="107" t="e">
        <f>'PRIMA NOTA'!#REF!</f>
        <v>#REF!</v>
      </c>
      <c r="F923" s="120"/>
    </row>
    <row r="924" spans="1:6" x14ac:dyDescent="0.25">
      <c r="A924" s="108" t="s">
        <v>545</v>
      </c>
      <c r="C924" s="104" t="e">
        <f>'PRIMA NOTA'!#REF!</f>
        <v>#REF!</v>
      </c>
      <c r="F924" s="120"/>
    </row>
    <row r="925" spans="1:6" x14ac:dyDescent="0.25">
      <c r="A925" s="105" t="s">
        <v>556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546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 t="e">
        <f>'PRIMA NOTA'!#REF!</f>
        <v>#REF!</v>
      </c>
      <c r="E932" t="s">
        <v>236</v>
      </c>
      <c r="F932" s="120"/>
    </row>
    <row r="933" spans="1:6" x14ac:dyDescent="0.25">
      <c r="A933" s="105" t="s">
        <v>547</v>
      </c>
      <c r="C933" s="104" t="e">
        <f>'PRIMA NOTA'!#REF!</f>
        <v>#REF!</v>
      </c>
      <c r="E933" t="s">
        <v>236</v>
      </c>
      <c r="F933" s="120"/>
    </row>
    <row r="934" spans="1:6" x14ac:dyDescent="0.25">
      <c r="A934" s="105" t="s">
        <v>548</v>
      </c>
      <c r="C934" s="104" t="e">
        <f>'PRIMA NOTA'!#REF!</f>
        <v>#REF!</v>
      </c>
      <c r="E934" t="s">
        <v>236</v>
      </c>
      <c r="F934" s="120"/>
    </row>
    <row r="935" spans="1:6" x14ac:dyDescent="0.25">
      <c r="A935" s="105" t="s">
        <v>549</v>
      </c>
      <c r="C935" s="104" t="e">
        <f>'PRIMA NOTA'!#REF!</f>
        <v>#REF!</v>
      </c>
      <c r="E935" t="s">
        <v>236</v>
      </c>
      <c r="F935" s="120"/>
    </row>
    <row r="936" spans="1:6" x14ac:dyDescent="0.25">
      <c r="A936" s="105" t="s">
        <v>550</v>
      </c>
      <c r="C936" s="104" t="e">
        <f>'PRIMA NOTA'!#REF!</f>
        <v>#REF!</v>
      </c>
      <c r="E936" t="s">
        <v>557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558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551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126</v>
      </c>
      <c r="C954" s="107" t="e">
        <f>'PRIMA NOTA'!#REF!</f>
        <v>#REF!</v>
      </c>
      <c r="F954" s="120"/>
    </row>
    <row r="955" spans="1:6" x14ac:dyDescent="0.25">
      <c r="A955" s="105" t="s">
        <v>127</v>
      </c>
      <c r="C955" s="107" t="e">
        <f>'PRIMA NOTA'!#REF!</f>
        <v>#REF!</v>
      </c>
      <c r="F955" s="120"/>
    </row>
    <row r="956" spans="1:6" x14ac:dyDescent="0.25">
      <c r="A956" s="105" t="s">
        <v>129</v>
      </c>
      <c r="C956" s="107" t="e">
        <f>'PRIMA NOTA'!#REF!</f>
        <v>#REF!</v>
      </c>
      <c r="F956" s="120"/>
    </row>
    <row r="957" spans="1:6" x14ac:dyDescent="0.25">
      <c r="A957" s="105" t="s">
        <v>552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553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555</v>
      </c>
      <c r="B977" s="112"/>
      <c r="C977" s="114" t="e">
        <f>'PRIMA NOTA'!#REF!</f>
        <v>#REF!</v>
      </c>
      <c r="D977" s="113"/>
      <c r="E977" s="113"/>
      <c r="F977" s="118" t="s">
        <v>542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543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70</v>
      </c>
      <c r="C983" s="104" t="e">
        <f>'PRIMA NOTA'!#REF!</f>
        <v>#REF!</v>
      </c>
      <c r="F983" s="120"/>
    </row>
    <row r="984" spans="1:6" x14ac:dyDescent="0.25">
      <c r="A984" s="105" t="s">
        <v>544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545</v>
      </c>
      <c r="C985" s="104" t="e">
        <f>'PRIMA NOTA'!#REF!</f>
        <v>#REF!</v>
      </c>
      <c r="F985" s="120"/>
    </row>
    <row r="986" spans="1:6" x14ac:dyDescent="0.25">
      <c r="A986" s="105" t="s">
        <v>556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546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 t="e">
        <f>'PRIMA NOTA'!#REF!</f>
        <v>#REF!</v>
      </c>
      <c r="F993" s="120"/>
    </row>
    <row r="994" spans="1:6" x14ac:dyDescent="0.25">
      <c r="A994" s="105" t="s">
        <v>547</v>
      </c>
      <c r="C994" s="104" t="e">
        <f>'PRIMA NOTA'!#REF!</f>
        <v>#REF!</v>
      </c>
      <c r="F994" s="120"/>
    </row>
    <row r="995" spans="1:6" x14ac:dyDescent="0.25">
      <c r="A995" s="105" t="s">
        <v>548</v>
      </c>
      <c r="C995" s="104" t="e">
        <f>'PRIMA NOTA'!#REF!</f>
        <v>#REF!</v>
      </c>
      <c r="F995" s="120"/>
    </row>
    <row r="996" spans="1:6" x14ac:dyDescent="0.25">
      <c r="A996" s="105" t="s">
        <v>549</v>
      </c>
      <c r="C996" s="104" t="e">
        <f>'PRIMA NOTA'!#REF!</f>
        <v>#REF!</v>
      </c>
      <c r="F996" s="120"/>
    </row>
    <row r="997" spans="1:6" x14ac:dyDescent="0.25">
      <c r="A997" s="105" t="s">
        <v>550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551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126</v>
      </c>
      <c r="C1015" s="107" t="e">
        <f>'PRIMA NOTA'!#REF!</f>
        <v>#REF!</v>
      </c>
      <c r="F1015" s="120"/>
    </row>
    <row r="1016" spans="1:6" x14ac:dyDescent="0.25">
      <c r="A1016" s="105" t="s">
        <v>127</v>
      </c>
      <c r="C1016" s="107" t="e">
        <f>'PRIMA NOTA'!#REF!</f>
        <v>#REF!</v>
      </c>
      <c r="F1016" s="120"/>
    </row>
    <row r="1017" spans="1:6" x14ac:dyDescent="0.25">
      <c r="A1017" s="105" t="s">
        <v>129</v>
      </c>
      <c r="C1017" s="107" t="e">
        <f>'PRIMA NOTA'!#REF!</f>
        <v>#REF!</v>
      </c>
      <c r="F1017" s="120"/>
    </row>
    <row r="1018" spans="1:6" x14ac:dyDescent="0.25">
      <c r="A1018" s="105" t="s">
        <v>552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553</v>
      </c>
      <c r="B1035" s="110"/>
      <c r="C1035" s="115" t="e">
        <f>C1008-C1020</f>
        <v>#REF!</v>
      </c>
      <c r="D1035" s="110"/>
      <c r="E1035" s="110"/>
      <c r="F1035" s="121" t="s">
        <v>554</v>
      </c>
    </row>
    <row r="1037" spans="1:6" ht="13.8" customHeight="1" thickBot="1" x14ac:dyDescent="0.3"/>
    <row r="1038" spans="1:6" ht="13.8" customHeight="1" thickBot="1" x14ac:dyDescent="0.3">
      <c r="A1038" s="111" t="s">
        <v>555</v>
      </c>
      <c r="B1038" s="112"/>
      <c r="C1038" s="114" t="e">
        <f>'PRIMA NOTA'!#REF!</f>
        <v>#REF!</v>
      </c>
      <c r="D1038" s="113"/>
      <c r="E1038" s="113"/>
      <c r="F1038" s="118" t="s">
        <v>542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543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70</v>
      </c>
      <c r="C1044" s="104" t="e">
        <f>'PRIMA NOTA'!#REF!</f>
        <v>#REF!</v>
      </c>
      <c r="F1044" s="120"/>
    </row>
    <row r="1045" spans="1:6" x14ac:dyDescent="0.25">
      <c r="A1045" s="105" t="s">
        <v>544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545</v>
      </c>
      <c r="C1046" s="104" t="e">
        <f>'PRIMA NOTA'!#REF!</f>
        <v>#REF!</v>
      </c>
      <c r="F1046" s="120"/>
    </row>
    <row r="1047" spans="1:6" x14ac:dyDescent="0.25">
      <c r="A1047" s="105" t="s">
        <v>556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546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 t="e">
        <f>'PRIMA NOTA'!#REF!</f>
        <v>#REF!</v>
      </c>
      <c r="F1054" s="120"/>
    </row>
    <row r="1055" spans="1:6" x14ac:dyDescent="0.25">
      <c r="A1055" s="105" t="s">
        <v>547</v>
      </c>
      <c r="C1055" s="104" t="e">
        <f>'PRIMA NOTA'!#REF!</f>
        <v>#REF!</v>
      </c>
      <c r="F1055" s="120"/>
    </row>
    <row r="1056" spans="1:6" x14ac:dyDescent="0.25">
      <c r="A1056" s="105" t="s">
        <v>548</v>
      </c>
      <c r="C1056" s="104" t="e">
        <f>'PRIMA NOTA'!#REF!</f>
        <v>#REF!</v>
      </c>
      <c r="F1056" s="120"/>
    </row>
    <row r="1057" spans="1:6" x14ac:dyDescent="0.25">
      <c r="A1057" s="105" t="s">
        <v>549</v>
      </c>
      <c r="C1057" s="104" t="e">
        <f>'PRIMA NOTA'!#REF!</f>
        <v>#REF!</v>
      </c>
      <c r="F1057" s="120"/>
    </row>
    <row r="1058" spans="1:6" x14ac:dyDescent="0.25">
      <c r="A1058" s="105" t="s">
        <v>550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551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126</v>
      </c>
      <c r="C1076" s="107" t="e">
        <f>'PRIMA NOTA'!#REF!</f>
        <v>#REF!</v>
      </c>
      <c r="F1076" s="120"/>
    </row>
    <row r="1077" spans="1:6" x14ac:dyDescent="0.25">
      <c r="A1077" s="105" t="s">
        <v>127</v>
      </c>
      <c r="C1077" s="107" t="e">
        <f>'PRIMA NOTA'!#REF!</f>
        <v>#REF!</v>
      </c>
      <c r="F1077" s="120"/>
    </row>
    <row r="1078" spans="1:6" x14ac:dyDescent="0.25">
      <c r="A1078" s="105" t="s">
        <v>129</v>
      </c>
      <c r="C1078" s="107" t="e">
        <f>'PRIMA NOTA'!#REF!</f>
        <v>#REF!</v>
      </c>
      <c r="F1078" s="120"/>
    </row>
    <row r="1079" spans="1:6" x14ac:dyDescent="0.25">
      <c r="A1079" s="105" t="s">
        <v>552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553</v>
      </c>
      <c r="B1096" s="110"/>
      <c r="C1096" s="115" t="e">
        <f>C1069-C1081</f>
        <v>#REF!</v>
      </c>
      <c r="D1096" s="110"/>
      <c r="E1096" s="110"/>
      <c r="F1096" s="121" t="s">
        <v>554</v>
      </c>
    </row>
    <row r="1098" spans="1:6" ht="13.8" customHeight="1" thickBot="1" x14ac:dyDescent="0.3"/>
    <row r="1099" spans="1:6" ht="13.8" customHeight="1" thickBot="1" x14ac:dyDescent="0.3">
      <c r="A1099" s="111" t="s">
        <v>555</v>
      </c>
      <c r="B1099" s="112"/>
      <c r="C1099" s="114" t="e">
        <f>'PRIMA NOTA'!#REF!</f>
        <v>#REF!</v>
      </c>
      <c r="D1099" s="113"/>
      <c r="E1099" s="113"/>
      <c r="F1099" s="118" t="s">
        <v>542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543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70</v>
      </c>
      <c r="C1105" s="104" t="e">
        <f>'PRIMA NOTA'!#REF!</f>
        <v>#REF!</v>
      </c>
      <c r="F1105" s="120"/>
    </row>
    <row r="1106" spans="1:6" x14ac:dyDescent="0.25">
      <c r="A1106" s="105" t="s">
        <v>544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545</v>
      </c>
      <c r="C1107" s="104" t="e">
        <f>'PRIMA NOTA'!#REF!</f>
        <v>#REF!</v>
      </c>
      <c r="F1107" s="120"/>
    </row>
    <row r="1108" spans="1:6" x14ac:dyDescent="0.25">
      <c r="A1108" s="105" t="s">
        <v>556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546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 t="e">
        <f>'PRIMA NOTA'!#REF!</f>
        <v>#REF!</v>
      </c>
      <c r="F1115" s="120"/>
    </row>
    <row r="1116" spans="1:6" x14ac:dyDescent="0.25">
      <c r="A1116" s="105" t="s">
        <v>547</v>
      </c>
      <c r="C1116" s="104" t="e">
        <f>'PRIMA NOTA'!#REF!</f>
        <v>#REF!</v>
      </c>
      <c r="F1116" s="120"/>
    </row>
    <row r="1117" spans="1:6" x14ac:dyDescent="0.25">
      <c r="A1117" s="105" t="s">
        <v>548</v>
      </c>
      <c r="C1117" s="104" t="e">
        <f>'PRIMA NOTA'!#REF!</f>
        <v>#REF!</v>
      </c>
      <c r="F1117" s="120"/>
    </row>
    <row r="1118" spans="1:6" x14ac:dyDescent="0.25">
      <c r="A1118" s="105" t="s">
        <v>549</v>
      </c>
      <c r="C1118" s="104" t="e">
        <f>'PRIMA NOTA'!#REF!</f>
        <v>#REF!</v>
      </c>
      <c r="F1118" s="120"/>
    </row>
    <row r="1119" spans="1:6" x14ac:dyDescent="0.25">
      <c r="A1119" s="105" t="s">
        <v>550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551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126</v>
      </c>
      <c r="C1137" s="107" t="e">
        <f>'PRIMA NOTA'!#REF!</f>
        <v>#REF!</v>
      </c>
      <c r="F1137" s="120"/>
    </row>
    <row r="1138" spans="1:6" x14ac:dyDescent="0.25">
      <c r="A1138" s="105" t="s">
        <v>127</v>
      </c>
      <c r="C1138" s="107" t="e">
        <f>'PRIMA NOTA'!#REF!</f>
        <v>#REF!</v>
      </c>
      <c r="F1138" s="120"/>
    </row>
    <row r="1139" spans="1:6" x14ac:dyDescent="0.25">
      <c r="A1139" s="105" t="s">
        <v>129</v>
      </c>
      <c r="C1139" s="107" t="e">
        <f>'PRIMA NOTA'!#REF!</f>
        <v>#REF!</v>
      </c>
      <c r="F1139" s="120"/>
    </row>
    <row r="1140" spans="1:6" x14ac:dyDescent="0.25">
      <c r="A1140" s="105" t="s">
        <v>552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553</v>
      </c>
      <c r="B1157" s="110"/>
      <c r="C1157" s="115" t="e">
        <f>C1130-C1142</f>
        <v>#REF!</v>
      </c>
      <c r="D1157" s="110"/>
      <c r="E1157" s="110"/>
      <c r="F1157" s="121" t="s">
        <v>554</v>
      </c>
    </row>
    <row r="1159" spans="1:6" ht="13.8" customHeight="1" thickBot="1" x14ac:dyDescent="0.3"/>
    <row r="1160" spans="1:6" ht="13.8" customHeight="1" thickBot="1" x14ac:dyDescent="0.3">
      <c r="A1160" s="111" t="s">
        <v>555</v>
      </c>
      <c r="B1160" s="112"/>
      <c r="C1160" s="114" t="e">
        <f>'PRIMA NOTA'!#REF!</f>
        <v>#REF!</v>
      </c>
      <c r="D1160" s="113"/>
      <c r="E1160" s="113"/>
      <c r="F1160" s="118" t="s">
        <v>542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543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70</v>
      </c>
      <c r="C1166" s="104" t="e">
        <f>'PRIMA NOTA'!#REF!</f>
        <v>#REF!</v>
      </c>
      <c r="F1166" s="120"/>
    </row>
    <row r="1167" spans="1:6" x14ac:dyDescent="0.25">
      <c r="A1167" s="105" t="s">
        <v>544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545</v>
      </c>
      <c r="C1168" s="104" t="e">
        <f>'PRIMA NOTA'!#REF!</f>
        <v>#REF!</v>
      </c>
      <c r="F1168" s="120"/>
    </row>
    <row r="1169" spans="1:6" x14ac:dyDescent="0.25">
      <c r="A1169" s="105" t="s">
        <v>556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546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 t="e">
        <f>'PRIMA NOTA'!#REF!</f>
        <v>#REF!</v>
      </c>
      <c r="F1176" s="120"/>
    </row>
    <row r="1177" spans="1:6" x14ac:dyDescent="0.25">
      <c r="A1177" s="105" t="s">
        <v>547</v>
      </c>
      <c r="C1177" s="104" t="e">
        <f>'PRIMA NOTA'!#REF!</f>
        <v>#REF!</v>
      </c>
      <c r="F1177" s="120"/>
    </row>
    <row r="1178" spans="1:6" x14ac:dyDescent="0.25">
      <c r="A1178" s="105" t="s">
        <v>548</v>
      </c>
      <c r="C1178" s="104" t="e">
        <f>'PRIMA NOTA'!#REF!</f>
        <v>#REF!</v>
      </c>
      <c r="F1178" s="120"/>
    </row>
    <row r="1179" spans="1:6" x14ac:dyDescent="0.25">
      <c r="A1179" s="105" t="s">
        <v>549</v>
      </c>
      <c r="C1179" s="104" t="e">
        <f>'PRIMA NOTA'!#REF!</f>
        <v>#REF!</v>
      </c>
      <c r="F1179" s="120"/>
    </row>
    <row r="1180" spans="1:6" x14ac:dyDescent="0.25">
      <c r="A1180" s="105" t="s">
        <v>550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551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126</v>
      </c>
      <c r="C1198" s="107" t="e">
        <f>'PRIMA NOTA'!#REF!</f>
        <v>#REF!</v>
      </c>
      <c r="F1198" s="120"/>
    </row>
    <row r="1199" spans="1:6" x14ac:dyDescent="0.25">
      <c r="A1199" s="105" t="s">
        <v>127</v>
      </c>
      <c r="C1199" s="107" t="e">
        <f>'PRIMA NOTA'!#REF!</f>
        <v>#REF!</v>
      </c>
      <c r="F1199" s="120"/>
    </row>
    <row r="1200" spans="1:6" x14ac:dyDescent="0.25">
      <c r="A1200" s="105" t="s">
        <v>129</v>
      </c>
      <c r="C1200" s="107" t="e">
        <f>'PRIMA NOTA'!#REF!</f>
        <v>#REF!</v>
      </c>
      <c r="F1200" s="120"/>
    </row>
    <row r="1201" spans="1:6" x14ac:dyDescent="0.25">
      <c r="A1201" s="105" t="s">
        <v>552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553</v>
      </c>
      <c r="B1218" s="110"/>
      <c r="C1218" s="115" t="e">
        <f>C1191-C1203</f>
        <v>#REF!</v>
      </c>
      <c r="D1218" s="110"/>
      <c r="E1218" s="110"/>
      <c r="F1218" s="121" t="s">
        <v>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054"/>
  <sheetViews>
    <sheetView topLeftCell="A2743" zoomScale="130" zoomScaleNormal="130" workbookViewId="0">
      <selection activeCell="A2743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166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166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166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166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166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166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166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166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166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>
        <v>884</v>
      </c>
      <c r="C419" s="94" t="s">
        <v>562</v>
      </c>
      <c r="D419" s="94" t="s">
        <v>563</v>
      </c>
      <c r="E419" s="94"/>
    </row>
    <row r="420" spans="1:5" x14ac:dyDescent="0.25">
      <c r="A420" s="94"/>
      <c r="B420" s="101">
        <v>531.5</v>
      </c>
      <c r="C420" s="100" t="s">
        <v>564</v>
      </c>
      <c r="D420" s="94" t="s">
        <v>565</v>
      </c>
      <c r="E420" s="94"/>
    </row>
    <row r="421" spans="1:5" x14ac:dyDescent="0.25">
      <c r="A421" s="94"/>
      <c r="B421" s="101">
        <v>309.5</v>
      </c>
      <c r="C421" s="94" t="s">
        <v>566</v>
      </c>
      <c r="D421" s="94" t="s">
        <v>567</v>
      </c>
      <c r="E421" s="94"/>
    </row>
    <row r="422" spans="1:5" x14ac:dyDescent="0.25">
      <c r="A422" s="94"/>
      <c r="B422" s="101">
        <v>146.02000000000001</v>
      </c>
      <c r="C422" s="94" t="s">
        <v>568</v>
      </c>
      <c r="D422" s="94" t="s">
        <v>569</v>
      </c>
      <c r="E422" s="94"/>
    </row>
    <row r="423" spans="1:5" x14ac:dyDescent="0.25">
      <c r="A423" s="94"/>
      <c r="B423" s="101">
        <v>120</v>
      </c>
      <c r="C423" s="94" t="s">
        <v>570</v>
      </c>
      <c r="D423" s="94" t="s">
        <v>569</v>
      </c>
      <c r="E423" s="94"/>
    </row>
    <row r="424" spans="1:5" x14ac:dyDescent="0.25">
      <c r="A424" s="94"/>
      <c r="B424" s="101">
        <v>625</v>
      </c>
      <c r="C424" s="94" t="s">
        <v>571</v>
      </c>
      <c r="D424" s="94" t="s">
        <v>572</v>
      </c>
      <c r="E424" s="94"/>
    </row>
    <row r="425" spans="1:5" x14ac:dyDescent="0.25">
      <c r="A425" s="94"/>
      <c r="B425" s="101">
        <v>455</v>
      </c>
      <c r="C425" s="94" t="s">
        <v>573</v>
      </c>
      <c r="D425" s="94" t="s">
        <v>574</v>
      </c>
      <c r="E425" s="94"/>
    </row>
    <row r="426" spans="1:5" x14ac:dyDescent="0.25">
      <c r="A426" s="94"/>
      <c r="B426" s="101">
        <v>1032.5</v>
      </c>
      <c r="C426" s="94" t="s">
        <v>575</v>
      </c>
      <c r="D426" s="94" t="s">
        <v>576</v>
      </c>
      <c r="E426" s="94"/>
    </row>
    <row r="427" spans="1:5" x14ac:dyDescent="0.25">
      <c r="A427" s="94"/>
      <c r="B427" s="101">
        <v>137</v>
      </c>
      <c r="C427" s="94" t="s">
        <v>577</v>
      </c>
      <c r="D427" s="94" t="s">
        <v>578</v>
      </c>
      <c r="E427" s="94"/>
    </row>
    <row r="428" spans="1:5" x14ac:dyDescent="0.25">
      <c r="A428" s="94"/>
      <c r="B428" s="101">
        <v>100</v>
      </c>
      <c r="C428" s="94" t="s">
        <v>579</v>
      </c>
      <c r="D428" s="94" t="s">
        <v>580</v>
      </c>
      <c r="E428" s="94"/>
    </row>
    <row r="429" spans="1:5" x14ac:dyDescent="0.25">
      <c r="A429" s="94"/>
      <c r="B429" s="101">
        <v>476</v>
      </c>
      <c r="C429" s="94" t="s">
        <v>581</v>
      </c>
      <c r="D429" s="94" t="s">
        <v>582</v>
      </c>
      <c r="E429" s="94"/>
    </row>
    <row r="430" spans="1:5" x14ac:dyDescent="0.25">
      <c r="A430" s="94"/>
      <c r="B430" s="101">
        <v>243</v>
      </c>
      <c r="C430" s="94" t="s">
        <v>583</v>
      </c>
      <c r="D430" s="94" t="s">
        <v>584</v>
      </c>
      <c r="E430" s="94"/>
    </row>
    <row r="431" spans="1:5" x14ac:dyDescent="0.25">
      <c r="A431" s="94"/>
      <c r="B431" s="101">
        <v>60</v>
      </c>
      <c r="C431" s="94" t="s">
        <v>585</v>
      </c>
      <c r="D431" s="94" t="s">
        <v>586</v>
      </c>
      <c r="E431" s="94"/>
    </row>
    <row r="432" spans="1:5" x14ac:dyDescent="0.25">
      <c r="A432" s="94"/>
      <c r="B432" s="101">
        <v>300.99</v>
      </c>
      <c r="C432" s="94" t="s">
        <v>587</v>
      </c>
      <c r="D432" s="94" t="s">
        <v>588</v>
      </c>
      <c r="E432" s="94"/>
    </row>
    <row r="433" spans="1:5" x14ac:dyDescent="0.25">
      <c r="A433" s="94"/>
      <c r="B433" s="101">
        <v>100</v>
      </c>
      <c r="C433" s="94" t="s">
        <v>589</v>
      </c>
      <c r="D433" s="94" t="s">
        <v>590</v>
      </c>
      <c r="E433" s="94"/>
    </row>
    <row r="434" spans="1:5" x14ac:dyDescent="0.25">
      <c r="A434" s="94"/>
      <c r="B434" s="101">
        <v>155</v>
      </c>
      <c r="C434" s="94" t="s">
        <v>591</v>
      </c>
      <c r="D434" s="94" t="s">
        <v>592</v>
      </c>
      <c r="E434" s="94"/>
    </row>
    <row r="435" spans="1:5" x14ac:dyDescent="0.25">
      <c r="A435" s="94"/>
      <c r="B435" s="101">
        <v>102</v>
      </c>
      <c r="C435" s="94" t="s">
        <v>593</v>
      </c>
      <c r="D435" s="94" t="s">
        <v>594</v>
      </c>
      <c r="E435" s="94"/>
    </row>
    <row r="436" spans="1:5" x14ac:dyDescent="0.25">
      <c r="A436" s="94"/>
      <c r="B436" s="101">
        <v>527.99</v>
      </c>
      <c r="C436" s="94" t="s">
        <v>595</v>
      </c>
      <c r="D436" s="94" t="s">
        <v>596</v>
      </c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6305.5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166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166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166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166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166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166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166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166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166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166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166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166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166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166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166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166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166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166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166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166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166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166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166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166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166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166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166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166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170</v>
      </c>
      <c r="C1875" s="94" t="s">
        <v>597</v>
      </c>
      <c r="D1875" s="94" t="s">
        <v>598</v>
      </c>
      <c r="E1875" s="94"/>
    </row>
    <row r="1876" spans="1:5" x14ac:dyDescent="0.25">
      <c r="A1876" s="94"/>
      <c r="B1876" s="101">
        <v>346.97</v>
      </c>
      <c r="C1876" s="100" t="s">
        <v>599</v>
      </c>
      <c r="D1876" s="94" t="s">
        <v>600</v>
      </c>
      <c r="E1876" s="94"/>
    </row>
    <row r="1877" spans="1:5" x14ac:dyDescent="0.25">
      <c r="A1877" s="94"/>
      <c r="B1877" s="101">
        <v>108.5</v>
      </c>
      <c r="C1877" s="94" t="s">
        <v>601</v>
      </c>
      <c r="D1877" s="94" t="s">
        <v>602</v>
      </c>
      <c r="E1877" s="94"/>
    </row>
    <row r="1878" spans="1:5" x14ac:dyDescent="0.25">
      <c r="A1878" s="94"/>
      <c r="B1878" s="101">
        <v>185.5</v>
      </c>
      <c r="C1878" s="94" t="s">
        <v>603</v>
      </c>
      <c r="D1878" s="94" t="s">
        <v>604</v>
      </c>
      <c r="E1878" s="94"/>
    </row>
    <row r="1879" spans="1:5" x14ac:dyDescent="0.25">
      <c r="A1879" s="94"/>
      <c r="B1879" s="101">
        <v>1003</v>
      </c>
      <c r="C1879" s="94" t="s">
        <v>605</v>
      </c>
      <c r="D1879" s="94" t="s">
        <v>606</v>
      </c>
      <c r="E1879" s="94"/>
    </row>
    <row r="1880" spans="1:5" x14ac:dyDescent="0.25">
      <c r="A1880" s="94"/>
      <c r="B1880" s="101">
        <v>364.5</v>
      </c>
      <c r="C1880" s="94" t="s">
        <v>607</v>
      </c>
      <c r="D1880" s="94" t="s">
        <v>608</v>
      </c>
      <c r="E1880" s="94"/>
    </row>
    <row r="1881" spans="1:5" x14ac:dyDescent="0.25">
      <c r="A1881" s="94"/>
      <c r="B1881" s="101">
        <v>319</v>
      </c>
      <c r="C1881" s="94" t="s">
        <v>609</v>
      </c>
      <c r="D1881" s="94" t="s">
        <v>610</v>
      </c>
      <c r="E1881" s="94"/>
    </row>
    <row r="1882" spans="1:5" x14ac:dyDescent="0.25">
      <c r="A1882" s="94"/>
      <c r="B1882" s="101">
        <v>100</v>
      </c>
      <c r="C1882" s="94" t="s">
        <v>611</v>
      </c>
      <c r="D1882" s="94" t="s">
        <v>612</v>
      </c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2597.4700000000003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166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>
        <v>62</v>
      </c>
      <c r="C1927" s="94" t="s">
        <v>613</v>
      </c>
      <c r="D1927" s="94" t="s">
        <v>614</v>
      </c>
      <c r="E1927" s="94"/>
    </row>
    <row r="1928" spans="1:5" x14ac:dyDescent="0.25">
      <c r="A1928" s="94"/>
      <c r="B1928" s="101">
        <v>630.75</v>
      </c>
      <c r="C1928" s="100" t="s">
        <v>615</v>
      </c>
      <c r="D1928" s="94" t="s">
        <v>616</v>
      </c>
      <c r="E1928" s="94"/>
    </row>
    <row r="1929" spans="1:5" x14ac:dyDescent="0.25">
      <c r="A1929" s="94"/>
      <c r="B1929" s="101">
        <v>557</v>
      </c>
      <c r="C1929" s="94" t="s">
        <v>617</v>
      </c>
      <c r="D1929" s="94" t="s">
        <v>618</v>
      </c>
      <c r="E1929" s="94"/>
    </row>
    <row r="1930" spans="1:5" x14ac:dyDescent="0.25">
      <c r="A1930" s="94"/>
      <c r="B1930" s="101">
        <v>227.5</v>
      </c>
      <c r="C1930" s="94" t="s">
        <v>619</v>
      </c>
      <c r="D1930" s="94" t="s">
        <v>620</v>
      </c>
      <c r="E1930" s="94"/>
    </row>
    <row r="1931" spans="1:5" x14ac:dyDescent="0.25">
      <c r="A1931" s="94"/>
      <c r="B1931" s="101">
        <v>986</v>
      </c>
      <c r="C1931" s="94" t="s">
        <v>621</v>
      </c>
      <c r="D1931" s="94" t="s">
        <v>622</v>
      </c>
      <c r="E1931" s="94"/>
    </row>
    <row r="1932" spans="1:5" x14ac:dyDescent="0.25">
      <c r="A1932" s="94"/>
      <c r="B1932" s="101">
        <v>127</v>
      </c>
      <c r="C1932" s="94" t="s">
        <v>623</v>
      </c>
      <c r="D1932" s="94" t="s">
        <v>624</v>
      </c>
      <c r="E1932" s="94"/>
    </row>
    <row r="1933" spans="1:5" x14ac:dyDescent="0.25">
      <c r="A1933" s="94"/>
      <c r="B1933" s="101">
        <v>743</v>
      </c>
      <c r="C1933" s="94" t="s">
        <v>625</v>
      </c>
      <c r="D1933" s="94" t="s">
        <v>626</v>
      </c>
      <c r="E1933" s="94"/>
    </row>
    <row r="1934" spans="1:5" x14ac:dyDescent="0.25">
      <c r="A1934" s="94"/>
      <c r="B1934" s="101">
        <v>88.99</v>
      </c>
      <c r="C1934" s="94" t="s">
        <v>627</v>
      </c>
      <c r="D1934" s="94" t="s">
        <v>628</v>
      </c>
      <c r="E1934" s="94"/>
    </row>
    <row r="1935" spans="1:5" x14ac:dyDescent="0.25">
      <c r="A1935" s="94"/>
      <c r="B1935" s="101">
        <v>1160</v>
      </c>
      <c r="C1935" s="94" t="s">
        <v>629</v>
      </c>
      <c r="D1935" s="94" t="s">
        <v>628</v>
      </c>
      <c r="E1935" s="94"/>
    </row>
    <row r="1936" spans="1:5" x14ac:dyDescent="0.25">
      <c r="A1936" s="94"/>
      <c r="B1936" s="101">
        <v>435.5</v>
      </c>
      <c r="C1936" s="94" t="s">
        <v>630</v>
      </c>
      <c r="D1936" s="94" t="s">
        <v>631</v>
      </c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5017.74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166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900</v>
      </c>
      <c r="C1979" s="94" t="s">
        <v>632</v>
      </c>
      <c r="D1979" s="94" t="s">
        <v>633</v>
      </c>
      <c r="E1979" s="94"/>
    </row>
    <row r="1980" spans="1:5" x14ac:dyDescent="0.25">
      <c r="A1980" s="94"/>
      <c r="B1980" s="101">
        <v>143</v>
      </c>
      <c r="C1980" s="100" t="s">
        <v>634</v>
      </c>
      <c r="D1980" s="94" t="s">
        <v>635</v>
      </c>
      <c r="E1980" s="94"/>
    </row>
    <row r="1981" spans="1:5" x14ac:dyDescent="0.25">
      <c r="A1981" s="94"/>
      <c r="B1981" s="101">
        <v>330</v>
      </c>
      <c r="C1981" s="94" t="s">
        <v>636</v>
      </c>
      <c r="D1981" s="94" t="s">
        <v>637</v>
      </c>
      <c r="E1981" s="94"/>
    </row>
    <row r="1982" spans="1:5" x14ac:dyDescent="0.25">
      <c r="A1982" s="94"/>
      <c r="B1982" s="101">
        <v>390</v>
      </c>
      <c r="C1982" s="94" t="s">
        <v>638</v>
      </c>
      <c r="D1982" s="94" t="s">
        <v>639</v>
      </c>
      <c r="E1982" s="94"/>
    </row>
    <row r="1983" spans="1:5" x14ac:dyDescent="0.25">
      <c r="A1983" s="94"/>
      <c r="B1983" s="101">
        <v>489.5</v>
      </c>
      <c r="C1983" s="94" t="s">
        <v>640</v>
      </c>
      <c r="D1983" s="94" t="s">
        <v>641</v>
      </c>
      <c r="E1983" s="94"/>
    </row>
    <row r="1984" spans="1:5" x14ac:dyDescent="0.25">
      <c r="A1984" s="94"/>
      <c r="B1984" s="101">
        <v>456.5</v>
      </c>
      <c r="C1984" s="94" t="s">
        <v>642</v>
      </c>
      <c r="D1984" s="94" t="s">
        <v>643</v>
      </c>
      <c r="E1984" s="94"/>
    </row>
    <row r="1985" spans="1:5" x14ac:dyDescent="0.25">
      <c r="A1985" s="94"/>
      <c r="B1985" s="101">
        <v>746</v>
      </c>
      <c r="C1985" s="94" t="s">
        <v>644</v>
      </c>
      <c r="D1985" s="94" t="s">
        <v>645</v>
      </c>
      <c r="E1985" s="94"/>
    </row>
    <row r="1986" spans="1:5" x14ac:dyDescent="0.25">
      <c r="A1986" s="94"/>
      <c r="B1986" s="101">
        <v>340</v>
      </c>
      <c r="C1986" s="94" t="s">
        <v>646</v>
      </c>
      <c r="D1986" s="94" t="s">
        <v>647</v>
      </c>
      <c r="E1986" s="94"/>
    </row>
    <row r="1987" spans="1:5" x14ac:dyDescent="0.25">
      <c r="A1987" s="94"/>
      <c r="B1987" s="101">
        <v>1144</v>
      </c>
      <c r="C1987" s="94" t="s">
        <v>648</v>
      </c>
      <c r="D1987" s="94" t="s">
        <v>649</v>
      </c>
      <c r="E1987" s="94"/>
    </row>
    <row r="1988" spans="1:5" x14ac:dyDescent="0.25">
      <c r="A1988" s="94"/>
      <c r="B1988" s="101">
        <v>644</v>
      </c>
      <c r="C1988" s="94" t="s">
        <v>650</v>
      </c>
      <c r="D1988" s="94" t="s">
        <v>651</v>
      </c>
      <c r="E1988" s="94"/>
    </row>
    <row r="1989" spans="1:5" x14ac:dyDescent="0.25">
      <c r="A1989" s="94"/>
      <c r="B1989" s="101">
        <v>73.010000000000005</v>
      </c>
      <c r="C1989" s="94" t="s">
        <v>652</v>
      </c>
      <c r="D1989" s="94" t="s">
        <v>651</v>
      </c>
      <c r="E1989" s="94"/>
    </row>
    <row r="1990" spans="1:5" x14ac:dyDescent="0.25">
      <c r="A1990" s="94"/>
      <c r="B1990" s="101">
        <v>2085.5</v>
      </c>
      <c r="C1990" s="94" t="s">
        <v>653</v>
      </c>
      <c r="D1990" s="94" t="s">
        <v>654</v>
      </c>
      <c r="E1990" s="94"/>
    </row>
    <row r="1991" spans="1:5" x14ac:dyDescent="0.25">
      <c r="A1991" s="94"/>
      <c r="B1991" s="101">
        <v>679.5</v>
      </c>
      <c r="C1991" s="94" t="s">
        <v>655</v>
      </c>
      <c r="D1991" s="94" t="s">
        <v>656</v>
      </c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8421.01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166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166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166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166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2139.5</v>
      </c>
      <c r="C2187" s="94" t="s">
        <v>657</v>
      </c>
      <c r="D2187" s="94" t="s">
        <v>658</v>
      </c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2139.5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166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>
        <v>302</v>
      </c>
      <c r="C2239" s="94" t="s">
        <v>659</v>
      </c>
      <c r="D2239" s="94" t="s">
        <v>660</v>
      </c>
      <c r="E2239" s="94"/>
    </row>
    <row r="2240" spans="1:5" x14ac:dyDescent="0.25">
      <c r="A2240" s="94"/>
      <c r="B2240" s="101">
        <v>503</v>
      </c>
      <c r="C2240" s="100" t="s">
        <v>661</v>
      </c>
      <c r="D2240" s="94" t="s">
        <v>662</v>
      </c>
      <c r="E2240" s="94"/>
    </row>
    <row r="2241" spans="1:5" x14ac:dyDescent="0.25">
      <c r="A2241" s="94"/>
      <c r="B2241" s="101">
        <v>1205</v>
      </c>
      <c r="C2241" s="94" t="s">
        <v>663</v>
      </c>
      <c r="D2241" s="94" t="s">
        <v>664</v>
      </c>
      <c r="E2241" s="94"/>
    </row>
    <row r="2242" spans="1:5" x14ac:dyDescent="0.25">
      <c r="A2242" s="94"/>
      <c r="B2242" s="101">
        <v>470.5</v>
      </c>
      <c r="C2242" s="94" t="s">
        <v>665</v>
      </c>
      <c r="D2242" s="94" t="s">
        <v>666</v>
      </c>
      <c r="E2242" s="94"/>
    </row>
    <row r="2243" spans="1:5" x14ac:dyDescent="0.25">
      <c r="A2243" s="94"/>
      <c r="B2243" s="101">
        <v>390</v>
      </c>
      <c r="C2243" s="94" t="s">
        <v>667</v>
      </c>
      <c r="D2243" s="94" t="s">
        <v>668</v>
      </c>
      <c r="E2243" s="94"/>
    </row>
    <row r="2244" spans="1:5" x14ac:dyDescent="0.25">
      <c r="A2244" s="94"/>
      <c r="B2244" s="101">
        <v>210</v>
      </c>
      <c r="C2244" s="94" t="s">
        <v>669</v>
      </c>
      <c r="D2244" s="94" t="s">
        <v>670</v>
      </c>
      <c r="E2244" s="94"/>
    </row>
    <row r="2245" spans="1:5" x14ac:dyDescent="0.25">
      <c r="A2245" s="94"/>
      <c r="B2245" s="101">
        <v>721</v>
      </c>
      <c r="C2245" s="94" t="s">
        <v>671</v>
      </c>
      <c r="D2245" s="94" t="s">
        <v>672</v>
      </c>
      <c r="E2245" s="94"/>
    </row>
    <row r="2246" spans="1:5" x14ac:dyDescent="0.25">
      <c r="A2246" s="94"/>
      <c r="B2246" s="101">
        <v>299.51</v>
      </c>
      <c r="C2246" s="94" t="s">
        <v>673</v>
      </c>
      <c r="D2246" s="94" t="s">
        <v>674</v>
      </c>
      <c r="E2246" s="94"/>
    </row>
    <row r="2247" spans="1:5" x14ac:dyDescent="0.25">
      <c r="A2247" s="94"/>
      <c r="B2247" s="101">
        <v>99.99</v>
      </c>
      <c r="C2247" s="94" t="s">
        <v>675</v>
      </c>
      <c r="D2247" s="94" t="s">
        <v>674</v>
      </c>
      <c r="E2247" s="94"/>
    </row>
    <row r="2248" spans="1:5" x14ac:dyDescent="0.25">
      <c r="A2248" s="94"/>
      <c r="B2248" s="101">
        <v>399.98</v>
      </c>
      <c r="C2248" s="94" t="s">
        <v>676</v>
      </c>
      <c r="D2248" s="94" t="s">
        <v>674</v>
      </c>
      <c r="E2248" s="94"/>
    </row>
    <row r="2249" spans="1:5" x14ac:dyDescent="0.25">
      <c r="A2249" s="94"/>
      <c r="B2249" s="101">
        <v>99.99</v>
      </c>
      <c r="C2249" s="94" t="s">
        <v>677</v>
      </c>
      <c r="D2249" s="94" t="s">
        <v>674</v>
      </c>
      <c r="E2249" s="94"/>
    </row>
    <row r="2250" spans="1:5" x14ac:dyDescent="0.25">
      <c r="A2250" s="94"/>
      <c r="B2250" s="101">
        <v>1318</v>
      </c>
      <c r="C2250" s="94" t="s">
        <v>678</v>
      </c>
      <c r="D2250" s="94" t="s">
        <v>679</v>
      </c>
      <c r="E2250" s="94"/>
    </row>
    <row r="2251" spans="1:5" x14ac:dyDescent="0.25">
      <c r="A2251" s="94"/>
      <c r="B2251" s="101">
        <v>297</v>
      </c>
      <c r="C2251" s="94" t="s">
        <v>680</v>
      </c>
      <c r="D2251" s="94" t="s">
        <v>681</v>
      </c>
      <c r="E2251" s="94"/>
    </row>
    <row r="2252" spans="1:5" x14ac:dyDescent="0.25">
      <c r="A2252" s="94"/>
      <c r="B2252" s="101">
        <v>571</v>
      </c>
      <c r="C2252" s="94" t="s">
        <v>682</v>
      </c>
      <c r="D2252" s="94" t="s">
        <v>683</v>
      </c>
      <c r="E2252" s="94"/>
    </row>
    <row r="2253" spans="1:5" x14ac:dyDescent="0.25">
      <c r="A2253" s="94"/>
      <c r="B2253" s="101">
        <v>388.5</v>
      </c>
      <c r="C2253" s="94" t="s">
        <v>684</v>
      </c>
      <c r="D2253" s="94" t="s">
        <v>685</v>
      </c>
      <c r="E2253" s="94"/>
    </row>
    <row r="2254" spans="1:5" x14ac:dyDescent="0.25">
      <c r="A2254" s="94"/>
      <c r="B2254" s="101">
        <v>825</v>
      </c>
      <c r="C2254" s="94" t="s">
        <v>686</v>
      </c>
      <c r="D2254" s="94" t="s">
        <v>687</v>
      </c>
      <c r="E2254" s="94"/>
    </row>
    <row r="2255" spans="1:5" x14ac:dyDescent="0.25">
      <c r="A2255" s="94"/>
      <c r="B2255" s="101">
        <v>667.5</v>
      </c>
      <c r="C2255" s="94" t="s">
        <v>688</v>
      </c>
      <c r="D2255" s="94" t="s">
        <v>689</v>
      </c>
      <c r="E2255" s="94"/>
    </row>
    <row r="2256" spans="1:5" x14ac:dyDescent="0.25">
      <c r="A2256" s="94"/>
      <c r="B2256" s="101">
        <v>488.74</v>
      </c>
      <c r="C2256" s="94" t="s">
        <v>690</v>
      </c>
      <c r="D2256" s="94" t="s">
        <v>691</v>
      </c>
      <c r="E2256" s="94"/>
    </row>
    <row r="2257" spans="1:5" x14ac:dyDescent="0.25">
      <c r="A2257" s="94"/>
      <c r="B2257" s="101">
        <v>178</v>
      </c>
      <c r="C2257" s="94" t="s">
        <v>692</v>
      </c>
      <c r="D2257" s="94" t="s">
        <v>693</v>
      </c>
      <c r="E2257" s="94"/>
    </row>
    <row r="2258" spans="1:5" x14ac:dyDescent="0.25">
      <c r="A2258" s="94"/>
      <c r="B2258" s="101">
        <v>500.01</v>
      </c>
      <c r="C2258" s="94" t="s">
        <v>694</v>
      </c>
      <c r="D2258" s="94" t="s">
        <v>693</v>
      </c>
      <c r="E2258" s="94"/>
    </row>
    <row r="2259" spans="1:5" x14ac:dyDescent="0.25">
      <c r="A2259" s="94"/>
      <c r="B2259" s="101">
        <v>195</v>
      </c>
      <c r="C2259" s="94" t="s">
        <v>695</v>
      </c>
      <c r="D2259" s="94" t="s">
        <v>693</v>
      </c>
      <c r="E2259" s="94"/>
    </row>
    <row r="2260" spans="1:5" x14ac:dyDescent="0.25">
      <c r="A2260" s="94"/>
      <c r="B2260" s="101">
        <v>359</v>
      </c>
      <c r="C2260" s="94" t="s">
        <v>696</v>
      </c>
      <c r="D2260" s="94" t="s">
        <v>697</v>
      </c>
      <c r="E2260" s="94"/>
    </row>
    <row r="2261" spans="1:5" x14ac:dyDescent="0.25">
      <c r="A2261" s="94"/>
      <c r="B2261" s="101">
        <v>958</v>
      </c>
      <c r="C2261" s="94" t="s">
        <v>698</v>
      </c>
      <c r="D2261" s="94" t="s">
        <v>699</v>
      </c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11446.72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166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166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166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166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166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166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166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166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166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166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166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166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166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166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166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166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166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166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166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166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166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166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166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166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166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166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166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166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166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166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166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166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166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166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23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54"/>
  <sheetViews>
    <sheetView zoomScale="70" zoomScaleNormal="70"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166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166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166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166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166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166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166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166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166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166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166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166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166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166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166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166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166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166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166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166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166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166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166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166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166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166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166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166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166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166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166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166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472.29</v>
      </c>
      <c r="C1615" s="94">
        <v>33112005400</v>
      </c>
      <c r="D1615" s="94" t="s">
        <v>700</v>
      </c>
      <c r="E1615" s="94"/>
    </row>
    <row r="1616" spans="1:5" x14ac:dyDescent="0.25">
      <c r="A1616" s="94"/>
      <c r="B1616" s="101">
        <v>740.8</v>
      </c>
      <c r="C1616" s="100">
        <v>33112005401</v>
      </c>
      <c r="D1616" s="94" t="s">
        <v>700</v>
      </c>
      <c r="E1616" s="94"/>
    </row>
    <row r="1617" spans="1:5" x14ac:dyDescent="0.25">
      <c r="A1617" s="94"/>
      <c r="B1617" s="101">
        <v>5538.8</v>
      </c>
      <c r="C1617" s="94">
        <v>51312301060</v>
      </c>
      <c r="D1617" s="94" t="s">
        <v>701</v>
      </c>
      <c r="E1617" s="94"/>
    </row>
    <row r="1618" spans="1:5" x14ac:dyDescent="0.25">
      <c r="A1618" s="94"/>
      <c r="B1618" s="101">
        <v>600</v>
      </c>
      <c r="C1618" s="94">
        <v>9012840</v>
      </c>
      <c r="D1618" s="94" t="s">
        <v>702</v>
      </c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7351.89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166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166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166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166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166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166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166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166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280</v>
      </c>
      <c r="C2031" s="94">
        <v>33131300198</v>
      </c>
      <c r="D2031" s="94" t="s">
        <v>703</v>
      </c>
      <c r="E2031" s="94"/>
    </row>
    <row r="2032" spans="1:5" x14ac:dyDescent="0.25">
      <c r="A2032" s="94"/>
      <c r="B2032" s="101">
        <v>223</v>
      </c>
      <c r="C2032" s="100">
        <v>51312300342</v>
      </c>
      <c r="D2032" s="94" t="s">
        <v>704</v>
      </c>
      <c r="E2032" s="94"/>
    </row>
    <row r="2033" spans="1:5" x14ac:dyDescent="0.25">
      <c r="A2033" s="94"/>
      <c r="B2033" s="101">
        <v>59.06</v>
      </c>
      <c r="C2033" s="94">
        <v>9045690</v>
      </c>
      <c r="D2033" s="94" t="s">
        <v>703</v>
      </c>
      <c r="E2033" s="94"/>
    </row>
    <row r="2034" spans="1:5" x14ac:dyDescent="0.25">
      <c r="A2034" s="94"/>
      <c r="B2034" s="101">
        <v>59.06</v>
      </c>
      <c r="C2034" s="94">
        <v>9045690</v>
      </c>
      <c r="D2034" s="94" t="s">
        <v>703</v>
      </c>
      <c r="E2034" s="94"/>
    </row>
    <row r="2035" spans="1:5" x14ac:dyDescent="0.25">
      <c r="A2035" s="94"/>
      <c r="B2035" s="101">
        <v>59.06</v>
      </c>
      <c r="C2035" s="94">
        <v>9045690</v>
      </c>
      <c r="D2035" s="94" t="s">
        <v>703</v>
      </c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680.17999999999984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166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166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166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166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166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166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250</v>
      </c>
      <c r="C2343" s="94">
        <v>58912300329</v>
      </c>
      <c r="D2343" s="94" t="s">
        <v>705</v>
      </c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250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166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166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166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166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313.27</v>
      </c>
      <c r="C2551" s="94">
        <v>58931001464</v>
      </c>
      <c r="D2551" s="94" t="s">
        <v>706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313.27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166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87.82</v>
      </c>
      <c r="C2603" s="94">
        <v>33131003742</v>
      </c>
      <c r="D2603" s="94" t="s">
        <v>707</v>
      </c>
      <c r="E2603" s="94"/>
    </row>
    <row r="2604" spans="1:5" x14ac:dyDescent="0.25">
      <c r="A2604" s="94"/>
      <c r="B2604" s="101">
        <v>87.82</v>
      </c>
      <c r="C2604" s="100">
        <v>33131003745</v>
      </c>
      <c r="D2604" s="94" t="s">
        <v>708</v>
      </c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175.64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166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166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166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166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166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166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166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166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166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166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166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166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166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166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166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166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166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166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166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166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166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166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166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166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166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166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166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22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54"/>
  <sheetViews>
    <sheetView tabSelected="1"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166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166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166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166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166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166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166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166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166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166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166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166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166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166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166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166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166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166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166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166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166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166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166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166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166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166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166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166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166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166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166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166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166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166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166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166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166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166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166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166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166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166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166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166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166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166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166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166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166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166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166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166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166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166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166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166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166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166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166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166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166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166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166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166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166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166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166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166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166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166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166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166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166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166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166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166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166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166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0" priority="1" operator="containsText" text="Fin. Consumo">
      <formula>NOT(ISERROR(SEARCH("Fin. Consumo",A1)))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207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709</v>
      </c>
      <c r="B1" s="97" t="s">
        <v>710</v>
      </c>
      <c r="C1" s="97" t="s">
        <v>27</v>
      </c>
      <c r="D1" s="97" t="s">
        <v>711</v>
      </c>
      <c r="E1" s="97" t="s">
        <v>712</v>
      </c>
      <c r="F1" s="97" t="s">
        <v>2</v>
      </c>
      <c r="G1" s="97" t="s">
        <v>166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713</v>
      </c>
      <c r="B3" s="94" t="s">
        <v>714</v>
      </c>
      <c r="C3" s="94" t="s">
        <v>715</v>
      </c>
      <c r="D3" s="94" t="s">
        <v>716</v>
      </c>
      <c r="E3" s="94" t="s">
        <v>717</v>
      </c>
      <c r="F3" s="94" t="s">
        <v>718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719</v>
      </c>
      <c r="E4" s="94">
        <v>480</v>
      </c>
      <c r="F4" s="94" t="s">
        <v>720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719</v>
      </c>
      <c r="E5" s="94">
        <v>480</v>
      </c>
      <c r="F5" s="94" t="s">
        <v>721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719</v>
      </c>
      <c r="E6" s="94">
        <v>480</v>
      </c>
      <c r="F6" s="94" t="s">
        <v>722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719</v>
      </c>
      <c r="E7" s="94">
        <v>480</v>
      </c>
      <c r="F7" s="94" t="s">
        <v>723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719</v>
      </c>
      <c r="E8" s="94">
        <v>480</v>
      </c>
      <c r="F8" s="94" t="s">
        <v>724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719</v>
      </c>
      <c r="E9" s="94" t="s">
        <v>725</v>
      </c>
      <c r="F9" s="94" t="s">
        <v>726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719</v>
      </c>
      <c r="E10" s="94">
        <v>480</v>
      </c>
      <c r="F10" s="94" t="s">
        <v>727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719</v>
      </c>
      <c r="E11" s="94">
        <v>480</v>
      </c>
      <c r="F11" s="94" t="s">
        <v>728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719</v>
      </c>
      <c r="E12" s="94">
        <v>480</v>
      </c>
      <c r="F12" s="94" t="s">
        <v>729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719</v>
      </c>
      <c r="E13" s="94">
        <v>480</v>
      </c>
      <c r="F13" s="94" t="s">
        <v>730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719</v>
      </c>
      <c r="E14" s="94">
        <v>480</v>
      </c>
      <c r="F14" s="94" t="s">
        <v>731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719</v>
      </c>
      <c r="E15" s="94">
        <v>480</v>
      </c>
      <c r="F15" s="94" t="s">
        <v>732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719</v>
      </c>
      <c r="E16" s="94">
        <v>480</v>
      </c>
      <c r="F16" s="94" t="s">
        <v>733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719</v>
      </c>
      <c r="E17" s="94">
        <v>480</v>
      </c>
      <c r="F17" t="s">
        <v>734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719</v>
      </c>
      <c r="E18" s="94">
        <v>480</v>
      </c>
      <c r="F18" t="s">
        <v>735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5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736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5" t="s">
        <v>737</v>
      </c>
      <c r="B50" s="125"/>
      <c r="C50" s="133" t="e">
        <f>C20-C44</f>
        <v>#REF!</v>
      </c>
      <c r="D50" s="94"/>
      <c r="E50" s="94"/>
      <c r="F50" s="94"/>
      <c r="G50" s="94"/>
    </row>
    <row r="53" spans="1:7" x14ac:dyDescent="0.25">
      <c r="A53" s="97" t="s">
        <v>709</v>
      </c>
      <c r="B53" s="97" t="s">
        <v>710</v>
      </c>
      <c r="C53" s="97" t="s">
        <v>27</v>
      </c>
      <c r="D53" s="97" t="s">
        <v>711</v>
      </c>
      <c r="E53" s="97" t="s">
        <v>712</v>
      </c>
      <c r="F53" s="97" t="s">
        <v>2</v>
      </c>
      <c r="G53" s="97" t="s">
        <v>166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713</v>
      </c>
      <c r="B55" t="s">
        <v>714</v>
      </c>
      <c r="C55" t="s">
        <v>715</v>
      </c>
      <c r="D55" t="s">
        <v>716</v>
      </c>
      <c r="E55" t="s">
        <v>717</v>
      </c>
      <c r="F55" t="s">
        <v>718</v>
      </c>
      <c r="G55" t="s">
        <v>738</v>
      </c>
    </row>
    <row r="56" spans="1:7" x14ac:dyDescent="0.25">
      <c r="A56" s="129">
        <v>45294</v>
      </c>
      <c r="B56" s="129">
        <v>45294</v>
      </c>
      <c r="C56">
        <v>5748.03</v>
      </c>
      <c r="D56" t="s">
        <v>719</v>
      </c>
      <c r="E56">
        <v>480</v>
      </c>
      <c r="F56" t="s">
        <v>739</v>
      </c>
    </row>
    <row r="57" spans="1:7" x14ac:dyDescent="0.25">
      <c r="A57" s="129">
        <v>45294</v>
      </c>
      <c r="B57" s="129">
        <v>45294</v>
      </c>
      <c r="C57">
        <v>5233.03</v>
      </c>
      <c r="D57" t="s">
        <v>719</v>
      </c>
      <c r="E57">
        <v>480</v>
      </c>
      <c r="F57" t="s">
        <v>740</v>
      </c>
    </row>
    <row r="58" spans="1:7" x14ac:dyDescent="0.25">
      <c r="A58" s="129">
        <v>45294</v>
      </c>
      <c r="B58" s="129">
        <v>45294</v>
      </c>
      <c r="C58">
        <v>730</v>
      </c>
      <c r="D58" t="s">
        <v>719</v>
      </c>
      <c r="E58">
        <v>480</v>
      </c>
      <c r="F58" t="s">
        <v>741</v>
      </c>
    </row>
    <row r="59" spans="1:7" x14ac:dyDescent="0.25">
      <c r="A59" s="129">
        <v>45294</v>
      </c>
      <c r="B59" s="129">
        <v>45294</v>
      </c>
      <c r="C59">
        <v>830</v>
      </c>
      <c r="D59" t="s">
        <v>719</v>
      </c>
      <c r="E59">
        <v>480</v>
      </c>
      <c r="F59" t="s">
        <v>742</v>
      </c>
    </row>
    <row r="60" spans="1:7" x14ac:dyDescent="0.25">
      <c r="A60" s="129">
        <v>45294</v>
      </c>
      <c r="B60" s="129">
        <v>45294</v>
      </c>
      <c r="C60">
        <v>389</v>
      </c>
      <c r="D60" t="s">
        <v>719</v>
      </c>
      <c r="E60">
        <v>480</v>
      </c>
      <c r="F60" t="s">
        <v>743</v>
      </c>
    </row>
    <row r="61" spans="1:7" x14ac:dyDescent="0.25">
      <c r="A61" s="129">
        <v>45294</v>
      </c>
      <c r="B61" s="129">
        <v>45294</v>
      </c>
      <c r="C61">
        <v>21937</v>
      </c>
      <c r="D61" t="s">
        <v>719</v>
      </c>
      <c r="E61">
        <v>480</v>
      </c>
      <c r="F61" t="s">
        <v>744</v>
      </c>
    </row>
    <row r="62" spans="1:7" x14ac:dyDescent="0.25">
      <c r="A62" s="129">
        <v>45294</v>
      </c>
      <c r="B62" s="129">
        <v>45294</v>
      </c>
      <c r="C62">
        <v>743</v>
      </c>
      <c r="D62" t="s">
        <v>719</v>
      </c>
      <c r="E62">
        <v>480</v>
      </c>
      <c r="F62" t="s">
        <v>745</v>
      </c>
    </row>
    <row r="63" spans="1:7" x14ac:dyDescent="0.25">
      <c r="A63" s="129">
        <v>45294</v>
      </c>
      <c r="B63" s="129">
        <v>45294</v>
      </c>
      <c r="C63">
        <v>1210</v>
      </c>
      <c r="D63" t="s">
        <v>719</v>
      </c>
      <c r="E63">
        <v>480</v>
      </c>
      <c r="F63" t="s">
        <v>746</v>
      </c>
    </row>
    <row r="64" spans="1:7" x14ac:dyDescent="0.25">
      <c r="A64" s="129">
        <v>45294</v>
      </c>
      <c r="B64" s="129">
        <v>45294</v>
      </c>
      <c r="C64">
        <v>412</v>
      </c>
      <c r="D64" t="s">
        <v>719</v>
      </c>
      <c r="E64">
        <v>480</v>
      </c>
      <c r="F64" t="s">
        <v>747</v>
      </c>
    </row>
    <row r="65" spans="1:7" x14ac:dyDescent="0.25">
      <c r="A65" s="129">
        <v>45294</v>
      </c>
      <c r="B65" s="129">
        <v>45294</v>
      </c>
      <c r="C65">
        <v>11525.67</v>
      </c>
      <c r="D65" t="s">
        <v>719</v>
      </c>
      <c r="E65">
        <v>480</v>
      </c>
      <c r="F65" t="s">
        <v>748</v>
      </c>
    </row>
    <row r="66" spans="1:7" x14ac:dyDescent="0.25">
      <c r="A66" s="129">
        <v>45294</v>
      </c>
      <c r="B66" s="129">
        <v>45294</v>
      </c>
      <c r="C66">
        <v>307.5</v>
      </c>
      <c r="D66" t="s">
        <v>719</v>
      </c>
      <c r="E66">
        <v>480</v>
      </c>
      <c r="F66" t="s">
        <v>749</v>
      </c>
    </row>
    <row r="67" spans="1:7" x14ac:dyDescent="0.25">
      <c r="A67" s="129">
        <v>45294</v>
      </c>
      <c r="B67" s="129">
        <v>45294</v>
      </c>
      <c r="C67">
        <v>339</v>
      </c>
      <c r="D67" t="s">
        <v>719</v>
      </c>
      <c r="E67">
        <v>480</v>
      </c>
      <c r="F67" t="s">
        <v>750</v>
      </c>
    </row>
    <row r="68" spans="1:7" x14ac:dyDescent="0.25">
      <c r="A68" s="129">
        <v>45294</v>
      </c>
      <c r="B68" s="129">
        <v>45294</v>
      </c>
      <c r="C68">
        <v>448.5</v>
      </c>
      <c r="D68" t="s">
        <v>719</v>
      </c>
      <c r="E68">
        <v>480</v>
      </c>
      <c r="F68" t="s">
        <v>751</v>
      </c>
    </row>
    <row r="69" spans="1:7" ht="14.4" customHeight="1" x14ac:dyDescent="0.3">
      <c r="A69" s="95"/>
      <c r="B69" s="95"/>
      <c r="C69" s="132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752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736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5" t="s">
        <v>737</v>
      </c>
      <c r="B102" s="125"/>
      <c r="C102" s="133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709</v>
      </c>
      <c r="B105" s="97" t="s">
        <v>710</v>
      </c>
      <c r="C105" s="97" t="s">
        <v>27</v>
      </c>
      <c r="D105" s="97" t="s">
        <v>711</v>
      </c>
      <c r="E105" s="97" t="s">
        <v>712</v>
      </c>
      <c r="F105" s="97" t="s">
        <v>2</v>
      </c>
      <c r="G105" s="97" t="s">
        <v>166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31"/>
      <c r="B108" s="131"/>
      <c r="C108" s="94">
        <v>0</v>
      </c>
      <c r="D108" s="97"/>
      <c r="E108" s="97"/>
      <c r="F108" s="97"/>
      <c r="G108" s="94"/>
    </row>
    <row r="109" spans="1:7" x14ac:dyDescent="0.25">
      <c r="A109" s="131"/>
      <c r="B109" s="131"/>
      <c r="C109" s="94">
        <v>0</v>
      </c>
      <c r="D109" s="97"/>
      <c r="E109" s="97"/>
      <c r="F109" s="97"/>
      <c r="G109" s="94"/>
    </row>
    <row r="110" spans="1:7" x14ac:dyDescent="0.25">
      <c r="A110" s="131"/>
      <c r="B110" s="131"/>
      <c r="C110" s="94">
        <v>0</v>
      </c>
      <c r="D110" s="97"/>
      <c r="E110" s="97"/>
      <c r="F110" s="97"/>
      <c r="G110" s="94"/>
    </row>
    <row r="111" spans="1:7" x14ac:dyDescent="0.25">
      <c r="A111" s="131"/>
      <c r="B111" s="131"/>
      <c r="C111" s="94">
        <v>0</v>
      </c>
      <c r="D111" s="97"/>
      <c r="E111" s="97"/>
      <c r="F111" s="97"/>
      <c r="G111" s="94"/>
    </row>
    <row r="112" spans="1:7" x14ac:dyDescent="0.25">
      <c r="A112" s="131"/>
      <c r="B112" s="131"/>
      <c r="C112" s="94">
        <v>0</v>
      </c>
      <c r="D112" s="97"/>
      <c r="E112" s="97"/>
      <c r="F112" s="97"/>
      <c r="G112" s="94"/>
    </row>
    <row r="113" spans="1:7" x14ac:dyDescent="0.25">
      <c r="A113" s="131"/>
      <c r="B113" s="131"/>
      <c r="C113" s="94">
        <v>0</v>
      </c>
      <c r="D113" s="97"/>
      <c r="E113" s="97"/>
      <c r="F113" s="97"/>
      <c r="G113" s="94"/>
    </row>
    <row r="114" spans="1:7" x14ac:dyDescent="0.25">
      <c r="A114" s="131"/>
      <c r="B114" s="131"/>
      <c r="C114" s="94">
        <v>0</v>
      </c>
      <c r="D114" s="97"/>
      <c r="E114" s="97"/>
      <c r="F114" s="97"/>
      <c r="G114" s="94"/>
    </row>
    <row r="115" spans="1:7" x14ac:dyDescent="0.25">
      <c r="A115" s="131"/>
      <c r="B115" s="131"/>
      <c r="C115" s="94">
        <v>0</v>
      </c>
      <c r="D115" s="97"/>
      <c r="E115" s="97"/>
      <c r="F115" s="97"/>
      <c r="G115" s="94"/>
    </row>
    <row r="116" spans="1:7" x14ac:dyDescent="0.25">
      <c r="A116" s="131"/>
      <c r="B116" s="131"/>
      <c r="C116" s="94">
        <v>0</v>
      </c>
      <c r="D116" s="97"/>
      <c r="E116" s="97"/>
      <c r="F116" s="97"/>
      <c r="G116" s="94"/>
    </row>
    <row r="117" spans="1:7" x14ac:dyDescent="0.25">
      <c r="A117" s="131"/>
      <c r="B117" s="131"/>
      <c r="C117" s="94">
        <v>0</v>
      </c>
      <c r="D117" s="97"/>
      <c r="E117" s="97"/>
      <c r="F117" s="97"/>
      <c r="G117" s="94"/>
    </row>
    <row r="118" spans="1:7" x14ac:dyDescent="0.25">
      <c r="A118" s="131"/>
      <c r="B118" s="131"/>
      <c r="C118" s="94">
        <v>0</v>
      </c>
      <c r="D118" s="97"/>
      <c r="E118" s="97"/>
      <c r="F118" s="97"/>
      <c r="G118" s="94"/>
    </row>
    <row r="119" spans="1:7" x14ac:dyDescent="0.25">
      <c r="A119" s="131"/>
      <c r="B119" s="131"/>
      <c r="C119" s="94">
        <v>0</v>
      </c>
      <c r="D119" s="97"/>
      <c r="E119" s="97"/>
      <c r="F119" s="97"/>
      <c r="G119" s="94"/>
    </row>
    <row r="120" spans="1:7" x14ac:dyDescent="0.25">
      <c r="A120" s="131"/>
      <c r="B120" s="131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2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752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736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5" t="s">
        <v>737</v>
      </c>
      <c r="B154" s="125"/>
      <c r="C154" s="133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709</v>
      </c>
      <c r="B157" s="97" t="s">
        <v>710</v>
      </c>
      <c r="C157" s="97" t="s">
        <v>27</v>
      </c>
      <c r="D157" s="97" t="s">
        <v>711</v>
      </c>
      <c r="E157" s="97" t="s">
        <v>712</v>
      </c>
      <c r="F157" s="97" t="s">
        <v>2</v>
      </c>
      <c r="G157" s="97" t="s">
        <v>166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31"/>
      <c r="B160" s="131"/>
      <c r="C160" s="94">
        <v>0</v>
      </c>
      <c r="D160" s="97"/>
      <c r="E160" s="97"/>
      <c r="F160" s="97"/>
      <c r="G160" s="94"/>
    </row>
    <row r="161" spans="1:7" x14ac:dyDescent="0.25">
      <c r="A161" s="131"/>
      <c r="B161" s="131"/>
      <c r="C161" s="94">
        <v>0</v>
      </c>
      <c r="D161" s="97"/>
      <c r="E161" s="97"/>
      <c r="F161" s="97"/>
      <c r="G161" s="94"/>
    </row>
    <row r="162" spans="1:7" x14ac:dyDescent="0.25">
      <c r="A162" s="131"/>
      <c r="B162" s="131"/>
      <c r="C162" s="94">
        <v>0</v>
      </c>
      <c r="D162" s="97"/>
      <c r="E162" s="97"/>
      <c r="F162" s="97"/>
      <c r="G162" s="94"/>
    </row>
    <row r="163" spans="1:7" x14ac:dyDescent="0.25">
      <c r="A163" s="131"/>
      <c r="B163" s="131"/>
      <c r="C163" s="94">
        <v>0</v>
      </c>
      <c r="D163" s="97"/>
      <c r="E163" s="97"/>
      <c r="F163" s="97"/>
      <c r="G163" s="94"/>
    </row>
    <row r="164" spans="1:7" x14ac:dyDescent="0.25">
      <c r="A164" s="131"/>
      <c r="B164" s="131"/>
      <c r="C164" s="94">
        <v>0</v>
      </c>
      <c r="D164" s="97"/>
      <c r="E164" s="97"/>
      <c r="F164" s="97"/>
      <c r="G164" s="94"/>
    </row>
    <row r="165" spans="1:7" x14ac:dyDescent="0.25">
      <c r="A165" s="131"/>
      <c r="B165" s="131"/>
      <c r="C165" s="94">
        <v>0</v>
      </c>
      <c r="D165" s="97"/>
      <c r="E165" s="97"/>
      <c r="F165" s="97"/>
      <c r="G165" s="94"/>
    </row>
    <row r="166" spans="1:7" x14ac:dyDescent="0.25">
      <c r="A166" s="131"/>
      <c r="B166" s="131"/>
      <c r="C166" s="94">
        <v>0</v>
      </c>
      <c r="D166" s="97"/>
      <c r="E166" s="97"/>
      <c r="F166" s="97"/>
      <c r="G166" s="94"/>
    </row>
    <row r="167" spans="1:7" x14ac:dyDescent="0.25">
      <c r="A167" s="131"/>
      <c r="B167" s="131"/>
      <c r="C167" s="94">
        <v>0</v>
      </c>
      <c r="D167" s="97"/>
      <c r="E167" s="97"/>
      <c r="F167" s="97"/>
      <c r="G167" s="94"/>
    </row>
    <row r="168" spans="1:7" x14ac:dyDescent="0.25">
      <c r="A168" s="131"/>
      <c r="B168" s="131"/>
      <c r="C168" s="94">
        <v>0</v>
      </c>
      <c r="D168" s="97"/>
      <c r="E168" s="97"/>
      <c r="F168" s="97"/>
      <c r="G168" s="94"/>
    </row>
    <row r="169" spans="1:7" x14ac:dyDescent="0.25">
      <c r="A169" s="131"/>
      <c r="B169" s="131"/>
      <c r="C169" s="94">
        <v>0</v>
      </c>
      <c r="D169" s="97"/>
      <c r="E169" s="97"/>
      <c r="F169" s="97"/>
      <c r="G169" s="94"/>
    </row>
    <row r="170" spans="1:7" x14ac:dyDescent="0.25">
      <c r="A170" s="131"/>
      <c r="B170" s="131"/>
      <c r="C170" s="94">
        <v>0</v>
      </c>
      <c r="D170" s="97"/>
      <c r="E170" s="97"/>
      <c r="F170" s="97"/>
      <c r="G170" s="94"/>
    </row>
    <row r="171" spans="1:7" x14ac:dyDescent="0.25">
      <c r="A171" s="131"/>
      <c r="B171" s="131"/>
      <c r="C171" s="94">
        <v>0</v>
      </c>
      <c r="D171" s="97"/>
      <c r="E171" s="97"/>
      <c r="F171" s="97"/>
      <c r="G171" s="94"/>
    </row>
    <row r="172" spans="1:7" x14ac:dyDescent="0.25">
      <c r="A172" s="131"/>
      <c r="B172" s="131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2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752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736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5" t="s">
        <v>737</v>
      </c>
      <c r="B206" s="125"/>
      <c r="C206" s="133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709</v>
      </c>
      <c r="B209" s="97" t="s">
        <v>710</v>
      </c>
      <c r="C209" s="97" t="s">
        <v>27</v>
      </c>
      <c r="D209" s="97" t="s">
        <v>711</v>
      </c>
      <c r="E209" s="97" t="s">
        <v>712</v>
      </c>
      <c r="F209" s="97" t="s">
        <v>2</v>
      </c>
      <c r="G209" s="97" t="s">
        <v>166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9">
        <v>45299</v>
      </c>
      <c r="B211" s="129">
        <v>45299</v>
      </c>
      <c r="C211">
        <v>375.5</v>
      </c>
      <c r="D211" t="s">
        <v>719</v>
      </c>
      <c r="E211" t="s">
        <v>725</v>
      </c>
      <c r="F211" t="s">
        <v>753</v>
      </c>
      <c r="G211" s="94"/>
    </row>
    <row r="212" spans="1:7" x14ac:dyDescent="0.25">
      <c r="A212" s="129">
        <v>45299</v>
      </c>
      <c r="B212" s="129">
        <v>45299</v>
      </c>
      <c r="C212">
        <v>4400.33</v>
      </c>
      <c r="D212" t="s">
        <v>719</v>
      </c>
      <c r="E212">
        <v>480</v>
      </c>
      <c r="F212" t="s">
        <v>754</v>
      </c>
      <c r="G212" s="94"/>
    </row>
    <row r="213" spans="1:7" x14ac:dyDescent="0.25">
      <c r="A213" s="129">
        <v>45299</v>
      </c>
      <c r="B213" s="129">
        <v>45299</v>
      </c>
      <c r="C213">
        <v>60</v>
      </c>
      <c r="D213" t="s">
        <v>719</v>
      </c>
      <c r="E213">
        <v>480</v>
      </c>
      <c r="F213" t="s">
        <v>755</v>
      </c>
      <c r="G213" s="94"/>
    </row>
    <row r="214" spans="1:7" x14ac:dyDescent="0.25">
      <c r="A214" s="129">
        <v>45299</v>
      </c>
      <c r="B214" s="129">
        <v>45299</v>
      </c>
      <c r="C214">
        <v>1000</v>
      </c>
      <c r="D214" t="s">
        <v>719</v>
      </c>
      <c r="E214">
        <v>480</v>
      </c>
      <c r="F214" t="s">
        <v>756</v>
      </c>
      <c r="G214" s="94"/>
    </row>
    <row r="215" spans="1:7" x14ac:dyDescent="0.25">
      <c r="A215" s="129">
        <v>45299</v>
      </c>
      <c r="B215" s="129">
        <v>45299</v>
      </c>
      <c r="C215">
        <v>1250</v>
      </c>
      <c r="D215" t="s">
        <v>719</v>
      </c>
      <c r="E215">
        <v>480</v>
      </c>
      <c r="F215" t="s">
        <v>757</v>
      </c>
      <c r="G215" s="94"/>
    </row>
    <row r="216" spans="1:7" x14ac:dyDescent="0.25">
      <c r="A216" s="129">
        <v>45299</v>
      </c>
      <c r="B216" s="129">
        <v>45299</v>
      </c>
      <c r="C216">
        <v>12927.02</v>
      </c>
      <c r="D216" t="s">
        <v>719</v>
      </c>
      <c r="E216">
        <v>480</v>
      </c>
      <c r="F216" t="s">
        <v>758</v>
      </c>
      <c r="G216" s="94"/>
    </row>
    <row r="217" spans="1:7" x14ac:dyDescent="0.25">
      <c r="A217" s="129">
        <v>45299</v>
      </c>
      <c r="B217" s="129">
        <v>45299</v>
      </c>
      <c r="C217">
        <v>75.98</v>
      </c>
      <c r="D217" t="s">
        <v>719</v>
      </c>
      <c r="E217">
        <v>480</v>
      </c>
      <c r="F217" t="s">
        <v>759</v>
      </c>
      <c r="G217" s="94"/>
    </row>
    <row r="218" spans="1:7" x14ac:dyDescent="0.25">
      <c r="A218" s="129">
        <v>45299</v>
      </c>
      <c r="B218" s="129">
        <v>45299</v>
      </c>
      <c r="C218">
        <v>271</v>
      </c>
      <c r="D218" t="s">
        <v>719</v>
      </c>
      <c r="E218">
        <v>480</v>
      </c>
      <c r="F218" t="s">
        <v>760</v>
      </c>
      <c r="G218" s="94"/>
    </row>
    <row r="219" spans="1:7" x14ac:dyDescent="0.25">
      <c r="A219" s="129">
        <v>45299</v>
      </c>
      <c r="B219" s="129">
        <v>45299</v>
      </c>
      <c r="C219">
        <v>1787</v>
      </c>
      <c r="D219" t="s">
        <v>719</v>
      </c>
      <c r="E219">
        <v>480</v>
      </c>
      <c r="F219" t="s">
        <v>761</v>
      </c>
      <c r="G219" s="94"/>
    </row>
    <row r="220" spans="1:7" x14ac:dyDescent="0.25">
      <c r="A220" s="129">
        <v>45299</v>
      </c>
      <c r="B220" s="129">
        <v>45299</v>
      </c>
      <c r="C220">
        <v>4968.7700000000004</v>
      </c>
      <c r="D220" t="s">
        <v>719</v>
      </c>
      <c r="E220">
        <v>480</v>
      </c>
      <c r="F220" t="s">
        <v>762</v>
      </c>
      <c r="G220" s="94"/>
    </row>
    <row r="221" spans="1:7" x14ac:dyDescent="0.25">
      <c r="A221" s="131"/>
      <c r="B221" s="131"/>
      <c r="C221" s="94">
        <v>0</v>
      </c>
      <c r="D221" s="97"/>
      <c r="E221" s="97"/>
      <c r="F221" s="97"/>
      <c r="G221" s="94"/>
    </row>
    <row r="222" spans="1:7" x14ac:dyDescent="0.25">
      <c r="A222" s="131"/>
      <c r="B222" s="131"/>
      <c r="C222" s="94">
        <v>0</v>
      </c>
      <c r="D222" s="97"/>
      <c r="E222" s="97"/>
      <c r="F222" s="97"/>
      <c r="G222" s="94"/>
    </row>
    <row r="223" spans="1:7" x14ac:dyDescent="0.25">
      <c r="A223" s="131"/>
      <c r="B223" s="131"/>
      <c r="C223" s="94">
        <v>0</v>
      </c>
      <c r="D223" s="97"/>
      <c r="E223" s="97"/>
      <c r="F223" s="97"/>
      <c r="G223" s="94"/>
    </row>
    <row r="224" spans="1:7" x14ac:dyDescent="0.25">
      <c r="A224" s="131"/>
      <c r="B224" s="131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2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752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736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5" t="s">
        <v>737</v>
      </c>
      <c r="B258" s="125"/>
      <c r="C258" s="133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709</v>
      </c>
      <c r="B261" s="97" t="s">
        <v>710</v>
      </c>
      <c r="C261" s="97" t="s">
        <v>27</v>
      </c>
      <c r="D261" s="97" t="s">
        <v>711</v>
      </c>
      <c r="E261" s="97" t="s">
        <v>712</v>
      </c>
      <c r="F261" s="97" t="s">
        <v>2</v>
      </c>
      <c r="G261" s="97" t="s">
        <v>166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9"/>
      <c r="B263" s="129"/>
      <c r="C263">
        <v>0</v>
      </c>
      <c r="D263" t="s">
        <v>719</v>
      </c>
      <c r="G263" s="94"/>
    </row>
    <row r="264" spans="1:7" x14ac:dyDescent="0.25">
      <c r="A264" s="129">
        <v>45300</v>
      </c>
      <c r="B264" s="129">
        <v>45300</v>
      </c>
      <c r="C264">
        <v>4387.5</v>
      </c>
      <c r="D264" t="s">
        <v>719</v>
      </c>
      <c r="E264">
        <v>480</v>
      </c>
      <c r="F264" t="s">
        <v>763</v>
      </c>
      <c r="G264" s="94"/>
    </row>
    <row r="265" spans="1:7" x14ac:dyDescent="0.25">
      <c r="A265" s="129">
        <v>45300</v>
      </c>
      <c r="B265" s="129">
        <v>45300</v>
      </c>
      <c r="C265">
        <v>324.5</v>
      </c>
      <c r="D265" t="s">
        <v>719</v>
      </c>
      <c r="E265">
        <v>480</v>
      </c>
      <c r="F265" t="s">
        <v>764</v>
      </c>
      <c r="G265" s="94"/>
    </row>
    <row r="266" spans="1:7" x14ac:dyDescent="0.25">
      <c r="A266" s="129">
        <v>45300</v>
      </c>
      <c r="B266" s="129">
        <v>45300</v>
      </c>
      <c r="C266">
        <v>1387</v>
      </c>
      <c r="D266" t="s">
        <v>719</v>
      </c>
      <c r="E266">
        <v>480</v>
      </c>
      <c r="F266" t="s">
        <v>765</v>
      </c>
      <c r="G266" s="94"/>
    </row>
    <row r="267" spans="1:7" x14ac:dyDescent="0.25">
      <c r="A267" s="129">
        <v>45300</v>
      </c>
      <c r="B267" s="129">
        <v>45300</v>
      </c>
      <c r="C267">
        <v>333</v>
      </c>
      <c r="D267" t="s">
        <v>719</v>
      </c>
      <c r="E267">
        <v>480</v>
      </c>
      <c r="F267" t="s">
        <v>766</v>
      </c>
      <c r="G267" s="94"/>
    </row>
    <row r="268" spans="1:7" x14ac:dyDescent="0.25">
      <c r="A268" s="129">
        <v>45300</v>
      </c>
      <c r="B268" s="129">
        <v>45300</v>
      </c>
      <c r="C268">
        <v>135.5</v>
      </c>
      <c r="D268" t="s">
        <v>719</v>
      </c>
      <c r="E268">
        <v>480</v>
      </c>
      <c r="F268" t="s">
        <v>767</v>
      </c>
      <c r="G268" s="94"/>
    </row>
    <row r="269" spans="1:7" x14ac:dyDescent="0.25">
      <c r="A269" s="129">
        <v>45300</v>
      </c>
      <c r="B269" s="129">
        <v>45300</v>
      </c>
      <c r="C269">
        <v>551</v>
      </c>
      <c r="D269" t="s">
        <v>719</v>
      </c>
      <c r="E269">
        <v>480</v>
      </c>
      <c r="F269" t="s">
        <v>768</v>
      </c>
      <c r="G269" s="94"/>
    </row>
    <row r="270" spans="1:7" x14ac:dyDescent="0.25">
      <c r="A270" s="129">
        <v>45300</v>
      </c>
      <c r="B270" s="129">
        <v>45300</v>
      </c>
      <c r="C270">
        <v>100</v>
      </c>
      <c r="D270" t="s">
        <v>719</v>
      </c>
      <c r="E270">
        <v>480</v>
      </c>
      <c r="F270" t="s">
        <v>769</v>
      </c>
      <c r="G270" s="94"/>
    </row>
    <row r="271" spans="1:7" x14ac:dyDescent="0.25">
      <c r="A271" s="129">
        <v>45300</v>
      </c>
      <c r="B271" s="129">
        <v>45300</v>
      </c>
      <c r="C271">
        <v>400</v>
      </c>
      <c r="D271" t="s">
        <v>719</v>
      </c>
      <c r="E271">
        <v>480</v>
      </c>
      <c r="F271" t="s">
        <v>770</v>
      </c>
      <c r="G271" s="94"/>
    </row>
    <row r="272" spans="1:7" x14ac:dyDescent="0.25">
      <c r="A272" s="129">
        <v>45300</v>
      </c>
      <c r="B272" s="129">
        <v>45300</v>
      </c>
      <c r="C272">
        <v>2011.01</v>
      </c>
      <c r="D272" t="s">
        <v>719</v>
      </c>
      <c r="E272">
        <v>480</v>
      </c>
      <c r="F272" t="s">
        <v>771</v>
      </c>
      <c r="G272" s="94"/>
    </row>
    <row r="273" spans="1:7" x14ac:dyDescent="0.25">
      <c r="A273" s="129">
        <v>45300</v>
      </c>
      <c r="B273" s="129">
        <v>45300</v>
      </c>
      <c r="C273">
        <v>3347.29</v>
      </c>
      <c r="D273" t="s">
        <v>719</v>
      </c>
      <c r="E273">
        <v>480</v>
      </c>
      <c r="F273" t="s">
        <v>772</v>
      </c>
      <c r="G273" s="94"/>
    </row>
    <row r="274" spans="1:7" x14ac:dyDescent="0.25">
      <c r="A274" s="129">
        <v>45300</v>
      </c>
      <c r="B274" s="129">
        <v>45300</v>
      </c>
      <c r="C274">
        <v>775</v>
      </c>
      <c r="D274" t="s">
        <v>719</v>
      </c>
      <c r="E274">
        <v>480</v>
      </c>
      <c r="F274" t="s">
        <v>773</v>
      </c>
      <c r="G274" s="94"/>
    </row>
    <row r="275" spans="1:7" x14ac:dyDescent="0.25">
      <c r="A275" s="129">
        <v>45300</v>
      </c>
      <c r="B275" s="129">
        <v>45300</v>
      </c>
      <c r="C275">
        <v>230</v>
      </c>
      <c r="D275" t="s">
        <v>719</v>
      </c>
      <c r="E275">
        <v>480</v>
      </c>
      <c r="F275" t="s">
        <v>774</v>
      </c>
      <c r="G275" s="94"/>
    </row>
    <row r="276" spans="1:7" x14ac:dyDescent="0.25">
      <c r="A276" s="129">
        <v>45300</v>
      </c>
      <c r="B276" s="129">
        <v>45300</v>
      </c>
      <c r="C276">
        <v>382</v>
      </c>
      <c r="D276" t="s">
        <v>719</v>
      </c>
      <c r="E276">
        <v>480</v>
      </c>
      <c r="F276" t="s">
        <v>775</v>
      </c>
      <c r="G276" s="94"/>
    </row>
    <row r="277" spans="1:7" x14ac:dyDescent="0.25">
      <c r="A277" s="129">
        <v>45300</v>
      </c>
      <c r="B277" s="129">
        <v>45300</v>
      </c>
      <c r="C277">
        <v>1495.5</v>
      </c>
      <c r="D277" t="s">
        <v>719</v>
      </c>
      <c r="E277">
        <v>480</v>
      </c>
      <c r="F277" t="s">
        <v>776</v>
      </c>
      <c r="G277" s="94"/>
    </row>
    <row r="278" spans="1:7" x14ac:dyDescent="0.25">
      <c r="A278" s="129">
        <v>45300</v>
      </c>
      <c r="B278" s="129">
        <v>45300</v>
      </c>
      <c r="C278">
        <v>335</v>
      </c>
      <c r="D278" t="s">
        <v>719</v>
      </c>
      <c r="E278">
        <v>480</v>
      </c>
      <c r="F278" t="s">
        <v>777</v>
      </c>
      <c r="G278" s="94"/>
    </row>
    <row r="279" spans="1:7" x14ac:dyDescent="0.25">
      <c r="A279" s="129">
        <v>45300</v>
      </c>
      <c r="B279" s="129">
        <v>45300</v>
      </c>
      <c r="C279">
        <v>649.99</v>
      </c>
      <c r="D279" t="s">
        <v>719</v>
      </c>
      <c r="E279">
        <v>480</v>
      </c>
      <c r="F279" t="s">
        <v>778</v>
      </c>
      <c r="G279" s="94"/>
    </row>
    <row r="280" spans="1:7" x14ac:dyDescent="0.25">
      <c r="A280" s="129">
        <v>45300</v>
      </c>
      <c r="B280" s="129">
        <v>45300</v>
      </c>
      <c r="C280">
        <v>2301</v>
      </c>
      <c r="D280" t="s">
        <v>719</v>
      </c>
      <c r="E280">
        <v>480</v>
      </c>
      <c r="F280" t="s">
        <v>779</v>
      </c>
      <c r="G280" s="94"/>
    </row>
    <row r="281" spans="1:7" x14ac:dyDescent="0.25">
      <c r="A281" s="129"/>
      <c r="B281" s="129"/>
      <c r="C281">
        <v>0</v>
      </c>
      <c r="D281" t="s">
        <v>719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752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736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5" t="s">
        <v>737</v>
      </c>
      <c r="B310" s="125"/>
      <c r="C310" s="133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709</v>
      </c>
      <c r="B313" s="97" t="s">
        <v>710</v>
      </c>
      <c r="C313" s="97" t="s">
        <v>27</v>
      </c>
      <c r="D313" s="97" t="s">
        <v>711</v>
      </c>
      <c r="E313" s="97" t="s">
        <v>712</v>
      </c>
      <c r="F313" s="97" t="s">
        <v>2</v>
      </c>
      <c r="G313" s="97" t="s">
        <v>166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9">
        <v>45301</v>
      </c>
      <c r="B315" s="129">
        <v>45301</v>
      </c>
      <c r="C315">
        <v>507</v>
      </c>
      <c r="D315" t="s">
        <v>719</v>
      </c>
      <c r="E315">
        <v>480</v>
      </c>
      <c r="F315" t="s">
        <v>780</v>
      </c>
    </row>
    <row r="316" spans="1:7" x14ac:dyDescent="0.25">
      <c r="A316" s="129">
        <v>45301</v>
      </c>
      <c r="B316" s="129">
        <v>45301</v>
      </c>
      <c r="C316">
        <v>6315.75</v>
      </c>
      <c r="D316" t="s">
        <v>719</v>
      </c>
      <c r="E316">
        <v>480</v>
      </c>
      <c r="F316" t="s">
        <v>781</v>
      </c>
    </row>
    <row r="317" spans="1:7" x14ac:dyDescent="0.25">
      <c r="A317" s="129">
        <v>45301</v>
      </c>
      <c r="B317" s="129">
        <v>45301</v>
      </c>
      <c r="C317">
        <v>145.01</v>
      </c>
      <c r="D317" t="s">
        <v>719</v>
      </c>
      <c r="E317">
        <v>480</v>
      </c>
      <c r="F317" t="s">
        <v>782</v>
      </c>
    </row>
    <row r="318" spans="1:7" x14ac:dyDescent="0.25">
      <c r="A318" s="129">
        <v>45301</v>
      </c>
      <c r="B318" s="129">
        <v>45301</v>
      </c>
      <c r="C318">
        <v>853.5</v>
      </c>
      <c r="D318" t="s">
        <v>719</v>
      </c>
      <c r="E318">
        <v>480</v>
      </c>
      <c r="F318" t="s">
        <v>783</v>
      </c>
    </row>
    <row r="319" spans="1:7" x14ac:dyDescent="0.25">
      <c r="A319" s="129">
        <v>45301</v>
      </c>
      <c r="B319" s="129">
        <v>45301</v>
      </c>
      <c r="C319">
        <v>131</v>
      </c>
      <c r="D319" t="s">
        <v>719</v>
      </c>
      <c r="E319">
        <v>480</v>
      </c>
      <c r="F319" t="s">
        <v>784</v>
      </c>
    </row>
    <row r="320" spans="1:7" x14ac:dyDescent="0.25">
      <c r="A320" s="129">
        <v>45301</v>
      </c>
      <c r="B320" s="129">
        <v>45301</v>
      </c>
      <c r="C320">
        <v>1024</v>
      </c>
      <c r="D320" t="s">
        <v>719</v>
      </c>
      <c r="E320">
        <v>480</v>
      </c>
      <c r="F320" t="s">
        <v>785</v>
      </c>
    </row>
    <row r="321" spans="1:7" x14ac:dyDescent="0.25">
      <c r="A321" s="129">
        <v>45301</v>
      </c>
      <c r="B321" s="129">
        <v>45301</v>
      </c>
      <c r="C321">
        <v>356</v>
      </c>
      <c r="D321" t="s">
        <v>719</v>
      </c>
      <c r="E321">
        <v>480</v>
      </c>
      <c r="F321" t="s">
        <v>786</v>
      </c>
    </row>
    <row r="322" spans="1:7" x14ac:dyDescent="0.25">
      <c r="A322" s="129">
        <v>45301</v>
      </c>
      <c r="B322" s="129">
        <v>45301</v>
      </c>
      <c r="C322">
        <v>490</v>
      </c>
      <c r="D322" t="s">
        <v>719</v>
      </c>
      <c r="E322">
        <v>480</v>
      </c>
      <c r="F322" t="s">
        <v>787</v>
      </c>
    </row>
    <row r="323" spans="1:7" x14ac:dyDescent="0.25">
      <c r="A323" s="129">
        <v>45301</v>
      </c>
      <c r="B323" s="129">
        <v>45301</v>
      </c>
      <c r="C323">
        <v>112.5</v>
      </c>
      <c r="D323" t="s">
        <v>719</v>
      </c>
      <c r="E323">
        <v>480</v>
      </c>
      <c r="F323" t="s">
        <v>788</v>
      </c>
    </row>
    <row r="324" spans="1:7" x14ac:dyDescent="0.25">
      <c r="A324" s="129"/>
      <c r="B324" s="129"/>
      <c r="C324">
        <v>0</v>
      </c>
      <c r="D324" t="s">
        <v>719</v>
      </c>
    </row>
    <row r="325" spans="1:7" x14ac:dyDescent="0.25">
      <c r="A325" s="129">
        <v>45301</v>
      </c>
      <c r="B325" s="129">
        <v>45301</v>
      </c>
      <c r="C325">
        <v>319</v>
      </c>
      <c r="D325" t="s">
        <v>719</v>
      </c>
      <c r="E325">
        <v>480</v>
      </c>
      <c r="F325" t="s">
        <v>789</v>
      </c>
    </row>
    <row r="326" spans="1:7" x14ac:dyDescent="0.25">
      <c r="A326" s="129">
        <v>45301</v>
      </c>
      <c r="B326" s="129">
        <v>45301</v>
      </c>
      <c r="C326">
        <v>421</v>
      </c>
      <c r="D326" t="s">
        <v>719</v>
      </c>
      <c r="E326" t="s">
        <v>725</v>
      </c>
      <c r="F326" t="s">
        <v>790</v>
      </c>
    </row>
    <row r="327" spans="1:7" x14ac:dyDescent="0.25">
      <c r="A327" s="129"/>
      <c r="B327" s="129"/>
      <c r="C327">
        <v>0</v>
      </c>
      <c r="D327" t="s">
        <v>719</v>
      </c>
    </row>
    <row r="328" spans="1:7" x14ac:dyDescent="0.25">
      <c r="A328" s="129"/>
      <c r="B328" s="129"/>
      <c r="C328">
        <v>0</v>
      </c>
      <c r="D328" t="s">
        <v>719</v>
      </c>
    </row>
    <row r="329" spans="1:7" x14ac:dyDescent="0.25">
      <c r="A329" s="129">
        <v>45301</v>
      </c>
      <c r="B329" s="129" t="s">
        <v>791</v>
      </c>
      <c r="C329">
        <v>5268.78</v>
      </c>
      <c r="D329" t="s">
        <v>719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752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736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5" t="s">
        <v>737</v>
      </c>
      <c r="B362" s="125"/>
      <c r="C362" s="133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709</v>
      </c>
      <c r="B365" s="97" t="s">
        <v>710</v>
      </c>
      <c r="C365" s="97" t="s">
        <v>27</v>
      </c>
      <c r="D365" s="97" t="s">
        <v>711</v>
      </c>
      <c r="E365" s="97" t="s">
        <v>712</v>
      </c>
      <c r="F365" s="97" t="s">
        <v>2</v>
      </c>
      <c r="G365" s="97" t="s">
        <v>166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719</v>
      </c>
      <c r="E367" s="94">
        <v>480</v>
      </c>
      <c r="F367" s="94" t="s">
        <v>792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719</v>
      </c>
      <c r="E368" s="94">
        <v>480</v>
      </c>
      <c r="F368" s="94" t="s">
        <v>793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719</v>
      </c>
      <c r="E369" s="94">
        <v>480</v>
      </c>
      <c r="F369" s="94" t="s">
        <v>794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719</v>
      </c>
      <c r="E370" s="94">
        <v>480</v>
      </c>
      <c r="F370" s="94" t="s">
        <v>795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719</v>
      </c>
      <c r="E371" s="94">
        <v>480</v>
      </c>
      <c r="F371" s="94" t="s">
        <v>796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719</v>
      </c>
      <c r="E372" s="94">
        <v>480</v>
      </c>
      <c r="F372" s="94" t="s">
        <v>797</v>
      </c>
      <c r="G372" s="94"/>
    </row>
    <row r="373" spans="1:7" x14ac:dyDescent="0.25">
      <c r="A373" s="129">
        <v>45301</v>
      </c>
      <c r="B373" s="129">
        <v>45301</v>
      </c>
      <c r="C373">
        <v>435.5</v>
      </c>
      <c r="D373" t="s">
        <v>719</v>
      </c>
      <c r="E373">
        <v>480</v>
      </c>
      <c r="F373" t="s">
        <v>798</v>
      </c>
      <c r="G373" s="94"/>
    </row>
    <row r="374" spans="1:7" x14ac:dyDescent="0.25">
      <c r="A374" s="95"/>
      <c r="B374" s="95"/>
      <c r="C374" s="94">
        <v>0</v>
      </c>
      <c r="D374" s="94" t="s">
        <v>719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719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719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719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719</v>
      </c>
      <c r="E378" s="94">
        <v>480</v>
      </c>
      <c r="F378" s="94" t="s">
        <v>799</v>
      </c>
      <c r="G378" s="94"/>
    </row>
    <row r="379" spans="1:7" x14ac:dyDescent="0.25">
      <c r="A379" s="95"/>
      <c r="B379" s="95"/>
      <c r="C379" s="94">
        <v>0</v>
      </c>
      <c r="D379" s="94" t="s">
        <v>719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719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719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719</v>
      </c>
      <c r="E382" s="94">
        <v>480</v>
      </c>
      <c r="F382" s="94" t="s">
        <v>800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719</v>
      </c>
      <c r="E383" s="94">
        <v>480</v>
      </c>
      <c r="F383" s="94" t="s">
        <v>801</v>
      </c>
      <c r="G383" s="94"/>
    </row>
    <row r="384" spans="1:7" x14ac:dyDescent="0.25">
      <c r="A384" s="95"/>
      <c r="B384" s="95"/>
      <c r="C384" s="94">
        <v>1200</v>
      </c>
      <c r="D384" s="94" t="s">
        <v>719</v>
      </c>
      <c r="E384" s="94"/>
      <c r="F384" s="94" t="s">
        <v>802</v>
      </c>
      <c r="G384" s="94"/>
    </row>
    <row r="385" spans="1:7" x14ac:dyDescent="0.25">
      <c r="A385" s="95"/>
      <c r="B385" s="95"/>
      <c r="C385" s="94">
        <v>0</v>
      </c>
      <c r="D385" s="94" t="s">
        <v>719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719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719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719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719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719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719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752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736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5" t="s">
        <v>737</v>
      </c>
      <c r="B414" s="125"/>
      <c r="C414" s="133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709</v>
      </c>
      <c r="B417" s="97" t="s">
        <v>710</v>
      </c>
      <c r="C417" s="97" t="s">
        <v>27</v>
      </c>
      <c r="D417" s="97" t="s">
        <v>711</v>
      </c>
      <c r="E417" s="97" t="s">
        <v>712</v>
      </c>
      <c r="F417" s="97" t="s">
        <v>2</v>
      </c>
      <c r="G417" s="97" t="s">
        <v>166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9">
        <v>45303</v>
      </c>
      <c r="B419" s="129">
        <v>45303</v>
      </c>
      <c r="C419">
        <v>584</v>
      </c>
      <c r="D419" t="s">
        <v>719</v>
      </c>
      <c r="E419">
        <v>480</v>
      </c>
      <c r="F419" t="s">
        <v>784</v>
      </c>
    </row>
    <row r="420" spans="1:7" x14ac:dyDescent="0.25">
      <c r="A420" s="129">
        <v>45303</v>
      </c>
      <c r="B420" s="129">
        <v>45303</v>
      </c>
      <c r="C420">
        <v>628</v>
      </c>
      <c r="D420" t="s">
        <v>719</v>
      </c>
      <c r="E420">
        <v>480</v>
      </c>
      <c r="F420" t="s">
        <v>803</v>
      </c>
    </row>
    <row r="421" spans="1:7" x14ac:dyDescent="0.25">
      <c r="A421" s="129">
        <v>45303</v>
      </c>
      <c r="B421" s="129">
        <v>45303</v>
      </c>
      <c r="C421">
        <v>186.29</v>
      </c>
      <c r="D421" t="s">
        <v>719</v>
      </c>
      <c r="E421">
        <v>480</v>
      </c>
      <c r="F421" t="s">
        <v>804</v>
      </c>
    </row>
    <row r="422" spans="1:7" x14ac:dyDescent="0.25">
      <c r="A422" s="129">
        <v>45303</v>
      </c>
      <c r="B422" s="129">
        <v>45303</v>
      </c>
      <c r="C422">
        <v>3677.29</v>
      </c>
      <c r="D422" t="s">
        <v>719</v>
      </c>
      <c r="E422">
        <v>480</v>
      </c>
      <c r="F422" t="s">
        <v>805</v>
      </c>
    </row>
    <row r="423" spans="1:7" x14ac:dyDescent="0.25">
      <c r="A423" s="129">
        <v>45303</v>
      </c>
      <c r="B423" s="129">
        <v>45303</v>
      </c>
      <c r="C423">
        <v>8224.61</v>
      </c>
      <c r="D423" t="s">
        <v>719</v>
      </c>
      <c r="E423">
        <v>480</v>
      </c>
      <c r="F423" t="s">
        <v>806</v>
      </c>
    </row>
    <row r="424" spans="1:7" x14ac:dyDescent="0.25">
      <c r="A424" s="129">
        <v>45303</v>
      </c>
      <c r="B424" s="129">
        <v>45303</v>
      </c>
      <c r="C424">
        <v>3914.98</v>
      </c>
      <c r="D424" t="s">
        <v>719</v>
      </c>
      <c r="E424">
        <v>480</v>
      </c>
      <c r="F424" t="s">
        <v>807</v>
      </c>
    </row>
    <row r="425" spans="1:7" x14ac:dyDescent="0.25">
      <c r="A425" s="129">
        <v>45303</v>
      </c>
      <c r="B425" s="129">
        <v>45303</v>
      </c>
      <c r="C425">
        <v>143</v>
      </c>
      <c r="D425" t="s">
        <v>719</v>
      </c>
      <c r="E425">
        <v>480</v>
      </c>
      <c r="F425" t="s">
        <v>808</v>
      </c>
    </row>
    <row r="426" spans="1:7" x14ac:dyDescent="0.25">
      <c r="A426" s="129">
        <v>45303</v>
      </c>
      <c r="B426" s="129">
        <v>45303</v>
      </c>
      <c r="C426">
        <v>477</v>
      </c>
      <c r="D426" t="s">
        <v>719</v>
      </c>
      <c r="E426">
        <v>480</v>
      </c>
      <c r="F426" t="s">
        <v>809</v>
      </c>
    </row>
    <row r="427" spans="1:7" x14ac:dyDescent="0.25">
      <c r="A427" s="129">
        <v>45303</v>
      </c>
      <c r="B427" s="129">
        <v>45303</v>
      </c>
      <c r="C427">
        <v>1489</v>
      </c>
      <c r="D427" t="s">
        <v>719</v>
      </c>
      <c r="E427">
        <v>480</v>
      </c>
      <c r="F427" t="s">
        <v>810</v>
      </c>
    </row>
    <row r="428" spans="1:7" x14ac:dyDescent="0.25">
      <c r="A428" s="129"/>
      <c r="B428" s="129"/>
      <c r="C428">
        <v>0</v>
      </c>
      <c r="D428" t="s">
        <v>719</v>
      </c>
    </row>
    <row r="429" spans="1:7" x14ac:dyDescent="0.25">
      <c r="A429" s="129">
        <v>45303</v>
      </c>
      <c r="B429" s="129">
        <v>45303</v>
      </c>
      <c r="C429">
        <v>273.01</v>
      </c>
      <c r="D429" t="s">
        <v>719</v>
      </c>
      <c r="E429">
        <v>480</v>
      </c>
      <c r="F429" t="s">
        <v>811</v>
      </c>
    </row>
    <row r="430" spans="1:7" x14ac:dyDescent="0.25">
      <c r="A430" s="129">
        <v>45303</v>
      </c>
      <c r="B430" s="129">
        <v>45303</v>
      </c>
      <c r="C430">
        <v>7619.32</v>
      </c>
      <c r="D430" t="s">
        <v>719</v>
      </c>
      <c r="E430">
        <v>480</v>
      </c>
      <c r="F430" t="s">
        <v>812</v>
      </c>
    </row>
    <row r="431" spans="1:7" x14ac:dyDescent="0.25">
      <c r="A431" s="129">
        <v>45303</v>
      </c>
      <c r="B431" s="129">
        <v>45303</v>
      </c>
      <c r="C431">
        <v>924.5</v>
      </c>
      <c r="D431" t="s">
        <v>719</v>
      </c>
      <c r="E431">
        <v>480</v>
      </c>
      <c r="F431" t="s">
        <v>813</v>
      </c>
    </row>
    <row r="432" spans="1:7" x14ac:dyDescent="0.25">
      <c r="A432" s="129">
        <v>45303</v>
      </c>
      <c r="B432" s="129">
        <v>45303</v>
      </c>
      <c r="C432">
        <v>644.20000000000005</v>
      </c>
      <c r="D432" t="s">
        <v>719</v>
      </c>
      <c r="E432">
        <v>480</v>
      </c>
      <c r="F432" t="s">
        <v>814</v>
      </c>
    </row>
    <row r="433" spans="1:7" x14ac:dyDescent="0.25">
      <c r="A433" s="129">
        <v>45303</v>
      </c>
      <c r="B433" s="129">
        <v>45303</v>
      </c>
      <c r="C433">
        <v>213.5</v>
      </c>
      <c r="D433" t="s">
        <v>719</v>
      </c>
      <c r="E433" t="s">
        <v>725</v>
      </c>
      <c r="F433" t="s">
        <v>815</v>
      </c>
    </row>
    <row r="434" spans="1:7" x14ac:dyDescent="0.25">
      <c r="A434" s="129"/>
      <c r="B434" s="129"/>
      <c r="C434">
        <v>0</v>
      </c>
      <c r="D434" t="s">
        <v>719</v>
      </c>
    </row>
    <row r="435" spans="1:7" x14ac:dyDescent="0.25">
      <c r="A435" s="129">
        <v>45303</v>
      </c>
      <c r="B435" s="129">
        <v>45303</v>
      </c>
      <c r="C435">
        <v>684.5</v>
      </c>
      <c r="D435" t="s">
        <v>719</v>
      </c>
      <c r="E435" t="s">
        <v>725</v>
      </c>
      <c r="F435" t="s">
        <v>816</v>
      </c>
    </row>
    <row r="436" spans="1:7" x14ac:dyDescent="0.25">
      <c r="A436" s="129">
        <v>45303</v>
      </c>
      <c r="B436" s="129">
        <v>45303</v>
      </c>
      <c r="C436">
        <v>0</v>
      </c>
      <c r="D436" t="s">
        <v>719</v>
      </c>
      <c r="E436">
        <v>260</v>
      </c>
      <c r="F436" t="s">
        <v>817</v>
      </c>
    </row>
    <row r="437" spans="1:7" x14ac:dyDescent="0.25">
      <c r="A437" s="129">
        <v>45303</v>
      </c>
      <c r="B437" s="129">
        <v>45303</v>
      </c>
      <c r="C437">
        <v>0</v>
      </c>
      <c r="D437" t="s">
        <v>719</v>
      </c>
      <c r="E437">
        <v>260</v>
      </c>
      <c r="F437" t="s">
        <v>818</v>
      </c>
    </row>
    <row r="438" spans="1:7" x14ac:dyDescent="0.25">
      <c r="A438" s="129">
        <v>45303</v>
      </c>
      <c r="B438" s="129">
        <v>45303</v>
      </c>
      <c r="C438">
        <v>0</v>
      </c>
      <c r="D438" t="s">
        <v>719</v>
      </c>
      <c r="E438">
        <v>662</v>
      </c>
      <c r="F438" t="s">
        <v>819</v>
      </c>
    </row>
    <row r="439" spans="1:7" x14ac:dyDescent="0.25">
      <c r="A439" s="129">
        <v>45303</v>
      </c>
      <c r="B439" s="129">
        <v>45303</v>
      </c>
      <c r="C439">
        <v>0</v>
      </c>
      <c r="D439" t="s">
        <v>719</v>
      </c>
      <c r="E439">
        <v>662</v>
      </c>
      <c r="F439" t="s">
        <v>820</v>
      </c>
    </row>
    <row r="440" spans="1:7" x14ac:dyDescent="0.25">
      <c r="A440" s="129">
        <v>45303</v>
      </c>
      <c r="B440" s="129">
        <v>45303</v>
      </c>
      <c r="C440">
        <v>0</v>
      </c>
      <c r="D440" t="s">
        <v>719</v>
      </c>
      <c r="E440">
        <v>480</v>
      </c>
      <c r="F440" t="s">
        <v>821</v>
      </c>
    </row>
    <row r="441" spans="1:7" x14ac:dyDescent="0.25">
      <c r="A441" s="129">
        <v>45303</v>
      </c>
      <c r="B441" s="129">
        <v>45303</v>
      </c>
      <c r="C441">
        <v>617.14</v>
      </c>
      <c r="D441" t="s">
        <v>719</v>
      </c>
      <c r="E441">
        <v>480</v>
      </c>
      <c r="F441" t="s">
        <v>822</v>
      </c>
    </row>
    <row r="442" spans="1:7" x14ac:dyDescent="0.25">
      <c r="A442" s="129">
        <v>45302</v>
      </c>
      <c r="B442" s="129">
        <v>45302</v>
      </c>
      <c r="C442">
        <v>1896</v>
      </c>
      <c r="D442" t="s">
        <v>719</v>
      </c>
      <c r="E442" t="s">
        <v>725</v>
      </c>
      <c r="F442" t="s">
        <v>823</v>
      </c>
      <c r="G442" s="94"/>
    </row>
    <row r="443" spans="1:7" x14ac:dyDescent="0.25">
      <c r="A443" s="129">
        <v>45302</v>
      </c>
      <c r="B443" s="129">
        <v>45302</v>
      </c>
      <c r="C443">
        <v>1380</v>
      </c>
      <c r="D443" t="s">
        <v>719</v>
      </c>
      <c r="E443" t="s">
        <v>725</v>
      </c>
      <c r="F443" t="s">
        <v>824</v>
      </c>
      <c r="G443" s="94"/>
    </row>
    <row r="444" spans="1:7" x14ac:dyDescent="0.25">
      <c r="A444" s="129">
        <v>45302</v>
      </c>
      <c r="B444" s="129">
        <v>45302</v>
      </c>
      <c r="C444">
        <v>25</v>
      </c>
      <c r="D444" t="s">
        <v>719</v>
      </c>
      <c r="E444" t="s">
        <v>725</v>
      </c>
      <c r="F444" t="s">
        <v>825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752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736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5" t="s">
        <v>737</v>
      </c>
      <c r="B466" s="125"/>
      <c r="C466" s="133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709</v>
      </c>
      <c r="B469" s="97" t="s">
        <v>710</v>
      </c>
      <c r="C469" s="97" t="s">
        <v>27</v>
      </c>
      <c r="D469" s="97" t="s">
        <v>711</v>
      </c>
      <c r="E469" s="97" t="s">
        <v>712</v>
      </c>
      <c r="F469" s="97" t="s">
        <v>2</v>
      </c>
      <c r="G469" s="97" t="s">
        <v>166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9">
        <v>45306</v>
      </c>
      <c r="B471" s="129">
        <v>45306</v>
      </c>
      <c r="C471">
        <v>5967.04</v>
      </c>
      <c r="D471" t="s">
        <v>719</v>
      </c>
      <c r="E471">
        <v>480</v>
      </c>
      <c r="F471" t="s">
        <v>826</v>
      </c>
      <c r="G471" s="94"/>
    </row>
    <row r="472" spans="1:7" x14ac:dyDescent="0.25">
      <c r="A472" s="129">
        <v>45306</v>
      </c>
      <c r="B472" s="129">
        <v>45306</v>
      </c>
      <c r="C472">
        <v>830</v>
      </c>
      <c r="D472" t="s">
        <v>719</v>
      </c>
      <c r="E472">
        <v>480</v>
      </c>
      <c r="F472" t="s">
        <v>827</v>
      </c>
      <c r="G472" s="94"/>
    </row>
    <row r="473" spans="1:7" x14ac:dyDescent="0.25">
      <c r="A473" s="129">
        <v>45306</v>
      </c>
      <c r="B473" s="129">
        <v>45306</v>
      </c>
      <c r="C473">
        <v>41.62</v>
      </c>
      <c r="D473" t="s">
        <v>719</v>
      </c>
      <c r="E473">
        <v>480</v>
      </c>
      <c r="F473" t="s">
        <v>828</v>
      </c>
      <c r="G473" s="94"/>
    </row>
    <row r="474" spans="1:7" x14ac:dyDescent="0.25">
      <c r="A474" s="129">
        <v>45306</v>
      </c>
      <c r="B474" s="129">
        <v>45306</v>
      </c>
      <c r="C474">
        <v>928.99</v>
      </c>
      <c r="D474" t="s">
        <v>719</v>
      </c>
      <c r="E474">
        <v>480</v>
      </c>
      <c r="F474" t="s">
        <v>829</v>
      </c>
      <c r="G474" s="94"/>
    </row>
    <row r="475" spans="1:7" x14ac:dyDescent="0.25">
      <c r="A475" s="129">
        <v>45306</v>
      </c>
      <c r="B475" s="129">
        <v>45306</v>
      </c>
      <c r="C475">
        <v>620</v>
      </c>
      <c r="D475" t="s">
        <v>719</v>
      </c>
      <c r="E475">
        <v>480</v>
      </c>
      <c r="F475" t="s">
        <v>830</v>
      </c>
      <c r="G475" s="94"/>
    </row>
    <row r="476" spans="1:7" x14ac:dyDescent="0.25">
      <c r="A476" s="129">
        <v>45306</v>
      </c>
      <c r="B476" s="129">
        <v>45306</v>
      </c>
      <c r="C476">
        <v>2950.52</v>
      </c>
      <c r="D476" t="s">
        <v>719</v>
      </c>
      <c r="E476">
        <v>480</v>
      </c>
      <c r="F476" t="s">
        <v>831</v>
      </c>
      <c r="G476" s="94"/>
    </row>
    <row r="477" spans="1:7" x14ac:dyDescent="0.25">
      <c r="A477" s="129">
        <v>45306</v>
      </c>
      <c r="B477" s="129">
        <v>45305</v>
      </c>
      <c r="C477">
        <v>604.5</v>
      </c>
      <c r="D477" t="s">
        <v>719</v>
      </c>
      <c r="E477" t="s">
        <v>725</v>
      </c>
      <c r="F477" t="s">
        <v>832</v>
      </c>
      <c r="G477" s="94"/>
    </row>
    <row r="478" spans="1:7" x14ac:dyDescent="0.25">
      <c r="A478" s="129"/>
      <c r="B478" s="129"/>
      <c r="C478">
        <v>0</v>
      </c>
      <c r="D478" t="s">
        <v>719</v>
      </c>
      <c r="G478" s="94"/>
    </row>
    <row r="479" spans="1:7" x14ac:dyDescent="0.25">
      <c r="A479" s="129"/>
      <c r="B479" s="129"/>
      <c r="C479">
        <v>0</v>
      </c>
      <c r="D479" t="s">
        <v>719</v>
      </c>
      <c r="G479" s="94"/>
    </row>
    <row r="480" spans="1:7" x14ac:dyDescent="0.25">
      <c r="A480" s="129"/>
      <c r="B480" s="129"/>
      <c r="C480">
        <v>0</v>
      </c>
      <c r="D480" t="s">
        <v>719</v>
      </c>
      <c r="G480" s="94"/>
    </row>
    <row r="481" spans="1:7" x14ac:dyDescent="0.25">
      <c r="A481" s="129"/>
      <c r="B481" s="129"/>
      <c r="C481">
        <v>0</v>
      </c>
      <c r="D481" t="s">
        <v>719</v>
      </c>
      <c r="G481" s="94"/>
    </row>
    <row r="482" spans="1:7" x14ac:dyDescent="0.25">
      <c r="A482" s="129">
        <v>45306</v>
      </c>
      <c r="B482" s="129">
        <v>45306</v>
      </c>
      <c r="C482">
        <v>1357.5</v>
      </c>
      <c r="D482" t="s">
        <v>719</v>
      </c>
      <c r="E482" t="s">
        <v>725</v>
      </c>
      <c r="F482" t="s">
        <v>833</v>
      </c>
      <c r="G482" s="94"/>
    </row>
    <row r="483" spans="1:7" x14ac:dyDescent="0.25">
      <c r="A483" s="129">
        <v>45306</v>
      </c>
      <c r="B483" s="129">
        <v>45306</v>
      </c>
      <c r="C483">
        <v>1050</v>
      </c>
      <c r="D483" t="s">
        <v>719</v>
      </c>
      <c r="E483">
        <v>480</v>
      </c>
      <c r="F483" t="s">
        <v>834</v>
      </c>
      <c r="G483" s="94"/>
    </row>
    <row r="484" spans="1:7" x14ac:dyDescent="0.25">
      <c r="A484" s="129">
        <v>45306</v>
      </c>
      <c r="B484" s="129">
        <v>45306</v>
      </c>
      <c r="C484">
        <v>3553.02</v>
      </c>
      <c r="D484" t="s">
        <v>719</v>
      </c>
      <c r="E484">
        <v>480</v>
      </c>
      <c r="F484" t="s">
        <v>835</v>
      </c>
      <c r="G484" s="94"/>
    </row>
    <row r="485" spans="1:7" x14ac:dyDescent="0.25">
      <c r="A485" s="129">
        <v>45306</v>
      </c>
      <c r="B485" s="129">
        <v>45306</v>
      </c>
      <c r="C485">
        <v>2401.5700000000002</v>
      </c>
      <c r="D485" t="s">
        <v>719</v>
      </c>
      <c r="E485">
        <v>480</v>
      </c>
      <c r="F485" t="s">
        <v>836</v>
      </c>
      <c r="G485" s="94"/>
    </row>
    <row r="486" spans="1:7" x14ac:dyDescent="0.25">
      <c r="A486" s="129">
        <v>45306</v>
      </c>
      <c r="B486" s="129">
        <v>45306</v>
      </c>
      <c r="C486">
        <v>784</v>
      </c>
      <c r="D486" t="s">
        <v>719</v>
      </c>
      <c r="E486">
        <v>480</v>
      </c>
      <c r="F486" t="s">
        <v>837</v>
      </c>
      <c r="G486" s="94"/>
    </row>
    <row r="487" spans="1:7" x14ac:dyDescent="0.25">
      <c r="A487" s="129">
        <v>45306</v>
      </c>
      <c r="B487" s="129">
        <v>45306</v>
      </c>
      <c r="C487">
        <v>112</v>
      </c>
      <c r="D487" t="s">
        <v>719</v>
      </c>
      <c r="E487">
        <v>480</v>
      </c>
      <c r="F487" t="s">
        <v>838</v>
      </c>
      <c r="G487" s="94"/>
    </row>
    <row r="488" spans="1:7" x14ac:dyDescent="0.25">
      <c r="A488" s="129">
        <v>45306</v>
      </c>
      <c r="B488" s="129">
        <v>45306</v>
      </c>
      <c r="C488">
        <v>3129.04</v>
      </c>
      <c r="D488" t="s">
        <v>719</v>
      </c>
      <c r="E488">
        <v>480</v>
      </c>
      <c r="F488" t="s">
        <v>839</v>
      </c>
      <c r="G488" s="94"/>
    </row>
    <row r="489" spans="1:7" x14ac:dyDescent="0.25">
      <c r="A489" s="129">
        <v>45306</v>
      </c>
      <c r="B489" s="129">
        <v>45306</v>
      </c>
      <c r="C489">
        <v>440</v>
      </c>
      <c r="D489" t="s">
        <v>719</v>
      </c>
      <c r="E489" t="s">
        <v>725</v>
      </c>
      <c r="F489" t="s">
        <v>840</v>
      </c>
      <c r="G489" s="94"/>
    </row>
    <row r="490" spans="1:7" x14ac:dyDescent="0.25">
      <c r="A490" s="129">
        <v>45303</v>
      </c>
      <c r="B490" s="129">
        <v>45303</v>
      </c>
      <c r="C490">
        <v>1291.1500000000001</v>
      </c>
      <c r="D490" t="s">
        <v>719</v>
      </c>
      <c r="E490">
        <v>480</v>
      </c>
      <c r="F490" t="s">
        <v>841</v>
      </c>
      <c r="G490" s="94"/>
    </row>
    <row r="491" spans="1:7" x14ac:dyDescent="0.25">
      <c r="A491" s="129">
        <v>45303</v>
      </c>
      <c r="B491" s="129">
        <v>45303</v>
      </c>
      <c r="C491">
        <v>883</v>
      </c>
      <c r="D491" t="s">
        <v>719</v>
      </c>
      <c r="E491">
        <v>480</v>
      </c>
      <c r="F491" t="s">
        <v>842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752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736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5" t="s">
        <v>737</v>
      </c>
      <c r="B518" s="125"/>
      <c r="C518" s="133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709</v>
      </c>
      <c r="B521" s="97" t="s">
        <v>710</v>
      </c>
      <c r="C521" s="97" t="s">
        <v>27</v>
      </c>
      <c r="D521" s="97" t="s">
        <v>711</v>
      </c>
      <c r="E521" s="97" t="s">
        <v>712</v>
      </c>
      <c r="F521" s="97" t="s">
        <v>2</v>
      </c>
      <c r="G521" s="97" t="s">
        <v>166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9">
        <v>45307</v>
      </c>
      <c r="B523" s="129">
        <v>45307</v>
      </c>
      <c r="C523">
        <v>392.5</v>
      </c>
      <c r="D523" t="s">
        <v>719</v>
      </c>
      <c r="E523">
        <v>480</v>
      </c>
      <c r="F523" t="s">
        <v>843</v>
      </c>
      <c r="G523" s="94"/>
    </row>
    <row r="524" spans="1:7" x14ac:dyDescent="0.25">
      <c r="A524" s="129">
        <v>45307</v>
      </c>
      <c r="B524" s="129">
        <v>45307</v>
      </c>
      <c r="C524">
        <v>1269</v>
      </c>
      <c r="D524" t="s">
        <v>719</v>
      </c>
      <c r="E524">
        <v>480</v>
      </c>
      <c r="F524" t="s">
        <v>844</v>
      </c>
      <c r="G524" s="94"/>
    </row>
    <row r="525" spans="1:7" x14ac:dyDescent="0.25">
      <c r="A525" s="129">
        <v>45307</v>
      </c>
      <c r="B525" s="129">
        <v>45307</v>
      </c>
      <c r="C525">
        <v>1371</v>
      </c>
      <c r="D525" t="s">
        <v>719</v>
      </c>
      <c r="E525">
        <v>480</v>
      </c>
      <c r="F525" t="s">
        <v>845</v>
      </c>
      <c r="G525" s="94"/>
    </row>
    <row r="526" spans="1:7" x14ac:dyDescent="0.25">
      <c r="A526" s="129"/>
      <c r="B526" s="129"/>
      <c r="C526">
        <v>0</v>
      </c>
      <c r="D526" t="s">
        <v>719</v>
      </c>
      <c r="G526" s="94"/>
    </row>
    <row r="527" spans="1:7" x14ac:dyDescent="0.25">
      <c r="A527" s="129"/>
      <c r="B527" s="129"/>
      <c r="C527">
        <v>0</v>
      </c>
      <c r="D527" t="s">
        <v>719</v>
      </c>
      <c r="G527" s="94"/>
    </row>
    <row r="528" spans="1:7" x14ac:dyDescent="0.25">
      <c r="A528" s="129">
        <v>45307</v>
      </c>
      <c r="B528" s="129">
        <v>45307</v>
      </c>
      <c r="C528">
        <v>446</v>
      </c>
      <c r="D528" t="s">
        <v>719</v>
      </c>
      <c r="E528">
        <v>480</v>
      </c>
      <c r="F528" t="s">
        <v>846</v>
      </c>
      <c r="G528" s="94"/>
    </row>
    <row r="529" spans="1:7" x14ac:dyDescent="0.25">
      <c r="A529" s="129">
        <v>45307</v>
      </c>
      <c r="B529" s="129">
        <v>45307</v>
      </c>
      <c r="C529">
        <v>9056.65</v>
      </c>
      <c r="D529" t="s">
        <v>719</v>
      </c>
      <c r="E529">
        <v>480</v>
      </c>
      <c r="F529" t="s">
        <v>847</v>
      </c>
      <c r="G529" s="94"/>
    </row>
    <row r="530" spans="1:7" x14ac:dyDescent="0.25">
      <c r="A530" s="129">
        <v>45307</v>
      </c>
      <c r="B530" s="129">
        <v>45307</v>
      </c>
      <c r="C530">
        <v>333</v>
      </c>
      <c r="D530" t="s">
        <v>719</v>
      </c>
      <c r="E530">
        <v>480</v>
      </c>
      <c r="F530" t="s">
        <v>848</v>
      </c>
      <c r="G530" s="94"/>
    </row>
    <row r="531" spans="1:7" x14ac:dyDescent="0.25">
      <c r="A531" s="129">
        <v>45307</v>
      </c>
      <c r="B531" s="129">
        <v>45307</v>
      </c>
      <c r="C531">
        <v>1477</v>
      </c>
      <c r="D531" t="s">
        <v>719</v>
      </c>
      <c r="E531">
        <v>480</v>
      </c>
      <c r="F531" t="s">
        <v>849</v>
      </c>
      <c r="G531" s="94"/>
    </row>
    <row r="532" spans="1:7" x14ac:dyDescent="0.25">
      <c r="A532" s="129">
        <v>45307</v>
      </c>
      <c r="B532" s="129">
        <v>45307</v>
      </c>
      <c r="C532">
        <v>800</v>
      </c>
      <c r="D532" t="s">
        <v>719</v>
      </c>
      <c r="E532" t="s">
        <v>725</v>
      </c>
      <c r="F532" t="s">
        <v>850</v>
      </c>
      <c r="G532" s="94"/>
    </row>
    <row r="533" spans="1:7" x14ac:dyDescent="0.25">
      <c r="A533" s="129">
        <v>45307</v>
      </c>
      <c r="B533" s="129">
        <v>45307</v>
      </c>
      <c r="C533">
        <v>774</v>
      </c>
      <c r="D533" t="s">
        <v>719</v>
      </c>
      <c r="E533">
        <v>480</v>
      </c>
      <c r="F533" t="s">
        <v>851</v>
      </c>
      <c r="G533" s="94"/>
    </row>
    <row r="534" spans="1:7" x14ac:dyDescent="0.25">
      <c r="A534" s="129">
        <v>45307</v>
      </c>
      <c r="B534" s="129">
        <v>45307</v>
      </c>
      <c r="C534">
        <v>4666.57</v>
      </c>
      <c r="D534" t="s">
        <v>719</v>
      </c>
      <c r="E534">
        <v>480</v>
      </c>
      <c r="F534" t="s">
        <v>852</v>
      </c>
      <c r="G534" s="94"/>
    </row>
    <row r="535" spans="1:7" x14ac:dyDescent="0.25">
      <c r="A535" s="129">
        <v>45307</v>
      </c>
      <c r="B535" s="129">
        <v>45307</v>
      </c>
      <c r="C535">
        <v>315</v>
      </c>
      <c r="D535" t="s">
        <v>719</v>
      </c>
      <c r="E535">
        <v>480</v>
      </c>
      <c r="F535" t="s">
        <v>853</v>
      </c>
      <c r="G535" s="94"/>
    </row>
    <row r="536" spans="1:7" x14ac:dyDescent="0.25">
      <c r="A536" s="129">
        <v>45307</v>
      </c>
      <c r="B536" s="129">
        <v>45307</v>
      </c>
      <c r="C536">
        <v>950</v>
      </c>
      <c r="D536" t="s">
        <v>719</v>
      </c>
      <c r="E536">
        <v>480</v>
      </c>
      <c r="F536" t="s">
        <v>854</v>
      </c>
      <c r="G536" s="94"/>
    </row>
    <row r="537" spans="1:7" x14ac:dyDescent="0.25">
      <c r="A537" s="129">
        <v>45307</v>
      </c>
      <c r="B537" s="129">
        <v>45307</v>
      </c>
      <c r="C537">
        <v>13100.03</v>
      </c>
      <c r="D537" t="s">
        <v>719</v>
      </c>
      <c r="E537">
        <v>480</v>
      </c>
      <c r="F537" t="s">
        <v>855</v>
      </c>
      <c r="G537" s="94"/>
    </row>
    <row r="538" spans="1:7" x14ac:dyDescent="0.25">
      <c r="A538" s="129">
        <v>45307</v>
      </c>
      <c r="B538" s="129">
        <v>45307</v>
      </c>
      <c r="C538">
        <v>9088.76</v>
      </c>
      <c r="D538" t="s">
        <v>719</v>
      </c>
      <c r="E538">
        <v>480</v>
      </c>
      <c r="F538" t="s">
        <v>856</v>
      </c>
      <c r="G538" s="94"/>
    </row>
    <row r="539" spans="1:7" x14ac:dyDescent="0.25">
      <c r="A539" s="129">
        <v>45307</v>
      </c>
      <c r="B539" s="129">
        <v>45307</v>
      </c>
      <c r="C539">
        <v>560</v>
      </c>
      <c r="D539" t="s">
        <v>719</v>
      </c>
      <c r="E539">
        <v>480</v>
      </c>
      <c r="F539" t="s">
        <v>857</v>
      </c>
      <c r="G539" s="94"/>
    </row>
    <row r="540" spans="1:7" x14ac:dyDescent="0.25">
      <c r="A540" s="129">
        <v>45307</v>
      </c>
      <c r="B540" s="129">
        <v>45307</v>
      </c>
      <c r="C540">
        <v>660</v>
      </c>
      <c r="D540" t="s">
        <v>719</v>
      </c>
      <c r="E540">
        <v>480</v>
      </c>
      <c r="F540" t="s">
        <v>858</v>
      </c>
      <c r="G540" s="94"/>
    </row>
    <row r="541" spans="1:7" x14ac:dyDescent="0.25">
      <c r="A541" s="129">
        <v>45307</v>
      </c>
      <c r="B541" s="129">
        <v>45307</v>
      </c>
      <c r="C541">
        <v>3626.24</v>
      </c>
      <c r="D541" t="s">
        <v>719</v>
      </c>
      <c r="E541">
        <v>480</v>
      </c>
      <c r="F541" t="s">
        <v>859</v>
      </c>
      <c r="G541" s="94"/>
    </row>
    <row r="542" spans="1:7" x14ac:dyDescent="0.25">
      <c r="A542" s="129">
        <v>45307</v>
      </c>
      <c r="B542" s="129">
        <v>45307</v>
      </c>
      <c r="C542">
        <v>795</v>
      </c>
      <c r="D542" t="s">
        <v>719</v>
      </c>
      <c r="E542">
        <v>480</v>
      </c>
      <c r="F542" t="s">
        <v>860</v>
      </c>
      <c r="G542" s="94"/>
    </row>
    <row r="543" spans="1:7" x14ac:dyDescent="0.25">
      <c r="A543" s="129">
        <v>45307</v>
      </c>
      <c r="B543" s="129">
        <v>45307</v>
      </c>
      <c r="C543">
        <v>3821.29</v>
      </c>
      <c r="D543" t="s">
        <v>719</v>
      </c>
      <c r="E543">
        <v>480</v>
      </c>
      <c r="F543" t="s">
        <v>861</v>
      </c>
      <c r="G543" s="94"/>
    </row>
    <row r="544" spans="1:7" x14ac:dyDescent="0.25">
      <c r="A544" s="129">
        <v>45307</v>
      </c>
      <c r="B544" s="129">
        <v>45307</v>
      </c>
      <c r="C544">
        <v>320</v>
      </c>
      <c r="D544" t="s">
        <v>719</v>
      </c>
      <c r="E544">
        <v>480</v>
      </c>
      <c r="F544" t="s">
        <v>862</v>
      </c>
      <c r="G544" s="94"/>
    </row>
    <row r="545" spans="1:7" x14ac:dyDescent="0.25">
      <c r="A545" s="129">
        <v>45307</v>
      </c>
      <c r="B545" s="129">
        <v>45307</v>
      </c>
      <c r="C545">
        <v>57.23</v>
      </c>
      <c r="D545" t="s">
        <v>719</v>
      </c>
      <c r="E545">
        <v>480</v>
      </c>
      <c r="F545" t="s">
        <v>863</v>
      </c>
      <c r="G545" s="94"/>
    </row>
    <row r="546" spans="1:7" x14ac:dyDescent="0.25">
      <c r="A546" s="129">
        <v>45307</v>
      </c>
      <c r="B546" s="129">
        <v>45307</v>
      </c>
      <c r="C546">
        <v>3926.48</v>
      </c>
      <c r="D546" t="s">
        <v>719</v>
      </c>
      <c r="E546">
        <v>480</v>
      </c>
      <c r="F546" t="s">
        <v>864</v>
      </c>
      <c r="G546" s="94"/>
    </row>
    <row r="547" spans="1:7" x14ac:dyDescent="0.25">
      <c r="A547" s="129">
        <v>45307</v>
      </c>
      <c r="B547" s="129">
        <v>45307</v>
      </c>
      <c r="C547">
        <v>390.5</v>
      </c>
      <c r="D547" t="s">
        <v>719</v>
      </c>
      <c r="E547">
        <v>480</v>
      </c>
      <c r="F547" t="s">
        <v>865</v>
      </c>
      <c r="G547" s="94"/>
    </row>
    <row r="548" spans="1:7" x14ac:dyDescent="0.25">
      <c r="A548" s="129">
        <v>45307</v>
      </c>
      <c r="B548" s="129">
        <v>45307</v>
      </c>
      <c r="C548">
        <v>674</v>
      </c>
      <c r="D548" t="s">
        <v>719</v>
      </c>
      <c r="E548">
        <v>480</v>
      </c>
      <c r="F548" t="s">
        <v>866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867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752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736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5" t="s">
        <v>737</v>
      </c>
      <c r="B570" s="125"/>
      <c r="C570" s="133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709</v>
      </c>
      <c r="B573" s="97" t="s">
        <v>710</v>
      </c>
      <c r="C573" s="97" t="s">
        <v>27</v>
      </c>
      <c r="D573" s="97" t="s">
        <v>711</v>
      </c>
      <c r="E573" s="97" t="s">
        <v>712</v>
      </c>
      <c r="F573" s="97" t="s">
        <v>2</v>
      </c>
      <c r="G573" s="97" t="s">
        <v>166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9">
        <v>45308</v>
      </c>
      <c r="B575" s="129">
        <v>45308</v>
      </c>
      <c r="C575">
        <v>1207</v>
      </c>
      <c r="D575" t="s">
        <v>719</v>
      </c>
      <c r="E575">
        <v>480</v>
      </c>
      <c r="F575" t="s">
        <v>868</v>
      </c>
      <c r="G575" s="94"/>
    </row>
    <row r="576" spans="1:7" x14ac:dyDescent="0.25">
      <c r="A576" s="129">
        <v>45308</v>
      </c>
      <c r="B576" s="129">
        <v>45308</v>
      </c>
      <c r="C576">
        <v>981</v>
      </c>
      <c r="D576" t="s">
        <v>719</v>
      </c>
      <c r="E576">
        <v>480</v>
      </c>
      <c r="F576" t="s">
        <v>869</v>
      </c>
      <c r="G576" s="94"/>
    </row>
    <row r="577" spans="1:7" x14ac:dyDescent="0.25">
      <c r="A577" s="129">
        <v>45308</v>
      </c>
      <c r="B577" s="129">
        <v>45308</v>
      </c>
      <c r="C577">
        <v>285</v>
      </c>
      <c r="D577" t="s">
        <v>719</v>
      </c>
      <c r="E577">
        <v>480</v>
      </c>
      <c r="F577" t="s">
        <v>870</v>
      </c>
      <c r="G577" s="94"/>
    </row>
    <row r="578" spans="1:7" x14ac:dyDescent="0.25">
      <c r="A578" s="129">
        <v>45308</v>
      </c>
      <c r="B578" s="129">
        <v>45308</v>
      </c>
      <c r="C578">
        <v>704.5</v>
      </c>
      <c r="D578" t="s">
        <v>719</v>
      </c>
      <c r="E578">
        <v>480</v>
      </c>
      <c r="F578" t="s">
        <v>871</v>
      </c>
      <c r="G578" s="94"/>
    </row>
    <row r="579" spans="1:7" x14ac:dyDescent="0.25">
      <c r="A579" s="129">
        <v>45308</v>
      </c>
      <c r="B579" s="129">
        <v>45308</v>
      </c>
      <c r="C579">
        <v>559</v>
      </c>
      <c r="D579" t="s">
        <v>719</v>
      </c>
      <c r="E579">
        <v>480</v>
      </c>
      <c r="F579" t="s">
        <v>872</v>
      </c>
      <c r="G579" s="94"/>
    </row>
    <row r="580" spans="1:7" x14ac:dyDescent="0.25">
      <c r="A580" s="129">
        <v>45308</v>
      </c>
      <c r="B580" s="129">
        <v>45308</v>
      </c>
      <c r="C580">
        <v>712.5</v>
      </c>
      <c r="D580" t="s">
        <v>719</v>
      </c>
      <c r="E580">
        <v>480</v>
      </c>
      <c r="F580" t="s">
        <v>873</v>
      </c>
      <c r="G580" s="94"/>
    </row>
    <row r="581" spans="1:7" x14ac:dyDescent="0.25">
      <c r="A581" s="129">
        <v>45308</v>
      </c>
      <c r="B581" s="129">
        <v>45308</v>
      </c>
      <c r="C581">
        <v>560.5</v>
      </c>
      <c r="D581" t="s">
        <v>719</v>
      </c>
      <c r="E581">
        <v>480</v>
      </c>
      <c r="F581" t="s">
        <v>874</v>
      </c>
      <c r="G581" s="94"/>
    </row>
    <row r="582" spans="1:7" x14ac:dyDescent="0.25">
      <c r="A582" s="129">
        <v>45308</v>
      </c>
      <c r="B582" s="129">
        <v>45308</v>
      </c>
      <c r="C582">
        <v>731</v>
      </c>
      <c r="D582" t="s">
        <v>719</v>
      </c>
      <c r="E582">
        <v>480</v>
      </c>
      <c r="F582" t="s">
        <v>821</v>
      </c>
      <c r="G582" s="94"/>
    </row>
    <row r="583" spans="1:7" x14ac:dyDescent="0.25">
      <c r="A583" s="129"/>
      <c r="B583" s="129"/>
      <c r="C583">
        <v>0</v>
      </c>
      <c r="D583" t="s">
        <v>719</v>
      </c>
      <c r="E583">
        <v>260</v>
      </c>
      <c r="F583" t="s">
        <v>875</v>
      </c>
      <c r="G583" s="94"/>
    </row>
    <row r="584" spans="1:7" x14ac:dyDescent="0.25">
      <c r="A584" s="129"/>
      <c r="B584" s="129"/>
      <c r="C584">
        <v>0</v>
      </c>
      <c r="D584" t="s">
        <v>719</v>
      </c>
      <c r="E584">
        <v>662</v>
      </c>
      <c r="F584" t="s">
        <v>876</v>
      </c>
      <c r="G584" s="94"/>
    </row>
    <row r="585" spans="1:7" x14ac:dyDescent="0.25">
      <c r="A585" s="129">
        <v>45308</v>
      </c>
      <c r="B585" s="129">
        <v>45308</v>
      </c>
      <c r="C585">
        <v>200</v>
      </c>
      <c r="D585" t="s">
        <v>719</v>
      </c>
      <c r="E585">
        <v>480</v>
      </c>
      <c r="F585" t="s">
        <v>877</v>
      </c>
      <c r="G585" s="94"/>
    </row>
    <row r="586" spans="1:7" x14ac:dyDescent="0.25">
      <c r="A586" s="129">
        <v>45308</v>
      </c>
      <c r="B586" s="129">
        <v>45308</v>
      </c>
      <c r="C586">
        <v>80.44</v>
      </c>
      <c r="D586" t="s">
        <v>719</v>
      </c>
      <c r="E586">
        <v>480</v>
      </c>
      <c r="F586" t="s">
        <v>878</v>
      </c>
      <c r="G586" s="94"/>
    </row>
    <row r="587" spans="1:7" x14ac:dyDescent="0.25">
      <c r="A587" s="129">
        <v>45308</v>
      </c>
      <c r="B587" s="129">
        <v>45308</v>
      </c>
      <c r="C587">
        <v>130</v>
      </c>
      <c r="D587" t="s">
        <v>719</v>
      </c>
      <c r="E587">
        <v>480</v>
      </c>
      <c r="F587" t="s">
        <v>879</v>
      </c>
      <c r="G587" s="94"/>
    </row>
    <row r="588" spans="1:7" x14ac:dyDescent="0.25">
      <c r="A588" s="131"/>
      <c r="B588" s="131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2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752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736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5" t="s">
        <v>737</v>
      </c>
      <c r="B622" s="125"/>
      <c r="C622" s="133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709</v>
      </c>
      <c r="B625" s="97" t="s">
        <v>710</v>
      </c>
      <c r="C625" s="97" t="s">
        <v>27</v>
      </c>
      <c r="D625" s="97" t="s">
        <v>711</v>
      </c>
      <c r="E625" s="97" t="s">
        <v>712</v>
      </c>
      <c r="F625" s="97" t="s">
        <v>2</v>
      </c>
      <c r="G625" s="97" t="s">
        <v>166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9">
        <v>45309</v>
      </c>
      <c r="B627" s="129">
        <v>45309</v>
      </c>
      <c r="C627">
        <v>1490</v>
      </c>
      <c r="D627" t="s">
        <v>461</v>
      </c>
      <c r="E627">
        <v>480</v>
      </c>
      <c r="F627" t="s">
        <v>880</v>
      </c>
      <c r="G627" s="94"/>
    </row>
    <row r="628" spans="1:7" x14ac:dyDescent="0.25">
      <c r="A628" s="129">
        <v>45309</v>
      </c>
      <c r="B628" s="129">
        <v>45309</v>
      </c>
      <c r="C628">
        <v>718.5</v>
      </c>
      <c r="D628" t="s">
        <v>461</v>
      </c>
      <c r="E628">
        <v>480</v>
      </c>
      <c r="F628" t="s">
        <v>881</v>
      </c>
      <c r="G628" s="94"/>
    </row>
    <row r="629" spans="1:7" x14ac:dyDescent="0.25">
      <c r="A629" s="129">
        <v>45309</v>
      </c>
      <c r="B629" s="129">
        <v>45309</v>
      </c>
      <c r="C629">
        <v>359</v>
      </c>
      <c r="D629" t="s">
        <v>461</v>
      </c>
      <c r="E629">
        <v>480</v>
      </c>
      <c r="F629" t="s">
        <v>882</v>
      </c>
      <c r="G629" s="94"/>
    </row>
    <row r="630" spans="1:7" x14ac:dyDescent="0.25">
      <c r="A630" s="129">
        <v>45309</v>
      </c>
      <c r="B630" s="129">
        <v>45309</v>
      </c>
      <c r="C630">
        <v>274.5</v>
      </c>
      <c r="D630" t="s">
        <v>461</v>
      </c>
      <c r="E630">
        <v>480</v>
      </c>
      <c r="F630" t="s">
        <v>883</v>
      </c>
      <c r="G630" s="94"/>
    </row>
    <row r="631" spans="1:7" x14ac:dyDescent="0.25">
      <c r="A631" s="129">
        <v>45309</v>
      </c>
      <c r="B631" s="129">
        <v>45309</v>
      </c>
      <c r="C631">
        <v>966.3</v>
      </c>
      <c r="D631" t="s">
        <v>461</v>
      </c>
      <c r="E631">
        <v>480</v>
      </c>
      <c r="F631" t="s">
        <v>884</v>
      </c>
      <c r="G631" s="94"/>
    </row>
    <row r="632" spans="1:7" x14ac:dyDescent="0.25">
      <c r="A632" s="129">
        <v>45309</v>
      </c>
      <c r="B632" s="129">
        <v>45309</v>
      </c>
      <c r="C632">
        <v>360</v>
      </c>
      <c r="D632" t="s">
        <v>461</v>
      </c>
      <c r="E632">
        <v>480</v>
      </c>
      <c r="F632" t="s">
        <v>885</v>
      </c>
      <c r="G632" s="94"/>
    </row>
    <row r="633" spans="1:7" x14ac:dyDescent="0.25">
      <c r="A633" s="129">
        <v>45309</v>
      </c>
      <c r="B633" s="129">
        <v>45309</v>
      </c>
      <c r="C633">
        <v>250</v>
      </c>
      <c r="D633" t="s">
        <v>461</v>
      </c>
      <c r="E633">
        <v>480</v>
      </c>
      <c r="F633" t="s">
        <v>886</v>
      </c>
      <c r="G633" s="94"/>
    </row>
    <row r="634" spans="1:7" x14ac:dyDescent="0.25">
      <c r="A634" s="129">
        <v>45309</v>
      </c>
      <c r="B634" s="129">
        <v>45309</v>
      </c>
      <c r="C634">
        <v>108.5</v>
      </c>
      <c r="D634" t="s">
        <v>461</v>
      </c>
      <c r="E634">
        <v>480</v>
      </c>
      <c r="F634" t="s">
        <v>887</v>
      </c>
      <c r="G634" s="94"/>
    </row>
    <row r="635" spans="1:7" x14ac:dyDescent="0.25">
      <c r="A635" s="129">
        <v>45309</v>
      </c>
      <c r="B635" s="129">
        <v>45309</v>
      </c>
      <c r="C635">
        <v>855</v>
      </c>
      <c r="D635" t="s">
        <v>461</v>
      </c>
      <c r="E635">
        <v>480</v>
      </c>
      <c r="F635" t="s">
        <v>888</v>
      </c>
      <c r="G635" s="94"/>
    </row>
    <row r="636" spans="1:7" x14ac:dyDescent="0.25">
      <c r="A636" s="129">
        <v>45309</v>
      </c>
      <c r="B636" s="129">
        <v>45309</v>
      </c>
      <c r="C636">
        <v>447</v>
      </c>
      <c r="D636" t="s">
        <v>461</v>
      </c>
      <c r="E636">
        <v>480</v>
      </c>
      <c r="F636" t="s">
        <v>889</v>
      </c>
      <c r="G636" s="94"/>
    </row>
    <row r="637" spans="1:7" x14ac:dyDescent="0.25">
      <c r="A637" s="129">
        <v>45309</v>
      </c>
      <c r="B637" s="129">
        <v>45309</v>
      </c>
      <c r="C637">
        <v>283</v>
      </c>
      <c r="D637" t="s">
        <v>461</v>
      </c>
      <c r="E637">
        <v>480</v>
      </c>
      <c r="F637" t="s">
        <v>890</v>
      </c>
      <c r="G637" s="94"/>
    </row>
    <row r="638" spans="1:7" x14ac:dyDescent="0.25">
      <c r="A638" s="129">
        <v>45309</v>
      </c>
      <c r="B638" s="129">
        <v>45309</v>
      </c>
      <c r="C638">
        <v>7102.87</v>
      </c>
      <c r="D638" t="s">
        <v>461</v>
      </c>
      <c r="E638">
        <v>480</v>
      </c>
      <c r="F638" t="s">
        <v>891</v>
      </c>
      <c r="G638" s="94"/>
    </row>
    <row r="639" spans="1:7" x14ac:dyDescent="0.25">
      <c r="A639" s="129">
        <v>45309</v>
      </c>
      <c r="B639" s="129">
        <v>45309</v>
      </c>
      <c r="C639">
        <v>534</v>
      </c>
      <c r="D639" t="s">
        <v>461</v>
      </c>
      <c r="E639">
        <v>480</v>
      </c>
      <c r="F639" t="s">
        <v>892</v>
      </c>
      <c r="G639" s="94"/>
    </row>
    <row r="640" spans="1:7" x14ac:dyDescent="0.25">
      <c r="A640" s="129">
        <v>45309</v>
      </c>
      <c r="B640" s="129">
        <v>45309</v>
      </c>
      <c r="C640">
        <v>855</v>
      </c>
      <c r="D640" t="s">
        <v>461</v>
      </c>
      <c r="E640">
        <v>480</v>
      </c>
      <c r="F640" t="s">
        <v>893</v>
      </c>
      <c r="G640" s="94"/>
    </row>
    <row r="641" spans="1:7" x14ac:dyDescent="0.25">
      <c r="A641" s="129">
        <v>45309</v>
      </c>
      <c r="B641" s="129">
        <v>45309</v>
      </c>
      <c r="C641">
        <v>193</v>
      </c>
      <c r="D641" t="s">
        <v>461</v>
      </c>
      <c r="E641">
        <v>480</v>
      </c>
      <c r="F641" t="s">
        <v>894</v>
      </c>
      <c r="G641" s="94"/>
    </row>
    <row r="642" spans="1:7" x14ac:dyDescent="0.25">
      <c r="A642" s="129">
        <v>45309</v>
      </c>
      <c r="B642" s="129">
        <v>45309</v>
      </c>
      <c r="C642">
        <v>6071.4</v>
      </c>
      <c r="D642" t="s">
        <v>461</v>
      </c>
      <c r="E642">
        <v>480</v>
      </c>
      <c r="F642" t="s">
        <v>895</v>
      </c>
      <c r="G642" s="94"/>
    </row>
    <row r="643" spans="1:7" x14ac:dyDescent="0.25">
      <c r="A643" s="129">
        <v>45309</v>
      </c>
      <c r="B643" s="129">
        <v>45309</v>
      </c>
      <c r="C643">
        <v>761.5</v>
      </c>
      <c r="D643" t="s">
        <v>461</v>
      </c>
      <c r="E643">
        <v>480</v>
      </c>
      <c r="F643" t="s">
        <v>896</v>
      </c>
      <c r="G643" s="94"/>
    </row>
    <row r="644" spans="1:7" x14ac:dyDescent="0.25">
      <c r="A644" s="129">
        <v>45309</v>
      </c>
      <c r="B644" s="129">
        <v>45309</v>
      </c>
      <c r="C644">
        <v>8914.39</v>
      </c>
      <c r="D644" t="s">
        <v>461</v>
      </c>
      <c r="E644">
        <v>480</v>
      </c>
      <c r="F644" t="s">
        <v>897</v>
      </c>
      <c r="G644" s="94"/>
    </row>
    <row r="645" spans="1:7" x14ac:dyDescent="0.25">
      <c r="A645" s="129">
        <v>45309</v>
      </c>
      <c r="B645" s="129">
        <v>45308</v>
      </c>
      <c r="C645">
        <v>227</v>
      </c>
      <c r="D645" t="s">
        <v>461</v>
      </c>
      <c r="E645" t="s">
        <v>725</v>
      </c>
      <c r="F645" t="s">
        <v>898</v>
      </c>
      <c r="G645" s="94"/>
    </row>
    <row r="646" spans="1:7" x14ac:dyDescent="0.25">
      <c r="A646" s="129">
        <v>45309</v>
      </c>
      <c r="B646" s="129">
        <v>45309</v>
      </c>
      <c r="C646">
        <v>167</v>
      </c>
      <c r="D646" t="s">
        <v>461</v>
      </c>
      <c r="E646">
        <v>480</v>
      </c>
      <c r="F646" t="s">
        <v>899</v>
      </c>
      <c r="G646" s="94"/>
    </row>
    <row r="647" spans="1:7" x14ac:dyDescent="0.25">
      <c r="A647" s="129"/>
      <c r="B647" s="129"/>
      <c r="C647">
        <v>0</v>
      </c>
      <c r="G647" s="94"/>
    </row>
    <row r="648" spans="1:7" x14ac:dyDescent="0.25">
      <c r="A648" s="129">
        <v>45309</v>
      </c>
      <c r="B648" s="129">
        <v>45309</v>
      </c>
      <c r="C648">
        <v>636.5</v>
      </c>
      <c r="D648" t="s">
        <v>719</v>
      </c>
      <c r="E648" t="s">
        <v>725</v>
      </c>
      <c r="F648" t="s">
        <v>900</v>
      </c>
    </row>
    <row r="649" spans="1:7" x14ac:dyDescent="0.25">
      <c r="A649" s="129">
        <v>45309</v>
      </c>
      <c r="B649" s="129">
        <v>45309</v>
      </c>
      <c r="C649">
        <v>1025</v>
      </c>
      <c r="D649" t="s">
        <v>719</v>
      </c>
      <c r="E649">
        <v>480</v>
      </c>
      <c r="F649" t="s">
        <v>901</v>
      </c>
    </row>
    <row r="650" spans="1:7" x14ac:dyDescent="0.25">
      <c r="A650" s="129"/>
      <c r="B650" s="129"/>
      <c r="C650">
        <v>0</v>
      </c>
    </row>
    <row r="651" spans="1:7" x14ac:dyDescent="0.25">
      <c r="A651" s="129">
        <v>45308</v>
      </c>
      <c r="B651" s="129">
        <v>45308</v>
      </c>
      <c r="C651">
        <v>1207</v>
      </c>
      <c r="D651" t="s">
        <v>461</v>
      </c>
      <c r="E651">
        <v>480</v>
      </c>
      <c r="F651" t="s">
        <v>868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752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736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5" t="s">
        <v>737</v>
      </c>
      <c r="B674" s="125"/>
      <c r="C674" s="133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709</v>
      </c>
      <c r="B677" s="97" t="s">
        <v>710</v>
      </c>
      <c r="C677" s="97" t="s">
        <v>27</v>
      </c>
      <c r="D677" s="97" t="s">
        <v>711</v>
      </c>
      <c r="E677" s="97" t="s">
        <v>712</v>
      </c>
      <c r="F677" s="97" t="s">
        <v>2</v>
      </c>
      <c r="G677" s="97" t="s">
        <v>166</v>
      </c>
    </row>
    <row r="678" spans="1:7" x14ac:dyDescent="0.25">
      <c r="A678" s="139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9">
        <v>45310</v>
      </c>
      <c r="B679" s="129">
        <v>45310</v>
      </c>
      <c r="C679">
        <v>380</v>
      </c>
      <c r="D679" t="s">
        <v>719</v>
      </c>
      <c r="E679" t="s">
        <v>725</v>
      </c>
      <c r="F679" t="s">
        <v>902</v>
      </c>
    </row>
    <row r="680" spans="1:7" x14ac:dyDescent="0.25">
      <c r="A680" s="129">
        <v>45310</v>
      </c>
      <c r="B680" s="129">
        <v>45310</v>
      </c>
      <c r="C680">
        <v>1987.5</v>
      </c>
      <c r="D680" t="s">
        <v>719</v>
      </c>
      <c r="E680">
        <v>480</v>
      </c>
      <c r="F680" t="s">
        <v>903</v>
      </c>
    </row>
    <row r="681" spans="1:7" x14ac:dyDescent="0.25">
      <c r="A681" s="129">
        <v>45310</v>
      </c>
      <c r="B681" s="129">
        <v>45310</v>
      </c>
      <c r="C681">
        <v>50</v>
      </c>
      <c r="D681" t="s">
        <v>719</v>
      </c>
      <c r="E681" t="s">
        <v>725</v>
      </c>
      <c r="F681" t="s">
        <v>904</v>
      </c>
    </row>
    <row r="682" spans="1:7" x14ac:dyDescent="0.25">
      <c r="A682" s="129">
        <v>45310</v>
      </c>
      <c r="B682" s="129">
        <v>45310</v>
      </c>
      <c r="C682">
        <v>98</v>
      </c>
      <c r="D682" t="s">
        <v>719</v>
      </c>
      <c r="E682">
        <v>480</v>
      </c>
      <c r="F682" t="s">
        <v>905</v>
      </c>
    </row>
    <row r="683" spans="1:7" x14ac:dyDescent="0.25">
      <c r="A683" s="129">
        <v>45310</v>
      </c>
      <c r="B683" s="129">
        <v>45310</v>
      </c>
      <c r="C683">
        <v>520.5</v>
      </c>
      <c r="D683" t="s">
        <v>719</v>
      </c>
      <c r="E683">
        <v>480</v>
      </c>
      <c r="F683" t="s">
        <v>906</v>
      </c>
    </row>
    <row r="684" spans="1:7" x14ac:dyDescent="0.25">
      <c r="A684" s="129">
        <v>45310</v>
      </c>
      <c r="B684" s="129">
        <v>45310</v>
      </c>
      <c r="C684">
        <v>145</v>
      </c>
      <c r="D684" t="s">
        <v>719</v>
      </c>
      <c r="E684">
        <v>480</v>
      </c>
      <c r="F684" t="s">
        <v>907</v>
      </c>
      <c r="G684" s="94"/>
    </row>
    <row r="685" spans="1:7" x14ac:dyDescent="0.25">
      <c r="A685" s="129">
        <v>45310</v>
      </c>
      <c r="B685" s="129">
        <v>45310</v>
      </c>
      <c r="C685">
        <v>420</v>
      </c>
      <c r="D685" t="s">
        <v>719</v>
      </c>
      <c r="E685">
        <v>480</v>
      </c>
      <c r="F685" t="s">
        <v>908</v>
      </c>
      <c r="G685" s="94"/>
    </row>
    <row r="686" spans="1:7" x14ac:dyDescent="0.25">
      <c r="A686" s="129">
        <v>45310</v>
      </c>
      <c r="B686" s="129">
        <v>45310</v>
      </c>
      <c r="C686">
        <v>253</v>
      </c>
      <c r="D686" t="s">
        <v>719</v>
      </c>
      <c r="E686">
        <v>480</v>
      </c>
      <c r="F686" t="s">
        <v>909</v>
      </c>
      <c r="G686" s="94"/>
    </row>
    <row r="687" spans="1:7" x14ac:dyDescent="0.25">
      <c r="A687" s="129">
        <v>45310</v>
      </c>
      <c r="B687" s="129">
        <v>45310</v>
      </c>
      <c r="C687">
        <v>160</v>
      </c>
      <c r="D687" t="s">
        <v>719</v>
      </c>
      <c r="E687">
        <v>480</v>
      </c>
      <c r="F687" t="s">
        <v>910</v>
      </c>
      <c r="G687" s="94"/>
    </row>
    <row r="688" spans="1:7" x14ac:dyDescent="0.25">
      <c r="A688" s="129">
        <v>45310</v>
      </c>
      <c r="B688" s="129">
        <v>45310</v>
      </c>
      <c r="C688">
        <v>376.5</v>
      </c>
      <c r="D688" t="s">
        <v>719</v>
      </c>
      <c r="E688">
        <v>480</v>
      </c>
      <c r="F688" t="s">
        <v>911</v>
      </c>
      <c r="G688" s="94"/>
    </row>
    <row r="689" spans="1:7" x14ac:dyDescent="0.25">
      <c r="A689" s="129">
        <v>45310</v>
      </c>
      <c r="B689" s="129">
        <v>45310</v>
      </c>
      <c r="C689">
        <v>40</v>
      </c>
      <c r="D689" t="s">
        <v>719</v>
      </c>
      <c r="E689">
        <v>480</v>
      </c>
      <c r="F689" t="s">
        <v>912</v>
      </c>
      <c r="G689" s="94"/>
    </row>
    <row r="690" spans="1:7" x14ac:dyDescent="0.25">
      <c r="A690" s="129">
        <v>45310</v>
      </c>
      <c r="B690" s="129">
        <v>45310</v>
      </c>
      <c r="C690">
        <v>1780</v>
      </c>
      <c r="D690" t="s">
        <v>719</v>
      </c>
      <c r="E690">
        <v>480</v>
      </c>
      <c r="F690" t="s">
        <v>913</v>
      </c>
      <c r="G690" s="94"/>
    </row>
    <row r="691" spans="1:7" x14ac:dyDescent="0.25">
      <c r="A691" s="129">
        <v>45310</v>
      </c>
      <c r="B691" s="129">
        <v>45310</v>
      </c>
      <c r="C691">
        <v>299.5</v>
      </c>
      <c r="D691" t="s">
        <v>719</v>
      </c>
      <c r="E691">
        <v>480</v>
      </c>
      <c r="F691" t="s">
        <v>914</v>
      </c>
      <c r="G691" s="94"/>
    </row>
    <row r="692" spans="1:7" x14ac:dyDescent="0.25">
      <c r="A692" s="129">
        <v>45310</v>
      </c>
      <c r="B692" s="129">
        <v>45310</v>
      </c>
      <c r="C692">
        <v>98</v>
      </c>
      <c r="D692" t="s">
        <v>719</v>
      </c>
      <c r="E692">
        <v>480</v>
      </c>
      <c r="F692" t="s">
        <v>915</v>
      </c>
      <c r="G692" s="94"/>
    </row>
    <row r="693" spans="1:7" x14ac:dyDescent="0.25">
      <c r="A693" s="129">
        <v>45310</v>
      </c>
      <c r="B693" s="129">
        <v>45310</v>
      </c>
      <c r="C693">
        <v>98</v>
      </c>
      <c r="D693" t="s">
        <v>719</v>
      </c>
      <c r="E693">
        <v>480</v>
      </c>
      <c r="F693" t="s">
        <v>916</v>
      </c>
      <c r="G693" s="94"/>
    </row>
    <row r="694" spans="1:7" x14ac:dyDescent="0.25">
      <c r="A694" s="129">
        <v>45310</v>
      </c>
      <c r="B694" s="129">
        <v>45310</v>
      </c>
      <c r="C694">
        <v>450</v>
      </c>
      <c r="D694" t="s">
        <v>719</v>
      </c>
      <c r="E694">
        <v>480</v>
      </c>
      <c r="F694" t="s">
        <v>917</v>
      </c>
      <c r="G694" s="94"/>
    </row>
    <row r="695" spans="1:7" x14ac:dyDescent="0.25">
      <c r="A695" s="129">
        <v>45309</v>
      </c>
      <c r="B695" s="129">
        <v>45309</v>
      </c>
      <c r="C695">
        <v>450.5</v>
      </c>
      <c r="D695" t="s">
        <v>719</v>
      </c>
      <c r="E695" t="s">
        <v>725</v>
      </c>
      <c r="F695" t="s">
        <v>918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752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736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5" t="s">
        <v>737</v>
      </c>
      <c r="B726" s="125"/>
      <c r="C726" s="133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709</v>
      </c>
      <c r="B729" s="97" t="s">
        <v>710</v>
      </c>
      <c r="C729" s="97" t="s">
        <v>27</v>
      </c>
      <c r="D729" s="97" t="s">
        <v>711</v>
      </c>
      <c r="E729" s="97" t="s">
        <v>712</v>
      </c>
      <c r="F729" s="97" t="s">
        <v>2</v>
      </c>
      <c r="G729" s="97" t="s">
        <v>166</v>
      </c>
    </row>
    <row r="730" spans="1:7" x14ac:dyDescent="0.25">
      <c r="A730" s="139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719</v>
      </c>
      <c r="E731" s="97" t="s">
        <v>236</v>
      </c>
      <c r="F731" s="94" t="s">
        <v>919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719</v>
      </c>
      <c r="E732" s="97" t="s">
        <v>236</v>
      </c>
      <c r="F732" s="94" t="s">
        <v>920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719</v>
      </c>
      <c r="E733" s="97" t="s">
        <v>236</v>
      </c>
      <c r="F733" s="94" t="s">
        <v>921</v>
      </c>
      <c r="G733" s="94"/>
    </row>
    <row r="734" spans="1:7" x14ac:dyDescent="0.25">
      <c r="A734" s="131"/>
      <c r="B734" s="131"/>
      <c r="C734" s="97">
        <v>0</v>
      </c>
      <c r="D734" s="94" t="s">
        <v>719</v>
      </c>
      <c r="E734" s="97"/>
      <c r="F734" s="97"/>
      <c r="G734" s="94"/>
    </row>
    <row r="735" spans="1:7" x14ac:dyDescent="0.25">
      <c r="A735" s="131"/>
      <c r="B735" s="131"/>
      <c r="C735" s="94">
        <v>0</v>
      </c>
      <c r="D735" s="94" t="s">
        <v>719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719</v>
      </c>
      <c r="E736" s="97" t="s">
        <v>236</v>
      </c>
      <c r="F736" s="94" t="s">
        <v>922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719</v>
      </c>
      <c r="E737" s="97" t="s">
        <v>236</v>
      </c>
      <c r="F737" s="94" t="s">
        <v>923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719</v>
      </c>
      <c r="E738" s="97" t="s">
        <v>236</v>
      </c>
      <c r="F738" s="94" t="s">
        <v>924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719</v>
      </c>
      <c r="E739" s="94">
        <v>480</v>
      </c>
      <c r="F739" s="94" t="s">
        <v>925</v>
      </c>
      <c r="G739" s="94"/>
    </row>
    <row r="740" spans="1:7" x14ac:dyDescent="0.25">
      <c r="A740" s="131"/>
      <c r="B740" s="131"/>
      <c r="C740" s="94">
        <v>0</v>
      </c>
      <c r="D740" s="94" t="s">
        <v>719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719</v>
      </c>
      <c r="E741" s="97" t="s">
        <v>236</v>
      </c>
      <c r="F741" s="94" t="s">
        <v>926</v>
      </c>
      <c r="G741" s="94"/>
    </row>
    <row r="742" spans="1:7" x14ac:dyDescent="0.25">
      <c r="A742" s="131"/>
      <c r="B742" s="131"/>
      <c r="C742" s="94">
        <v>0</v>
      </c>
      <c r="D742" s="97"/>
      <c r="E742" s="97"/>
      <c r="F742" s="97"/>
      <c r="G742" s="94"/>
    </row>
    <row r="743" spans="1:7" x14ac:dyDescent="0.25">
      <c r="A743" s="131"/>
      <c r="B743" s="131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719</v>
      </c>
      <c r="E744" s="94">
        <v>480</v>
      </c>
      <c r="F744" s="94" t="s">
        <v>927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719</v>
      </c>
      <c r="E745" s="97" t="s">
        <v>236</v>
      </c>
      <c r="F745" s="94" t="s">
        <v>928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719</v>
      </c>
      <c r="E746" s="97" t="s">
        <v>236</v>
      </c>
      <c r="F746" s="94" t="s">
        <v>929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719</v>
      </c>
      <c r="E747" s="97" t="s">
        <v>236</v>
      </c>
      <c r="F747" s="94" t="s">
        <v>930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31"/>
      <c r="B749" s="95"/>
      <c r="C749" s="94"/>
      <c r="D749" s="94"/>
      <c r="E749" s="94"/>
      <c r="F749" s="94"/>
      <c r="G749" s="94"/>
    </row>
    <row r="750" spans="1:7" x14ac:dyDescent="0.25">
      <c r="A750" s="131"/>
      <c r="B750" s="95"/>
      <c r="C750" s="94"/>
      <c r="D750" s="94"/>
      <c r="E750" s="94"/>
      <c r="F750" s="94"/>
      <c r="G750" s="94"/>
    </row>
    <row r="751" spans="1:7" x14ac:dyDescent="0.25">
      <c r="A751" s="131"/>
      <c r="B751" s="95"/>
      <c r="C751" s="94"/>
      <c r="D751" s="94"/>
      <c r="E751" s="94"/>
      <c r="F751" s="94"/>
      <c r="G751" s="94"/>
    </row>
    <row r="752" spans="1:7" x14ac:dyDescent="0.25">
      <c r="A752" s="131"/>
      <c r="B752" s="95"/>
      <c r="C752" s="94"/>
      <c r="D752" s="94"/>
      <c r="E752" s="94"/>
      <c r="F752" s="94"/>
      <c r="G752" s="94"/>
    </row>
    <row r="753" spans="1:7" x14ac:dyDescent="0.25">
      <c r="A753" s="131"/>
      <c r="B753" s="95"/>
      <c r="C753" s="94"/>
      <c r="D753" s="94"/>
      <c r="E753" s="94"/>
      <c r="F753" s="94"/>
      <c r="G753" s="94"/>
    </row>
    <row r="754" spans="1:7" x14ac:dyDescent="0.25">
      <c r="A754" s="131"/>
      <c r="B754" s="95"/>
      <c r="C754" s="94"/>
      <c r="D754" s="94"/>
      <c r="E754" s="94"/>
      <c r="F754" s="94"/>
      <c r="G754" s="94"/>
    </row>
    <row r="755" spans="1:7" x14ac:dyDescent="0.25">
      <c r="A755" s="131"/>
      <c r="B755" s="95"/>
      <c r="C755" s="94"/>
      <c r="D755" s="94"/>
      <c r="E755" s="94"/>
      <c r="F755" s="94"/>
      <c r="G755" s="94"/>
    </row>
    <row r="756" spans="1:7" x14ac:dyDescent="0.25">
      <c r="A756" s="131"/>
      <c r="B756" s="95"/>
      <c r="C756" s="94"/>
      <c r="D756" s="94"/>
      <c r="E756" s="94"/>
      <c r="F756" s="94"/>
      <c r="G756" s="94"/>
    </row>
    <row r="757" spans="1:7" x14ac:dyDescent="0.25">
      <c r="A757" s="131"/>
      <c r="B757" s="95"/>
      <c r="C757" s="94"/>
      <c r="D757" s="94"/>
      <c r="E757" s="94"/>
      <c r="F757" s="94"/>
      <c r="G757" s="94"/>
    </row>
    <row r="758" spans="1:7" x14ac:dyDescent="0.25">
      <c r="A758" s="131"/>
      <c r="B758" s="95"/>
      <c r="C758" s="94"/>
      <c r="D758" s="94"/>
      <c r="E758" s="94"/>
      <c r="F758" s="94"/>
      <c r="G758" s="94"/>
    </row>
    <row r="759" spans="1:7" x14ac:dyDescent="0.25">
      <c r="A759" s="131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1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752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736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5" t="s">
        <v>737</v>
      </c>
      <c r="B779" s="125"/>
      <c r="C779" s="133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709</v>
      </c>
      <c r="B782" s="97" t="s">
        <v>710</v>
      </c>
      <c r="C782" s="97" t="s">
        <v>27</v>
      </c>
      <c r="D782" s="97" t="s">
        <v>711</v>
      </c>
      <c r="E782" s="97" t="s">
        <v>712</v>
      </c>
      <c r="F782" s="97" t="s">
        <v>2</v>
      </c>
      <c r="G782" s="97" t="s">
        <v>166</v>
      </c>
    </row>
    <row r="783" spans="1:7" x14ac:dyDescent="0.25">
      <c r="A783" s="139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31"/>
      <c r="B784" s="131"/>
      <c r="C784" s="94">
        <v>0</v>
      </c>
      <c r="D784" s="97"/>
      <c r="E784" s="97"/>
      <c r="F784" s="97"/>
      <c r="G784" s="94"/>
    </row>
    <row r="785" spans="1:6" x14ac:dyDescent="0.25">
      <c r="A785" s="129">
        <v>45314</v>
      </c>
      <c r="B785" s="129">
        <v>45314</v>
      </c>
      <c r="C785">
        <v>1891.03</v>
      </c>
      <c r="D785" t="s">
        <v>719</v>
      </c>
      <c r="E785">
        <v>480</v>
      </c>
      <c r="F785" t="s">
        <v>931</v>
      </c>
    </row>
    <row r="786" spans="1:6" x14ac:dyDescent="0.25">
      <c r="A786" s="129">
        <v>45314</v>
      </c>
      <c r="B786" s="129">
        <v>45314</v>
      </c>
      <c r="C786">
        <v>472</v>
      </c>
      <c r="D786" t="s">
        <v>719</v>
      </c>
      <c r="E786">
        <v>480</v>
      </c>
      <c r="F786" t="s">
        <v>932</v>
      </c>
    </row>
    <row r="787" spans="1:6" x14ac:dyDescent="0.25">
      <c r="A787" s="129">
        <v>45314</v>
      </c>
      <c r="B787" s="129">
        <v>45314</v>
      </c>
      <c r="C787">
        <v>53</v>
      </c>
      <c r="D787" t="s">
        <v>719</v>
      </c>
      <c r="E787">
        <v>480</v>
      </c>
      <c r="F787" t="s">
        <v>933</v>
      </c>
    </row>
    <row r="788" spans="1:6" x14ac:dyDescent="0.25">
      <c r="A788" s="129">
        <v>45314</v>
      </c>
      <c r="B788" s="129">
        <v>45314</v>
      </c>
      <c r="C788">
        <v>254</v>
      </c>
      <c r="D788" t="s">
        <v>719</v>
      </c>
      <c r="E788">
        <v>480</v>
      </c>
      <c r="F788" t="s">
        <v>934</v>
      </c>
    </row>
    <row r="789" spans="1:6" x14ac:dyDescent="0.25">
      <c r="A789" s="129">
        <v>45314</v>
      </c>
      <c r="B789" s="129">
        <v>45314</v>
      </c>
      <c r="C789">
        <v>323</v>
      </c>
      <c r="D789" t="s">
        <v>719</v>
      </c>
      <c r="E789">
        <v>480</v>
      </c>
      <c r="F789" t="s">
        <v>935</v>
      </c>
    </row>
    <row r="790" spans="1:6" x14ac:dyDescent="0.25">
      <c r="A790" s="129">
        <v>45314</v>
      </c>
      <c r="B790" s="129">
        <v>45314</v>
      </c>
      <c r="C790">
        <v>376</v>
      </c>
      <c r="D790" t="s">
        <v>719</v>
      </c>
      <c r="E790">
        <v>480</v>
      </c>
      <c r="F790" t="s">
        <v>936</v>
      </c>
    </row>
    <row r="791" spans="1:6" x14ac:dyDescent="0.25">
      <c r="A791" s="129">
        <v>45314</v>
      </c>
      <c r="B791" s="129">
        <v>45314</v>
      </c>
      <c r="C791">
        <v>1585.2</v>
      </c>
      <c r="D791" t="s">
        <v>719</v>
      </c>
      <c r="E791">
        <v>480</v>
      </c>
      <c r="F791" t="s">
        <v>937</v>
      </c>
    </row>
    <row r="792" spans="1:6" x14ac:dyDescent="0.25">
      <c r="A792" s="129">
        <v>45314</v>
      </c>
      <c r="B792" s="129">
        <v>45314</v>
      </c>
      <c r="C792">
        <v>77</v>
      </c>
      <c r="D792" t="s">
        <v>719</v>
      </c>
      <c r="E792">
        <v>480</v>
      </c>
      <c r="F792" t="s">
        <v>938</v>
      </c>
    </row>
    <row r="793" spans="1:6" x14ac:dyDescent="0.25">
      <c r="A793" s="129">
        <v>45314</v>
      </c>
      <c r="B793" s="129">
        <v>45314</v>
      </c>
      <c r="C793">
        <v>388</v>
      </c>
      <c r="D793" t="s">
        <v>719</v>
      </c>
      <c r="E793">
        <v>480</v>
      </c>
      <c r="F793" t="s">
        <v>939</v>
      </c>
    </row>
    <row r="794" spans="1:6" x14ac:dyDescent="0.25">
      <c r="A794" s="129">
        <v>45314</v>
      </c>
      <c r="B794" s="129">
        <v>45314</v>
      </c>
      <c r="C794">
        <v>426</v>
      </c>
      <c r="D794" t="s">
        <v>719</v>
      </c>
      <c r="E794">
        <v>480</v>
      </c>
      <c r="F794" t="s">
        <v>940</v>
      </c>
    </row>
    <row r="795" spans="1:6" x14ac:dyDescent="0.25">
      <c r="A795" s="129">
        <v>45314</v>
      </c>
      <c r="B795" s="129">
        <v>45314</v>
      </c>
      <c r="C795">
        <v>456</v>
      </c>
      <c r="D795" t="s">
        <v>719</v>
      </c>
      <c r="E795">
        <v>480</v>
      </c>
      <c r="F795" t="s">
        <v>941</v>
      </c>
    </row>
    <row r="796" spans="1:6" x14ac:dyDescent="0.25">
      <c r="A796" s="129">
        <v>45314</v>
      </c>
      <c r="B796" s="129">
        <v>45314</v>
      </c>
      <c r="C796">
        <v>185</v>
      </c>
      <c r="D796" t="s">
        <v>719</v>
      </c>
      <c r="E796">
        <v>480</v>
      </c>
      <c r="F796" t="s">
        <v>942</v>
      </c>
    </row>
    <row r="797" spans="1:6" x14ac:dyDescent="0.25">
      <c r="A797" s="129">
        <v>45314</v>
      </c>
      <c r="B797" s="129">
        <v>45314</v>
      </c>
      <c r="C797">
        <v>815.5</v>
      </c>
      <c r="D797" t="s">
        <v>719</v>
      </c>
      <c r="E797">
        <v>480</v>
      </c>
      <c r="F797" t="s">
        <v>943</v>
      </c>
    </row>
    <row r="798" spans="1:6" x14ac:dyDescent="0.25">
      <c r="A798" s="129">
        <v>45314</v>
      </c>
      <c r="B798" s="129">
        <v>45314</v>
      </c>
      <c r="C798">
        <v>156.5</v>
      </c>
      <c r="D798" t="s">
        <v>719</v>
      </c>
      <c r="E798">
        <v>480</v>
      </c>
      <c r="F798" t="s">
        <v>944</v>
      </c>
    </row>
    <row r="799" spans="1:6" x14ac:dyDescent="0.25">
      <c r="A799" s="129">
        <v>45314</v>
      </c>
      <c r="B799" s="129">
        <v>45314</v>
      </c>
      <c r="C799">
        <v>134</v>
      </c>
      <c r="D799" t="s">
        <v>719</v>
      </c>
      <c r="E799">
        <v>480</v>
      </c>
      <c r="F799" t="s">
        <v>945</v>
      </c>
    </row>
    <row r="800" spans="1:6" x14ac:dyDescent="0.25">
      <c r="A800" s="129"/>
      <c r="B800" s="129"/>
      <c r="C800">
        <v>0</v>
      </c>
      <c r="D800" t="s">
        <v>719</v>
      </c>
    </row>
    <row r="801" spans="1:7" x14ac:dyDescent="0.25">
      <c r="A801" s="129">
        <v>45314</v>
      </c>
      <c r="B801" s="129">
        <v>45314</v>
      </c>
      <c r="C801">
        <v>730</v>
      </c>
      <c r="D801" t="s">
        <v>719</v>
      </c>
      <c r="E801" t="s">
        <v>725</v>
      </c>
      <c r="F801" t="s">
        <v>946</v>
      </c>
    </row>
    <row r="802" spans="1:7" x14ac:dyDescent="0.25">
      <c r="A802" s="131"/>
      <c r="B802" s="95"/>
      <c r="C802" s="94"/>
      <c r="D802" s="94"/>
      <c r="E802" s="94"/>
      <c r="F802" s="94"/>
      <c r="G802" s="94"/>
    </row>
    <row r="803" spans="1:7" x14ac:dyDescent="0.25">
      <c r="A803" s="131"/>
      <c r="B803" s="95"/>
      <c r="C803" s="94"/>
      <c r="D803" s="94"/>
      <c r="E803" s="94"/>
      <c r="F803" s="94"/>
      <c r="G803" s="94"/>
    </row>
    <row r="804" spans="1:7" x14ac:dyDescent="0.25">
      <c r="A804" s="131"/>
      <c r="B804" s="95"/>
      <c r="C804" s="94"/>
      <c r="D804" s="94"/>
      <c r="E804" s="94"/>
      <c r="F804" s="94"/>
      <c r="G804" s="94"/>
    </row>
    <row r="805" spans="1:7" x14ac:dyDescent="0.25">
      <c r="A805" s="131"/>
      <c r="B805" s="95"/>
      <c r="C805" s="94"/>
      <c r="D805" s="94"/>
      <c r="E805" s="94"/>
      <c r="F805" s="94"/>
      <c r="G805" s="94"/>
    </row>
    <row r="806" spans="1:7" x14ac:dyDescent="0.25">
      <c r="A806" s="131"/>
      <c r="B806" s="95"/>
      <c r="C806" s="94"/>
      <c r="D806" s="94"/>
      <c r="E806" s="94"/>
      <c r="F806" s="94"/>
      <c r="G806" s="94"/>
    </row>
    <row r="807" spans="1:7" x14ac:dyDescent="0.25">
      <c r="A807" s="131"/>
      <c r="B807" s="95"/>
      <c r="C807" s="94"/>
      <c r="D807" s="94"/>
      <c r="E807" s="94"/>
      <c r="F807" s="94"/>
      <c r="G807" s="94"/>
    </row>
    <row r="808" spans="1:7" x14ac:dyDescent="0.25">
      <c r="A808" s="131"/>
      <c r="B808" s="95"/>
      <c r="C808" s="94"/>
      <c r="D808" s="94"/>
      <c r="E808" s="94"/>
      <c r="F808" s="94"/>
      <c r="G808" s="94"/>
    </row>
    <row r="809" spans="1:7" x14ac:dyDescent="0.25">
      <c r="A809" s="131"/>
      <c r="B809" s="95"/>
      <c r="C809" s="94"/>
      <c r="D809" s="94"/>
      <c r="E809" s="94"/>
      <c r="F809" s="94"/>
      <c r="G809" s="94"/>
    </row>
    <row r="810" spans="1:7" x14ac:dyDescent="0.25">
      <c r="A810" s="131"/>
      <c r="B810" s="95"/>
      <c r="C810" s="94"/>
      <c r="D810" s="94"/>
      <c r="E810" s="94"/>
      <c r="F810" s="94"/>
      <c r="G810" s="94"/>
    </row>
    <row r="811" spans="1:7" x14ac:dyDescent="0.25">
      <c r="A811" s="131"/>
      <c r="B811" s="95"/>
      <c r="C811" s="94"/>
      <c r="D811" s="94"/>
      <c r="E811" s="94"/>
      <c r="F811" s="94"/>
      <c r="G811" s="94"/>
    </row>
    <row r="812" spans="1:7" x14ac:dyDescent="0.25">
      <c r="A812" s="131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1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752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736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5" t="s">
        <v>737</v>
      </c>
      <c r="B832" s="125"/>
      <c r="C832" s="133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709</v>
      </c>
      <c r="B835" s="97" t="s">
        <v>710</v>
      </c>
      <c r="C835" s="97" t="s">
        <v>27</v>
      </c>
      <c r="D835" s="97" t="s">
        <v>711</v>
      </c>
      <c r="E835" s="97" t="s">
        <v>712</v>
      </c>
      <c r="F835" s="97" t="s">
        <v>2</v>
      </c>
      <c r="G835" s="97" t="s">
        <v>166</v>
      </c>
    </row>
    <row r="836" spans="1:7" x14ac:dyDescent="0.25">
      <c r="A836" s="139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31"/>
      <c r="B837" s="131"/>
      <c r="C837" s="94">
        <v>0</v>
      </c>
      <c r="D837" s="97"/>
      <c r="E837" s="97"/>
      <c r="F837" s="97"/>
      <c r="G837" s="94"/>
    </row>
    <row r="838" spans="1:7" x14ac:dyDescent="0.25">
      <c r="A838" s="129">
        <v>45315</v>
      </c>
      <c r="B838" s="129">
        <v>45315</v>
      </c>
      <c r="C838">
        <v>150</v>
      </c>
      <c r="D838" t="s">
        <v>719</v>
      </c>
      <c r="E838">
        <v>480</v>
      </c>
      <c r="F838" t="s">
        <v>947</v>
      </c>
    </row>
    <row r="839" spans="1:7" x14ac:dyDescent="0.25">
      <c r="A839" s="129">
        <v>45315</v>
      </c>
      <c r="B839" s="129">
        <v>45315</v>
      </c>
      <c r="C839">
        <v>200</v>
      </c>
      <c r="D839" t="s">
        <v>719</v>
      </c>
      <c r="E839">
        <v>480</v>
      </c>
      <c r="F839" t="s">
        <v>948</v>
      </c>
    </row>
    <row r="840" spans="1:7" x14ac:dyDescent="0.25">
      <c r="A840" s="129">
        <v>45315</v>
      </c>
      <c r="B840" s="129">
        <v>45315</v>
      </c>
      <c r="C840">
        <v>1387</v>
      </c>
      <c r="D840" t="s">
        <v>719</v>
      </c>
      <c r="E840">
        <v>480</v>
      </c>
      <c r="F840" t="s">
        <v>949</v>
      </c>
    </row>
    <row r="841" spans="1:7" x14ac:dyDescent="0.25">
      <c r="A841" s="129">
        <v>45315</v>
      </c>
      <c r="B841" s="129">
        <v>45315</v>
      </c>
      <c r="C841">
        <v>52</v>
      </c>
      <c r="D841" t="s">
        <v>719</v>
      </c>
      <c r="E841">
        <v>480</v>
      </c>
      <c r="F841" t="s">
        <v>950</v>
      </c>
    </row>
    <row r="842" spans="1:7" x14ac:dyDescent="0.25">
      <c r="A842" s="129">
        <v>45315</v>
      </c>
      <c r="B842" s="129">
        <v>45315</v>
      </c>
      <c r="C842">
        <v>5000.04</v>
      </c>
      <c r="D842" t="s">
        <v>719</v>
      </c>
      <c r="E842">
        <v>480</v>
      </c>
      <c r="F842" t="s">
        <v>951</v>
      </c>
    </row>
    <row r="843" spans="1:7" x14ac:dyDescent="0.25">
      <c r="A843" s="129">
        <v>45315</v>
      </c>
      <c r="B843" s="129">
        <v>45314</v>
      </c>
      <c r="C843">
        <v>249.5</v>
      </c>
      <c r="D843" t="s">
        <v>719</v>
      </c>
      <c r="E843" t="s">
        <v>725</v>
      </c>
      <c r="F843" t="s">
        <v>952</v>
      </c>
    </row>
    <row r="844" spans="1:7" x14ac:dyDescent="0.25">
      <c r="A844" s="129">
        <v>45315</v>
      </c>
      <c r="B844" s="129">
        <v>45315</v>
      </c>
      <c r="C844">
        <v>375.5</v>
      </c>
      <c r="D844" t="s">
        <v>719</v>
      </c>
      <c r="E844">
        <v>480</v>
      </c>
      <c r="F844" t="s">
        <v>953</v>
      </c>
    </row>
    <row r="845" spans="1:7" x14ac:dyDescent="0.25">
      <c r="A845" s="129">
        <v>45315</v>
      </c>
      <c r="B845" s="129">
        <v>45315</v>
      </c>
      <c r="C845">
        <v>200</v>
      </c>
      <c r="D845" t="s">
        <v>719</v>
      </c>
      <c r="E845">
        <v>480</v>
      </c>
      <c r="F845" t="s">
        <v>954</v>
      </c>
    </row>
    <row r="846" spans="1:7" x14ac:dyDescent="0.25">
      <c r="A846" s="129">
        <v>45315</v>
      </c>
      <c r="B846" s="129">
        <v>45315</v>
      </c>
      <c r="C846">
        <v>373</v>
      </c>
      <c r="D846" t="s">
        <v>719</v>
      </c>
      <c r="E846">
        <v>480</v>
      </c>
      <c r="F846" t="s">
        <v>955</v>
      </c>
    </row>
    <row r="847" spans="1:7" x14ac:dyDescent="0.25">
      <c r="A847" s="129">
        <v>45315</v>
      </c>
      <c r="B847" s="129">
        <v>45315</v>
      </c>
      <c r="C847">
        <v>125</v>
      </c>
      <c r="D847" t="s">
        <v>719</v>
      </c>
      <c r="E847">
        <v>480</v>
      </c>
      <c r="F847" t="s">
        <v>956</v>
      </c>
    </row>
    <row r="848" spans="1:7" x14ac:dyDescent="0.25">
      <c r="A848" s="129">
        <v>45315</v>
      </c>
      <c r="B848" s="129">
        <v>45315</v>
      </c>
      <c r="C848">
        <v>825.99</v>
      </c>
      <c r="D848" t="s">
        <v>719</v>
      </c>
      <c r="E848">
        <v>480</v>
      </c>
      <c r="F848" t="s">
        <v>957</v>
      </c>
    </row>
    <row r="849" spans="1:7" x14ac:dyDescent="0.25">
      <c r="A849" s="131"/>
      <c r="B849" s="131"/>
      <c r="C849" s="97">
        <v>0</v>
      </c>
      <c r="D849" s="97"/>
      <c r="E849" s="97"/>
      <c r="F849" s="97"/>
      <c r="G849" s="94"/>
    </row>
    <row r="850" spans="1:7" x14ac:dyDescent="0.25">
      <c r="A850" s="131"/>
      <c r="B850" s="131"/>
      <c r="C850" s="94">
        <v>0</v>
      </c>
      <c r="D850" s="97"/>
      <c r="E850" s="97"/>
      <c r="F850" s="97"/>
      <c r="G850" s="94"/>
    </row>
    <row r="851" spans="1:7" x14ac:dyDescent="0.25">
      <c r="A851" s="131"/>
      <c r="B851" s="131"/>
      <c r="C851" s="94">
        <v>0</v>
      </c>
      <c r="D851" s="97"/>
      <c r="E851" s="97"/>
      <c r="F851" s="97"/>
      <c r="G851" s="94"/>
    </row>
    <row r="852" spans="1:7" x14ac:dyDescent="0.25">
      <c r="A852" s="131"/>
      <c r="B852" s="131"/>
      <c r="C852" s="94">
        <v>0</v>
      </c>
      <c r="D852" s="97"/>
      <c r="E852" s="97"/>
      <c r="F852" s="97"/>
      <c r="G852" s="94"/>
    </row>
    <row r="853" spans="1:7" x14ac:dyDescent="0.25">
      <c r="A853" s="131"/>
      <c r="B853" s="131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31"/>
      <c r="B855" s="95"/>
      <c r="C855" s="94"/>
      <c r="D855" s="94"/>
      <c r="E855" s="94"/>
      <c r="F855" s="94"/>
      <c r="G855" s="94"/>
    </row>
    <row r="856" spans="1:7" x14ac:dyDescent="0.25">
      <c r="A856" s="131"/>
      <c r="B856" s="95"/>
      <c r="C856" s="94"/>
      <c r="D856" s="94"/>
      <c r="E856" s="94"/>
      <c r="F856" s="94"/>
      <c r="G856" s="94"/>
    </row>
    <row r="857" spans="1:7" x14ac:dyDescent="0.25">
      <c r="A857" s="131"/>
      <c r="B857" s="95"/>
      <c r="C857" s="94"/>
      <c r="D857" s="94"/>
      <c r="E857" s="94"/>
      <c r="F857" s="94"/>
      <c r="G857" s="94"/>
    </row>
    <row r="858" spans="1:7" x14ac:dyDescent="0.25">
      <c r="A858" s="131"/>
      <c r="B858" s="95"/>
      <c r="C858" s="94"/>
      <c r="D858" s="94"/>
      <c r="E858" s="94"/>
      <c r="F858" s="94"/>
      <c r="G858" s="94"/>
    </row>
    <row r="859" spans="1:7" x14ac:dyDescent="0.25">
      <c r="A859" s="131"/>
      <c r="B859" s="95"/>
      <c r="C859" s="94"/>
      <c r="D859" s="94"/>
      <c r="E859" s="94"/>
      <c r="F859" s="94"/>
      <c r="G859" s="94"/>
    </row>
    <row r="860" spans="1:7" x14ac:dyDescent="0.25">
      <c r="A860" s="131"/>
      <c r="B860" s="95"/>
      <c r="C860" s="94"/>
      <c r="D860" s="94"/>
      <c r="E860" s="94"/>
      <c r="F860" s="94"/>
      <c r="G860" s="94"/>
    </row>
    <row r="861" spans="1:7" x14ac:dyDescent="0.25">
      <c r="A861" s="131"/>
      <c r="B861" s="95"/>
      <c r="C861" s="94"/>
      <c r="D861" s="94"/>
      <c r="E861" s="94"/>
      <c r="F861" s="94"/>
      <c r="G861" s="94"/>
    </row>
    <row r="862" spans="1:7" x14ac:dyDescent="0.25">
      <c r="A862" s="131"/>
      <c r="B862" s="95"/>
      <c r="C862" s="94"/>
      <c r="D862" s="94"/>
      <c r="E862" s="94"/>
      <c r="F862" s="94"/>
      <c r="G862" s="94"/>
    </row>
    <row r="863" spans="1:7" x14ac:dyDescent="0.25">
      <c r="A863" s="131"/>
      <c r="B863" s="95"/>
      <c r="C863" s="94"/>
      <c r="D863" s="94"/>
      <c r="E863" s="94"/>
      <c r="F863" s="94"/>
      <c r="G863" s="94"/>
    </row>
    <row r="864" spans="1:7" x14ac:dyDescent="0.25">
      <c r="A864" s="131"/>
      <c r="B864" s="95"/>
      <c r="C864" s="94"/>
      <c r="D864" s="94"/>
      <c r="E864" s="94"/>
      <c r="F864" s="94"/>
      <c r="G864" s="94"/>
    </row>
    <row r="865" spans="1:7" x14ac:dyDescent="0.25">
      <c r="A865" s="131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1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752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736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5" t="s">
        <v>737</v>
      </c>
      <c r="B885" s="125"/>
      <c r="C885" s="133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709</v>
      </c>
      <c r="B888" s="97" t="s">
        <v>710</v>
      </c>
      <c r="C888" s="97" t="s">
        <v>27</v>
      </c>
      <c r="D888" s="97" t="s">
        <v>711</v>
      </c>
      <c r="E888" s="97" t="s">
        <v>712</v>
      </c>
      <c r="F888" s="97" t="s">
        <v>2</v>
      </c>
      <c r="G888" s="97" t="s">
        <v>166</v>
      </c>
    </row>
    <row r="889" spans="1:7" x14ac:dyDescent="0.25">
      <c r="A889" s="139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31"/>
      <c r="B890" s="131"/>
      <c r="C890" s="94">
        <v>0</v>
      </c>
      <c r="D890" s="97"/>
      <c r="E890" s="97"/>
      <c r="F890" s="97"/>
      <c r="G890" s="94"/>
    </row>
    <row r="891" spans="1:7" x14ac:dyDescent="0.25">
      <c r="A891" s="131"/>
      <c r="B891" s="131"/>
      <c r="C891" s="94">
        <v>0</v>
      </c>
      <c r="D891" s="97"/>
      <c r="E891" s="97"/>
      <c r="F891" s="97"/>
      <c r="G891" s="94"/>
    </row>
    <row r="892" spans="1:7" x14ac:dyDescent="0.25">
      <c r="A892" s="131"/>
      <c r="B892" s="131"/>
      <c r="C892" s="94">
        <v>0</v>
      </c>
      <c r="D892" s="97"/>
      <c r="E892" s="97"/>
      <c r="F892" s="97"/>
      <c r="G892" s="94"/>
    </row>
    <row r="893" spans="1:7" x14ac:dyDescent="0.25">
      <c r="A893" s="131"/>
      <c r="B893" s="131"/>
      <c r="C893" s="97">
        <v>0</v>
      </c>
      <c r="D893" s="97"/>
      <c r="E893" s="97"/>
      <c r="F893" s="97"/>
      <c r="G893" s="94"/>
    </row>
    <row r="894" spans="1:7" x14ac:dyDescent="0.25">
      <c r="A894" s="131"/>
      <c r="B894" s="131"/>
      <c r="C894" s="94">
        <v>0</v>
      </c>
      <c r="D894" s="97"/>
      <c r="E894" s="97"/>
      <c r="F894" s="97"/>
      <c r="G894" s="94"/>
    </row>
    <row r="895" spans="1:7" x14ac:dyDescent="0.25">
      <c r="A895" s="131"/>
      <c r="B895" s="131"/>
      <c r="C895" s="94">
        <v>0</v>
      </c>
      <c r="D895" s="97"/>
      <c r="E895" s="97"/>
      <c r="F895" s="97"/>
      <c r="G895" s="94"/>
    </row>
    <row r="896" spans="1:7" x14ac:dyDescent="0.25">
      <c r="A896" s="131"/>
      <c r="B896" s="131"/>
      <c r="C896" s="94">
        <v>0</v>
      </c>
      <c r="D896" s="97"/>
      <c r="E896" s="97"/>
      <c r="F896" s="97"/>
      <c r="G896" s="94"/>
    </row>
    <row r="897" spans="1:7" x14ac:dyDescent="0.25">
      <c r="A897" s="131"/>
      <c r="B897" s="131"/>
      <c r="C897" s="94">
        <v>0</v>
      </c>
      <c r="D897" s="97"/>
      <c r="E897" s="97"/>
      <c r="F897" s="97"/>
      <c r="G897" s="94"/>
    </row>
    <row r="898" spans="1:7" x14ac:dyDescent="0.25">
      <c r="A898" s="131"/>
      <c r="B898" s="131"/>
      <c r="C898" s="94">
        <v>0</v>
      </c>
      <c r="D898" s="97"/>
      <c r="E898" s="97"/>
      <c r="F898" s="97"/>
      <c r="G898" s="94"/>
    </row>
    <row r="899" spans="1:7" x14ac:dyDescent="0.25">
      <c r="A899" s="131"/>
      <c r="B899" s="131"/>
      <c r="C899" s="94">
        <v>0</v>
      </c>
      <c r="D899" s="97"/>
      <c r="E899" s="97"/>
      <c r="F899" s="97"/>
      <c r="G899" s="94"/>
    </row>
    <row r="900" spans="1:7" x14ac:dyDescent="0.25">
      <c r="A900" s="131"/>
      <c r="B900" s="131"/>
      <c r="C900" s="94">
        <v>0</v>
      </c>
      <c r="D900" s="97"/>
      <c r="E900" s="97"/>
      <c r="F900" s="97"/>
      <c r="G900" s="94"/>
    </row>
    <row r="901" spans="1:7" x14ac:dyDescent="0.25">
      <c r="A901" s="131"/>
      <c r="B901" s="131"/>
      <c r="C901" s="94">
        <v>0</v>
      </c>
      <c r="D901" s="97"/>
      <c r="E901" s="97"/>
      <c r="F901" s="97"/>
      <c r="G901" s="94"/>
    </row>
    <row r="902" spans="1:7" x14ac:dyDescent="0.25">
      <c r="A902" s="131"/>
      <c r="B902" s="131"/>
      <c r="C902" s="97">
        <v>0</v>
      </c>
      <c r="D902" s="97"/>
      <c r="E902" s="97"/>
      <c r="F902" s="97"/>
      <c r="G902" s="94"/>
    </row>
    <row r="903" spans="1:7" x14ac:dyDescent="0.25">
      <c r="A903" s="131"/>
      <c r="B903" s="131"/>
      <c r="C903" s="94">
        <v>0</v>
      </c>
      <c r="D903" s="97"/>
      <c r="E903" s="97"/>
      <c r="F903" s="97"/>
      <c r="G903" s="94"/>
    </row>
    <row r="904" spans="1:7" x14ac:dyDescent="0.25">
      <c r="A904" s="131"/>
      <c r="B904" s="131"/>
      <c r="C904" s="94">
        <v>0</v>
      </c>
      <c r="D904" s="97"/>
      <c r="E904" s="97"/>
      <c r="F904" s="97"/>
      <c r="G904" s="94"/>
    </row>
    <row r="905" spans="1:7" x14ac:dyDescent="0.25">
      <c r="A905" s="131"/>
      <c r="B905" s="131"/>
      <c r="C905" s="94">
        <v>0</v>
      </c>
      <c r="D905" s="97"/>
      <c r="E905" s="97"/>
      <c r="F905" s="97"/>
      <c r="G905" s="94"/>
    </row>
    <row r="906" spans="1:7" x14ac:dyDescent="0.25">
      <c r="A906" s="131"/>
      <c r="B906" s="131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31"/>
      <c r="B908" s="95"/>
      <c r="C908" s="94"/>
      <c r="D908" s="94"/>
      <c r="E908" s="94"/>
      <c r="F908" s="94"/>
      <c r="G908" s="94"/>
    </row>
    <row r="909" spans="1:7" x14ac:dyDescent="0.25">
      <c r="A909" s="131"/>
      <c r="B909" s="95"/>
      <c r="C909" s="94"/>
      <c r="D909" s="94"/>
      <c r="E909" s="94"/>
      <c r="F909" s="94"/>
      <c r="G909" s="94"/>
    </row>
    <row r="910" spans="1:7" x14ac:dyDescent="0.25">
      <c r="A910" s="131"/>
      <c r="B910" s="95"/>
      <c r="C910" s="94"/>
      <c r="D910" s="94"/>
      <c r="E910" s="94"/>
      <c r="F910" s="94"/>
      <c r="G910" s="94"/>
    </row>
    <row r="911" spans="1:7" x14ac:dyDescent="0.25">
      <c r="A911" s="131"/>
      <c r="B911" s="95"/>
      <c r="C911" s="94"/>
      <c r="D911" s="94"/>
      <c r="E911" s="94"/>
      <c r="F911" s="94"/>
      <c r="G911" s="94"/>
    </row>
    <row r="912" spans="1:7" x14ac:dyDescent="0.25">
      <c r="A912" s="131"/>
      <c r="B912" s="95"/>
      <c r="C912" s="94"/>
      <c r="D912" s="94"/>
      <c r="E912" s="94"/>
      <c r="F912" s="94"/>
      <c r="G912" s="94"/>
    </row>
    <row r="913" spans="1:7" x14ac:dyDescent="0.25">
      <c r="A913" s="131"/>
      <c r="B913" s="95"/>
      <c r="C913" s="94"/>
      <c r="D913" s="94"/>
      <c r="E913" s="94"/>
      <c r="F913" s="94"/>
      <c r="G913" s="94"/>
    </row>
    <row r="914" spans="1:7" x14ac:dyDescent="0.25">
      <c r="A914" s="131"/>
      <c r="B914" s="95"/>
      <c r="C914" s="94"/>
      <c r="D914" s="94"/>
      <c r="E914" s="94"/>
      <c r="F914" s="94"/>
      <c r="G914" s="94"/>
    </row>
    <row r="915" spans="1:7" x14ac:dyDescent="0.25">
      <c r="A915" s="131"/>
      <c r="B915" s="95"/>
      <c r="C915" s="94"/>
      <c r="D915" s="94"/>
      <c r="E915" s="94"/>
      <c r="F915" s="94"/>
      <c r="G915" s="94"/>
    </row>
    <row r="916" spans="1:7" x14ac:dyDescent="0.25">
      <c r="A916" s="131"/>
      <c r="B916" s="95"/>
      <c r="C916" s="94"/>
      <c r="D916" s="94"/>
      <c r="E916" s="94"/>
      <c r="F916" s="94"/>
      <c r="G916" s="94"/>
    </row>
    <row r="917" spans="1:7" x14ac:dyDescent="0.25">
      <c r="A917" s="131"/>
      <c r="B917" s="95"/>
      <c r="C917" s="94"/>
      <c r="D917" s="94"/>
      <c r="E917" s="94"/>
      <c r="F917" s="94"/>
      <c r="G917" s="94"/>
    </row>
    <row r="918" spans="1:7" x14ac:dyDescent="0.25">
      <c r="A918" s="131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1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752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736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5" t="s">
        <v>737</v>
      </c>
      <c r="B938" s="125"/>
      <c r="C938" s="133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709</v>
      </c>
      <c r="B941" s="97" t="s">
        <v>710</v>
      </c>
      <c r="C941" s="97" t="s">
        <v>27</v>
      </c>
      <c r="D941" s="97" t="s">
        <v>711</v>
      </c>
      <c r="E941" s="97" t="s">
        <v>712</v>
      </c>
      <c r="F941" s="97" t="s">
        <v>2</v>
      </c>
      <c r="G941" s="97" t="s">
        <v>166</v>
      </c>
    </row>
    <row r="942" spans="1:7" x14ac:dyDescent="0.25">
      <c r="A942" s="139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31"/>
      <c r="B943" s="131"/>
      <c r="C943" s="94">
        <v>0</v>
      </c>
      <c r="D943" s="97"/>
      <c r="E943" s="97"/>
      <c r="F943" s="97"/>
      <c r="G943" s="94"/>
    </row>
    <row r="944" spans="1:7" x14ac:dyDescent="0.25">
      <c r="A944" s="131"/>
      <c r="B944" s="131"/>
      <c r="C944" s="94">
        <v>0</v>
      </c>
      <c r="D944" s="97"/>
      <c r="E944" s="97"/>
      <c r="F944" s="97"/>
      <c r="G944" s="94"/>
    </row>
    <row r="945" spans="1:7" x14ac:dyDescent="0.25">
      <c r="A945" s="131"/>
      <c r="B945" s="131"/>
      <c r="C945" s="94">
        <v>0</v>
      </c>
      <c r="D945" s="97"/>
      <c r="E945" s="97"/>
      <c r="F945" s="97"/>
      <c r="G945" s="94"/>
    </row>
    <row r="946" spans="1:7" x14ac:dyDescent="0.25">
      <c r="A946" s="131"/>
      <c r="B946" s="131"/>
      <c r="C946" s="97">
        <v>0</v>
      </c>
      <c r="D946" s="97"/>
      <c r="E946" s="97"/>
      <c r="F946" s="97"/>
      <c r="G946" s="94"/>
    </row>
    <row r="947" spans="1:7" x14ac:dyDescent="0.25">
      <c r="A947" s="131"/>
      <c r="B947" s="131"/>
      <c r="C947" s="94">
        <v>0</v>
      </c>
      <c r="D947" s="97"/>
      <c r="E947" s="97"/>
      <c r="F947" s="97"/>
      <c r="G947" s="94"/>
    </row>
    <row r="948" spans="1:7" x14ac:dyDescent="0.25">
      <c r="A948" s="131"/>
      <c r="B948" s="131"/>
      <c r="C948" s="94">
        <v>0</v>
      </c>
      <c r="D948" s="97"/>
      <c r="E948" s="97"/>
      <c r="F948" s="97"/>
      <c r="G948" s="94"/>
    </row>
    <row r="949" spans="1:7" x14ac:dyDescent="0.25">
      <c r="A949" s="131"/>
      <c r="B949" s="131"/>
      <c r="C949" s="94">
        <v>0</v>
      </c>
      <c r="D949" s="97"/>
      <c r="E949" s="97"/>
      <c r="F949" s="97"/>
      <c r="G949" s="94"/>
    </row>
    <row r="950" spans="1:7" x14ac:dyDescent="0.25">
      <c r="A950" s="131"/>
      <c r="B950" s="131"/>
      <c r="C950" s="94">
        <v>0</v>
      </c>
      <c r="D950" s="97"/>
      <c r="E950" s="97"/>
      <c r="F950" s="97"/>
      <c r="G950" s="94"/>
    </row>
    <row r="951" spans="1:7" x14ac:dyDescent="0.25">
      <c r="A951" s="131"/>
      <c r="B951" s="131"/>
      <c r="C951" s="94">
        <v>0</v>
      </c>
      <c r="D951" s="97"/>
      <c r="E951" s="97"/>
      <c r="F951" s="97"/>
      <c r="G951" s="94"/>
    </row>
    <row r="952" spans="1:7" x14ac:dyDescent="0.25">
      <c r="A952" s="131"/>
      <c r="B952" s="131"/>
      <c r="C952" s="94">
        <v>0</v>
      </c>
      <c r="D952" s="97"/>
      <c r="E952" s="97"/>
      <c r="F952" s="97"/>
      <c r="G952" s="94"/>
    </row>
    <row r="953" spans="1:7" x14ac:dyDescent="0.25">
      <c r="A953" s="131"/>
      <c r="B953" s="131"/>
      <c r="C953" s="94">
        <v>0</v>
      </c>
      <c r="D953" s="97"/>
      <c r="E953" s="97"/>
      <c r="F953" s="97"/>
      <c r="G953" s="94"/>
    </row>
    <row r="954" spans="1:7" x14ac:dyDescent="0.25">
      <c r="A954" s="131"/>
      <c r="B954" s="131"/>
      <c r="C954" s="94">
        <v>0</v>
      </c>
      <c r="D954" s="97"/>
      <c r="E954" s="97"/>
      <c r="F954" s="97"/>
      <c r="G954" s="94"/>
    </row>
    <row r="955" spans="1:7" x14ac:dyDescent="0.25">
      <c r="A955" s="131"/>
      <c r="B955" s="131"/>
      <c r="C955" s="97">
        <v>0</v>
      </c>
      <c r="D955" s="97"/>
      <c r="E955" s="97"/>
      <c r="F955" s="97"/>
      <c r="G955" s="94"/>
    </row>
    <row r="956" spans="1:7" x14ac:dyDescent="0.25">
      <c r="A956" s="131"/>
      <c r="B956" s="131"/>
      <c r="C956" s="94">
        <v>0</v>
      </c>
      <c r="D956" s="97"/>
      <c r="E956" s="97"/>
      <c r="F956" s="97"/>
      <c r="G956" s="94"/>
    </row>
    <row r="957" spans="1:7" x14ac:dyDescent="0.25">
      <c r="A957" s="131"/>
      <c r="B957" s="131"/>
      <c r="C957" s="94">
        <v>0</v>
      </c>
      <c r="D957" s="97"/>
      <c r="E957" s="97"/>
      <c r="F957" s="97"/>
      <c r="G957" s="94"/>
    </row>
    <row r="958" spans="1:7" x14ac:dyDescent="0.25">
      <c r="A958" s="131"/>
      <c r="B958" s="131"/>
      <c r="C958" s="94">
        <v>0</v>
      </c>
      <c r="D958" s="97"/>
      <c r="E958" s="97"/>
      <c r="F958" s="97"/>
      <c r="G958" s="94"/>
    </row>
    <row r="959" spans="1:7" x14ac:dyDescent="0.25">
      <c r="A959" s="131"/>
      <c r="B959" s="131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31"/>
      <c r="B961" s="95"/>
      <c r="C961" s="94"/>
      <c r="D961" s="94"/>
      <c r="E961" s="94"/>
      <c r="F961" s="94"/>
      <c r="G961" s="94"/>
    </row>
    <row r="962" spans="1:7" x14ac:dyDescent="0.25">
      <c r="A962" s="131"/>
      <c r="B962" s="95"/>
      <c r="C962" s="94"/>
      <c r="D962" s="94"/>
      <c r="E962" s="94"/>
      <c r="F962" s="94"/>
      <c r="G962" s="94"/>
    </row>
    <row r="963" spans="1:7" x14ac:dyDescent="0.25">
      <c r="A963" s="131"/>
      <c r="B963" s="95"/>
      <c r="C963" s="94"/>
      <c r="D963" s="94"/>
      <c r="E963" s="94"/>
      <c r="F963" s="94"/>
      <c r="G963" s="94"/>
    </row>
    <row r="964" spans="1:7" x14ac:dyDescent="0.25">
      <c r="A964" s="131"/>
      <c r="B964" s="95"/>
      <c r="C964" s="94"/>
      <c r="D964" s="94"/>
      <c r="E964" s="94"/>
      <c r="F964" s="94"/>
      <c r="G964" s="94"/>
    </row>
    <row r="965" spans="1:7" x14ac:dyDescent="0.25">
      <c r="A965" s="131"/>
      <c r="B965" s="95"/>
      <c r="C965" s="94"/>
      <c r="D965" s="94"/>
      <c r="E965" s="94"/>
      <c r="F965" s="94"/>
      <c r="G965" s="94"/>
    </row>
    <row r="966" spans="1:7" x14ac:dyDescent="0.25">
      <c r="A966" s="131"/>
      <c r="B966" s="95"/>
      <c r="C966" s="94"/>
      <c r="D966" s="94"/>
      <c r="E966" s="94"/>
      <c r="F966" s="94"/>
      <c r="G966" s="94"/>
    </row>
    <row r="967" spans="1:7" x14ac:dyDescent="0.25">
      <c r="A967" s="131"/>
      <c r="B967" s="95"/>
      <c r="C967" s="94"/>
      <c r="D967" s="94"/>
      <c r="E967" s="94"/>
      <c r="F967" s="94"/>
      <c r="G967" s="94"/>
    </row>
    <row r="968" spans="1:7" x14ac:dyDescent="0.25">
      <c r="A968" s="131"/>
      <c r="B968" s="95"/>
      <c r="C968" s="94"/>
      <c r="D968" s="94"/>
      <c r="E968" s="94"/>
      <c r="F968" s="94"/>
      <c r="G968" s="94"/>
    </row>
    <row r="969" spans="1:7" x14ac:dyDescent="0.25">
      <c r="A969" s="131"/>
      <c r="B969" s="95"/>
      <c r="C969" s="94"/>
      <c r="D969" s="94"/>
      <c r="E969" s="94"/>
      <c r="F969" s="94"/>
      <c r="G969" s="94"/>
    </row>
    <row r="970" spans="1:7" x14ac:dyDescent="0.25">
      <c r="A970" s="131"/>
      <c r="B970" s="95"/>
      <c r="C970" s="94"/>
      <c r="D970" s="94"/>
      <c r="E970" s="94"/>
      <c r="F970" s="94"/>
      <c r="G970" s="94"/>
    </row>
    <row r="971" spans="1:7" x14ac:dyDescent="0.25">
      <c r="A971" s="131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1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752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736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5" t="s">
        <v>737</v>
      </c>
      <c r="B991" s="125"/>
      <c r="C991" s="133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709</v>
      </c>
      <c r="B994" s="97" t="s">
        <v>710</v>
      </c>
      <c r="C994" s="97" t="s">
        <v>27</v>
      </c>
      <c r="D994" s="97" t="s">
        <v>711</v>
      </c>
      <c r="E994" s="97" t="s">
        <v>712</v>
      </c>
      <c r="F994" s="97" t="s">
        <v>2</v>
      </c>
      <c r="G994" s="97" t="s">
        <v>166</v>
      </c>
    </row>
    <row r="995" spans="1:7" x14ac:dyDescent="0.25">
      <c r="A995" s="139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31"/>
      <c r="B996" s="131"/>
      <c r="C996" s="94">
        <v>0</v>
      </c>
      <c r="D996" s="97"/>
      <c r="E996" s="97"/>
      <c r="F996" s="97"/>
      <c r="G996" s="94"/>
    </row>
    <row r="997" spans="1:7" x14ac:dyDescent="0.25">
      <c r="A997" s="131"/>
      <c r="B997" s="131"/>
      <c r="C997" s="94">
        <v>0</v>
      </c>
      <c r="D997" s="97"/>
      <c r="E997" s="97"/>
      <c r="F997" s="97"/>
      <c r="G997" s="94"/>
    </row>
    <row r="998" spans="1:7" x14ac:dyDescent="0.25">
      <c r="A998" s="131"/>
      <c r="B998" s="131"/>
      <c r="C998" s="94">
        <v>0</v>
      </c>
      <c r="D998" s="97"/>
      <c r="E998" s="97"/>
      <c r="F998" s="97"/>
      <c r="G998" s="94"/>
    </row>
    <row r="999" spans="1:7" x14ac:dyDescent="0.25">
      <c r="A999" s="131"/>
      <c r="B999" s="131"/>
      <c r="C999" s="97">
        <v>0</v>
      </c>
      <c r="D999" s="97"/>
      <c r="E999" s="97"/>
      <c r="F999" s="97"/>
      <c r="G999" s="94"/>
    </row>
    <row r="1000" spans="1:7" x14ac:dyDescent="0.25">
      <c r="A1000" s="131"/>
      <c r="B1000" s="131"/>
      <c r="C1000" s="94">
        <v>0</v>
      </c>
      <c r="D1000" s="97"/>
      <c r="E1000" s="97"/>
      <c r="F1000" s="97"/>
      <c r="G1000" s="94"/>
    </row>
    <row r="1001" spans="1:7" x14ac:dyDescent="0.25">
      <c r="A1001" s="131"/>
      <c r="B1001" s="131"/>
      <c r="C1001" s="94">
        <v>0</v>
      </c>
      <c r="D1001" s="97"/>
      <c r="E1001" s="97"/>
      <c r="F1001" s="97"/>
      <c r="G1001" s="94"/>
    </row>
    <row r="1002" spans="1:7" x14ac:dyDescent="0.25">
      <c r="A1002" s="131"/>
      <c r="B1002" s="131"/>
      <c r="C1002" s="94">
        <v>0</v>
      </c>
      <c r="D1002" s="97"/>
      <c r="E1002" s="97"/>
      <c r="F1002" s="97"/>
      <c r="G1002" s="94"/>
    </row>
    <row r="1003" spans="1:7" x14ac:dyDescent="0.25">
      <c r="A1003" s="131"/>
      <c r="B1003" s="131"/>
      <c r="C1003" s="94">
        <v>0</v>
      </c>
      <c r="D1003" s="97"/>
      <c r="E1003" s="97"/>
      <c r="F1003" s="97"/>
      <c r="G1003" s="94"/>
    </row>
    <row r="1004" spans="1:7" x14ac:dyDescent="0.25">
      <c r="A1004" s="131"/>
      <c r="B1004" s="131"/>
      <c r="C1004" s="94">
        <v>0</v>
      </c>
      <c r="D1004" s="97"/>
      <c r="E1004" s="97"/>
      <c r="F1004" s="97"/>
      <c r="G1004" s="94"/>
    </row>
    <row r="1005" spans="1:7" x14ac:dyDescent="0.25">
      <c r="A1005" s="131"/>
      <c r="B1005" s="131"/>
      <c r="C1005" s="94">
        <v>0</v>
      </c>
      <c r="D1005" s="97"/>
      <c r="E1005" s="97"/>
      <c r="F1005" s="97"/>
      <c r="G1005" s="94"/>
    </row>
    <row r="1006" spans="1:7" x14ac:dyDescent="0.25">
      <c r="A1006" s="131"/>
      <c r="B1006" s="131"/>
      <c r="C1006" s="94">
        <v>0</v>
      </c>
      <c r="D1006" s="97"/>
      <c r="E1006" s="97"/>
      <c r="F1006" s="97"/>
      <c r="G1006" s="94"/>
    </row>
    <row r="1007" spans="1:7" x14ac:dyDescent="0.25">
      <c r="A1007" s="131"/>
      <c r="B1007" s="131"/>
      <c r="C1007" s="94">
        <v>0</v>
      </c>
      <c r="D1007" s="97"/>
      <c r="E1007" s="97"/>
      <c r="F1007" s="97"/>
      <c r="G1007" s="94"/>
    </row>
    <row r="1008" spans="1:7" x14ac:dyDescent="0.25">
      <c r="A1008" s="131"/>
      <c r="B1008" s="131"/>
      <c r="C1008" s="97">
        <v>0</v>
      </c>
      <c r="D1008" s="97"/>
      <c r="E1008" s="97"/>
      <c r="F1008" s="97"/>
      <c r="G1008" s="94"/>
    </row>
    <row r="1009" spans="1:7" x14ac:dyDescent="0.25">
      <c r="A1009" s="131"/>
      <c r="B1009" s="131"/>
      <c r="C1009" s="94">
        <v>0</v>
      </c>
      <c r="D1009" s="97"/>
      <c r="E1009" s="97"/>
      <c r="F1009" s="97"/>
      <c r="G1009" s="94"/>
    </row>
    <row r="1010" spans="1:7" x14ac:dyDescent="0.25">
      <c r="A1010" s="131"/>
      <c r="B1010" s="131"/>
      <c r="C1010" s="94">
        <v>0</v>
      </c>
      <c r="D1010" s="97"/>
      <c r="E1010" s="97"/>
      <c r="F1010" s="97"/>
      <c r="G1010" s="94"/>
    </row>
    <row r="1011" spans="1:7" x14ac:dyDescent="0.25">
      <c r="A1011" s="131"/>
      <c r="B1011" s="131"/>
      <c r="C1011" s="94">
        <v>0</v>
      </c>
      <c r="D1011" s="97"/>
      <c r="E1011" s="97"/>
      <c r="F1011" s="97"/>
      <c r="G1011" s="94"/>
    </row>
    <row r="1012" spans="1:7" x14ac:dyDescent="0.25">
      <c r="A1012" s="131"/>
      <c r="B1012" s="131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31"/>
      <c r="B1014" s="95"/>
      <c r="C1014" s="94"/>
      <c r="D1014" s="94"/>
      <c r="E1014" s="94"/>
      <c r="F1014" s="94"/>
      <c r="G1014" s="94"/>
    </row>
    <row r="1015" spans="1:7" x14ac:dyDescent="0.25">
      <c r="A1015" s="131"/>
      <c r="B1015" s="95"/>
      <c r="C1015" s="94"/>
      <c r="D1015" s="94"/>
      <c r="E1015" s="94"/>
      <c r="F1015" s="94"/>
      <c r="G1015" s="94"/>
    </row>
    <row r="1016" spans="1:7" x14ac:dyDescent="0.25">
      <c r="A1016" s="131"/>
      <c r="B1016" s="95"/>
      <c r="C1016" s="94"/>
      <c r="D1016" s="94"/>
      <c r="E1016" s="94"/>
      <c r="F1016" s="94"/>
      <c r="G1016" s="94"/>
    </row>
    <row r="1017" spans="1:7" x14ac:dyDescent="0.25">
      <c r="A1017" s="131"/>
      <c r="B1017" s="95"/>
      <c r="C1017" s="94"/>
      <c r="D1017" s="94"/>
      <c r="E1017" s="94"/>
      <c r="F1017" s="94"/>
      <c r="G1017" s="94"/>
    </row>
    <row r="1018" spans="1:7" x14ac:dyDescent="0.25">
      <c r="A1018" s="131"/>
      <c r="B1018" s="95"/>
      <c r="C1018" s="94"/>
      <c r="D1018" s="94"/>
      <c r="E1018" s="94"/>
      <c r="F1018" s="94"/>
      <c r="G1018" s="94"/>
    </row>
    <row r="1019" spans="1:7" x14ac:dyDescent="0.25">
      <c r="A1019" s="131"/>
      <c r="B1019" s="95"/>
      <c r="C1019" s="94"/>
      <c r="D1019" s="94"/>
      <c r="E1019" s="94"/>
      <c r="F1019" s="94"/>
      <c r="G1019" s="94"/>
    </row>
    <row r="1020" spans="1:7" x14ac:dyDescent="0.25">
      <c r="A1020" s="131"/>
      <c r="B1020" s="95"/>
      <c r="C1020" s="94"/>
      <c r="D1020" s="94"/>
      <c r="E1020" s="94"/>
      <c r="F1020" s="94"/>
      <c r="G1020" s="94"/>
    </row>
    <row r="1021" spans="1:7" x14ac:dyDescent="0.25">
      <c r="A1021" s="131"/>
      <c r="B1021" s="95"/>
      <c r="C1021" s="94"/>
      <c r="D1021" s="94"/>
      <c r="E1021" s="94"/>
      <c r="F1021" s="94"/>
      <c r="G1021" s="94"/>
    </row>
    <row r="1022" spans="1:7" x14ac:dyDescent="0.25">
      <c r="A1022" s="131"/>
      <c r="B1022" s="95"/>
      <c r="C1022" s="94"/>
      <c r="D1022" s="94"/>
      <c r="E1022" s="94"/>
      <c r="F1022" s="94"/>
      <c r="G1022" s="94"/>
    </row>
    <row r="1023" spans="1:7" x14ac:dyDescent="0.25">
      <c r="A1023" s="131"/>
      <c r="B1023" s="95"/>
      <c r="C1023" s="94"/>
      <c r="D1023" s="94"/>
      <c r="E1023" s="94"/>
      <c r="F1023" s="94"/>
      <c r="G1023" s="94"/>
    </row>
    <row r="1024" spans="1:7" x14ac:dyDescent="0.25">
      <c r="A1024" s="131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1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752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736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5" t="s">
        <v>737</v>
      </c>
      <c r="B1044" s="125"/>
      <c r="C1044" s="133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709</v>
      </c>
      <c r="B1047" s="97" t="s">
        <v>710</v>
      </c>
      <c r="C1047" s="97" t="s">
        <v>27</v>
      </c>
      <c r="D1047" s="97" t="s">
        <v>711</v>
      </c>
      <c r="E1047" s="97" t="s">
        <v>712</v>
      </c>
      <c r="F1047" s="97" t="s">
        <v>2</v>
      </c>
      <c r="G1047" s="97" t="s">
        <v>166</v>
      </c>
    </row>
    <row r="1048" spans="1:7" x14ac:dyDescent="0.25">
      <c r="A1048" s="139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9">
        <v>45321</v>
      </c>
      <c r="B1049" s="129">
        <v>45321</v>
      </c>
      <c r="C1049">
        <v>523</v>
      </c>
      <c r="D1049" t="s">
        <v>461</v>
      </c>
      <c r="E1049">
        <v>480</v>
      </c>
      <c r="F1049" t="s">
        <v>958</v>
      </c>
    </row>
    <row r="1050" spans="1:7" x14ac:dyDescent="0.25">
      <c r="A1050" s="129">
        <v>45321</v>
      </c>
      <c r="B1050" s="129">
        <v>45321</v>
      </c>
      <c r="C1050">
        <v>794</v>
      </c>
      <c r="D1050" t="s">
        <v>461</v>
      </c>
      <c r="E1050">
        <v>480</v>
      </c>
      <c r="F1050" t="s">
        <v>959</v>
      </c>
    </row>
    <row r="1051" spans="1:7" x14ac:dyDescent="0.25">
      <c r="A1051" s="129">
        <v>45321</v>
      </c>
      <c r="B1051" s="129">
        <v>45321</v>
      </c>
      <c r="C1051">
        <v>862.5</v>
      </c>
      <c r="D1051" t="s">
        <v>461</v>
      </c>
      <c r="E1051">
        <v>480</v>
      </c>
      <c r="F1051" t="s">
        <v>960</v>
      </c>
    </row>
    <row r="1052" spans="1:7" x14ac:dyDescent="0.25">
      <c r="A1052" s="129">
        <v>45321</v>
      </c>
      <c r="B1052" s="129">
        <v>45321</v>
      </c>
      <c r="C1052">
        <v>1213</v>
      </c>
      <c r="D1052" t="s">
        <v>461</v>
      </c>
      <c r="E1052">
        <v>480</v>
      </c>
      <c r="F1052" t="s">
        <v>961</v>
      </c>
    </row>
    <row r="1053" spans="1:7" x14ac:dyDescent="0.25">
      <c r="A1053" s="129">
        <v>45321</v>
      </c>
      <c r="B1053" s="129">
        <v>45321</v>
      </c>
      <c r="C1053">
        <v>499.56</v>
      </c>
      <c r="D1053" t="s">
        <v>461</v>
      </c>
      <c r="E1053">
        <v>480</v>
      </c>
      <c r="F1053" t="s">
        <v>962</v>
      </c>
    </row>
    <row r="1054" spans="1:7" x14ac:dyDescent="0.25">
      <c r="A1054" s="129">
        <v>45321</v>
      </c>
      <c r="B1054" s="129">
        <v>45321</v>
      </c>
      <c r="C1054">
        <v>324</v>
      </c>
      <c r="D1054" t="s">
        <v>461</v>
      </c>
      <c r="E1054">
        <v>480</v>
      </c>
      <c r="F1054" t="s">
        <v>963</v>
      </c>
    </row>
    <row r="1055" spans="1:7" x14ac:dyDescent="0.25">
      <c r="A1055" s="129"/>
      <c r="B1055" s="129"/>
    </row>
    <row r="1056" spans="1:7" x14ac:dyDescent="0.25">
      <c r="A1056" s="129">
        <v>45321</v>
      </c>
      <c r="B1056" s="129">
        <v>45321</v>
      </c>
      <c r="C1056">
        <v>52</v>
      </c>
      <c r="D1056" t="s">
        <v>461</v>
      </c>
      <c r="E1056">
        <v>480</v>
      </c>
      <c r="F1056" t="s">
        <v>964</v>
      </c>
    </row>
    <row r="1057" spans="1:7" x14ac:dyDescent="0.25">
      <c r="A1057" s="129">
        <v>45321</v>
      </c>
      <c r="B1057" s="129">
        <v>45321</v>
      </c>
      <c r="C1057">
        <v>380</v>
      </c>
      <c r="D1057" t="s">
        <v>461</v>
      </c>
      <c r="E1057">
        <v>480</v>
      </c>
      <c r="F1057" t="s">
        <v>965</v>
      </c>
    </row>
    <row r="1058" spans="1:7" x14ac:dyDescent="0.25">
      <c r="A1058" s="129">
        <v>45321</v>
      </c>
      <c r="B1058" s="129">
        <v>45321</v>
      </c>
      <c r="C1058">
        <v>370</v>
      </c>
      <c r="D1058" t="s">
        <v>461</v>
      </c>
      <c r="E1058">
        <v>480</v>
      </c>
      <c r="F1058" t="s">
        <v>966</v>
      </c>
    </row>
    <row r="1059" spans="1:7" x14ac:dyDescent="0.25">
      <c r="A1059" s="129">
        <v>45321</v>
      </c>
      <c r="B1059" s="129">
        <v>45321</v>
      </c>
      <c r="C1059">
        <v>308.5</v>
      </c>
      <c r="D1059" t="s">
        <v>461</v>
      </c>
      <c r="E1059">
        <v>480</v>
      </c>
      <c r="F1059" t="s">
        <v>967</v>
      </c>
    </row>
    <row r="1060" spans="1:7" x14ac:dyDescent="0.25">
      <c r="A1060" s="129">
        <v>45321</v>
      </c>
      <c r="B1060" s="129">
        <v>45321</v>
      </c>
      <c r="C1060">
        <v>621</v>
      </c>
      <c r="D1060" t="s">
        <v>461</v>
      </c>
      <c r="E1060">
        <v>480</v>
      </c>
      <c r="F1060" t="s">
        <v>968</v>
      </c>
    </row>
    <row r="1061" spans="1:7" x14ac:dyDescent="0.25">
      <c r="A1061" s="129">
        <v>45321</v>
      </c>
      <c r="B1061" s="129">
        <v>45321</v>
      </c>
      <c r="C1061">
        <v>252</v>
      </c>
      <c r="D1061" t="s">
        <v>461</v>
      </c>
      <c r="E1061">
        <v>480</v>
      </c>
      <c r="F1061" t="s">
        <v>969</v>
      </c>
    </row>
    <row r="1062" spans="1:7" x14ac:dyDescent="0.25">
      <c r="A1062" s="129">
        <v>45321</v>
      </c>
      <c r="B1062" s="129">
        <v>45321</v>
      </c>
      <c r="C1062">
        <v>763.98</v>
      </c>
      <c r="D1062" t="s">
        <v>461</v>
      </c>
      <c r="E1062">
        <v>480</v>
      </c>
      <c r="F1062" t="s">
        <v>970</v>
      </c>
    </row>
    <row r="1063" spans="1:7" x14ac:dyDescent="0.25">
      <c r="A1063" s="129">
        <v>45321</v>
      </c>
      <c r="B1063" s="129">
        <v>45321</v>
      </c>
      <c r="C1063">
        <v>123</v>
      </c>
      <c r="D1063" t="s">
        <v>461</v>
      </c>
      <c r="E1063">
        <v>480</v>
      </c>
      <c r="F1063" t="s">
        <v>971</v>
      </c>
    </row>
    <row r="1064" spans="1:7" x14ac:dyDescent="0.25">
      <c r="A1064" s="129">
        <v>45321</v>
      </c>
      <c r="B1064" s="129">
        <v>45321</v>
      </c>
      <c r="C1064">
        <v>1340</v>
      </c>
      <c r="D1064" t="s">
        <v>461</v>
      </c>
      <c r="E1064">
        <v>480</v>
      </c>
      <c r="F1064" t="s">
        <v>972</v>
      </c>
    </row>
    <row r="1065" spans="1:7" x14ac:dyDescent="0.25">
      <c r="A1065" s="129">
        <v>45321</v>
      </c>
      <c r="B1065" s="129">
        <v>45321</v>
      </c>
      <c r="C1065">
        <v>109</v>
      </c>
      <c r="D1065" t="s">
        <v>461</v>
      </c>
      <c r="E1065">
        <v>480</v>
      </c>
      <c r="F1065" t="s">
        <v>973</v>
      </c>
    </row>
    <row r="1066" spans="1:7" x14ac:dyDescent="0.25">
      <c r="A1066" s="129">
        <v>45320</v>
      </c>
      <c r="B1066" s="129">
        <v>45320</v>
      </c>
      <c r="C1066">
        <v>1485</v>
      </c>
      <c r="D1066" t="s">
        <v>461</v>
      </c>
      <c r="E1066" t="s">
        <v>725</v>
      </c>
      <c r="F1066" t="s">
        <v>974</v>
      </c>
    </row>
    <row r="1067" spans="1:7" x14ac:dyDescent="0.25">
      <c r="A1067" s="129">
        <v>45320</v>
      </c>
      <c r="B1067" s="129">
        <v>45320</v>
      </c>
      <c r="C1067">
        <v>819.5</v>
      </c>
      <c r="D1067" t="s">
        <v>461</v>
      </c>
      <c r="E1067">
        <v>480</v>
      </c>
      <c r="F1067" t="s">
        <v>975</v>
      </c>
    </row>
    <row r="1068" spans="1:7" x14ac:dyDescent="0.25">
      <c r="A1068" s="129">
        <v>45320</v>
      </c>
      <c r="B1068" s="129">
        <v>45320</v>
      </c>
      <c r="C1068">
        <v>1310</v>
      </c>
      <c r="D1068" t="s">
        <v>461</v>
      </c>
      <c r="E1068">
        <v>480</v>
      </c>
      <c r="F1068" t="s">
        <v>976</v>
      </c>
    </row>
    <row r="1069" spans="1:7" x14ac:dyDescent="0.25">
      <c r="A1069" s="129">
        <v>45320</v>
      </c>
      <c r="B1069" s="129">
        <v>45320</v>
      </c>
      <c r="C1069">
        <v>364</v>
      </c>
      <c r="D1069" t="s">
        <v>461</v>
      </c>
      <c r="E1069">
        <v>480</v>
      </c>
      <c r="F1069" t="s">
        <v>977</v>
      </c>
    </row>
    <row r="1070" spans="1:7" x14ac:dyDescent="0.25">
      <c r="A1070" s="131"/>
      <c r="B1070" s="95"/>
      <c r="C1070" s="94"/>
      <c r="D1070" s="94"/>
      <c r="E1070" s="94"/>
      <c r="F1070" s="94"/>
      <c r="G1070" s="94"/>
    </row>
    <row r="1071" spans="1:7" x14ac:dyDescent="0.25">
      <c r="A1071" s="131"/>
      <c r="B1071" s="95"/>
      <c r="C1071" s="94"/>
      <c r="D1071" s="94"/>
      <c r="E1071" s="94"/>
      <c r="F1071" s="94"/>
      <c r="G1071" s="94"/>
    </row>
    <row r="1072" spans="1:7" x14ac:dyDescent="0.25">
      <c r="A1072" s="131"/>
      <c r="B1072" s="95"/>
      <c r="C1072" s="94"/>
      <c r="D1072" s="94"/>
      <c r="E1072" s="94"/>
      <c r="F1072" s="94"/>
      <c r="G1072" s="94"/>
    </row>
    <row r="1073" spans="1:7" x14ac:dyDescent="0.25">
      <c r="A1073" s="131"/>
      <c r="B1073" s="95"/>
      <c r="C1073" s="94"/>
      <c r="D1073" s="94"/>
      <c r="E1073" s="94"/>
      <c r="F1073" s="94"/>
      <c r="G1073" s="94"/>
    </row>
    <row r="1074" spans="1:7" x14ac:dyDescent="0.25">
      <c r="A1074" s="131"/>
      <c r="B1074" s="95"/>
      <c r="C1074" s="94"/>
      <c r="D1074" s="94"/>
      <c r="E1074" s="94"/>
      <c r="F1074" s="94"/>
      <c r="G1074" s="94"/>
    </row>
    <row r="1075" spans="1:7" x14ac:dyDescent="0.25">
      <c r="A1075" s="131"/>
      <c r="B1075" s="95"/>
      <c r="C1075" s="94"/>
      <c r="D1075" s="94"/>
      <c r="E1075" s="94"/>
      <c r="F1075" s="94"/>
      <c r="G1075" s="94"/>
    </row>
    <row r="1076" spans="1:7" x14ac:dyDescent="0.25">
      <c r="A1076" s="131"/>
      <c r="B1076" s="95"/>
      <c r="C1076" s="94"/>
      <c r="D1076" s="94"/>
      <c r="E1076" s="94"/>
      <c r="F1076" s="94"/>
      <c r="G1076" s="94"/>
    </row>
    <row r="1077" spans="1:7" x14ac:dyDescent="0.25">
      <c r="A1077" s="131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1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752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736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5" t="s">
        <v>737</v>
      </c>
      <c r="B1097" s="125"/>
      <c r="C1097" s="133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709</v>
      </c>
      <c r="B1100" s="97" t="s">
        <v>710</v>
      </c>
      <c r="C1100" s="97" t="s">
        <v>27</v>
      </c>
      <c r="D1100" s="97" t="s">
        <v>711</v>
      </c>
      <c r="E1100" s="97" t="s">
        <v>712</v>
      </c>
      <c r="F1100" s="97" t="s">
        <v>2</v>
      </c>
      <c r="G1100" s="97" t="s">
        <v>166</v>
      </c>
    </row>
    <row r="1101" spans="1:7" x14ac:dyDescent="0.25">
      <c r="A1101" s="139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9"/>
      <c r="B1102" s="129"/>
      <c r="C1102">
        <v>0</v>
      </c>
    </row>
    <row r="1103" spans="1:7" x14ac:dyDescent="0.25">
      <c r="A1103" s="129"/>
      <c r="B1103" s="129"/>
      <c r="C1103">
        <v>0</v>
      </c>
    </row>
    <row r="1104" spans="1:7" x14ac:dyDescent="0.25">
      <c r="A1104" s="129"/>
      <c r="B1104" s="129"/>
    </row>
    <row r="1105" spans="1:7" x14ac:dyDescent="0.25">
      <c r="A1105" s="129">
        <v>45322</v>
      </c>
      <c r="B1105" s="129">
        <v>45322</v>
      </c>
      <c r="C1105">
        <v>4000.5</v>
      </c>
      <c r="D1105" t="s">
        <v>461</v>
      </c>
      <c r="E1105">
        <v>480</v>
      </c>
      <c r="F1105" t="s">
        <v>978</v>
      </c>
    </row>
    <row r="1106" spans="1:7" x14ac:dyDescent="0.25">
      <c r="A1106" s="129"/>
      <c r="B1106" s="129"/>
      <c r="C1106">
        <v>0</v>
      </c>
      <c r="E1106">
        <v>480</v>
      </c>
    </row>
    <row r="1107" spans="1:7" x14ac:dyDescent="0.25">
      <c r="A1107" s="129">
        <v>45322</v>
      </c>
      <c r="B1107" s="129">
        <v>45322</v>
      </c>
      <c r="C1107">
        <v>482.01</v>
      </c>
      <c r="D1107" t="s">
        <v>461</v>
      </c>
      <c r="E1107">
        <v>480</v>
      </c>
      <c r="F1107" t="s">
        <v>979</v>
      </c>
    </row>
    <row r="1108" spans="1:7" x14ac:dyDescent="0.25">
      <c r="A1108" s="129"/>
      <c r="B1108" s="129"/>
      <c r="C1108">
        <v>0</v>
      </c>
    </row>
    <row r="1109" spans="1:7" x14ac:dyDescent="0.25">
      <c r="A1109" s="129"/>
      <c r="B1109" s="129"/>
      <c r="C1109">
        <v>0</v>
      </c>
    </row>
    <row r="1110" spans="1:7" x14ac:dyDescent="0.25">
      <c r="A1110" s="129"/>
      <c r="B1110" s="129"/>
    </row>
    <row r="1111" spans="1:7" x14ac:dyDescent="0.25">
      <c r="A1111" s="129">
        <v>45322</v>
      </c>
      <c r="B1111" s="129">
        <v>45322</v>
      </c>
      <c r="C1111">
        <v>146</v>
      </c>
      <c r="D1111" t="s">
        <v>461</v>
      </c>
      <c r="E1111">
        <v>480</v>
      </c>
      <c r="F1111" t="s">
        <v>980</v>
      </c>
    </row>
    <row r="1112" spans="1:7" x14ac:dyDescent="0.25">
      <c r="A1112" s="129"/>
      <c r="B1112" s="129"/>
    </row>
    <row r="1113" spans="1:7" x14ac:dyDescent="0.25">
      <c r="A1113" s="129">
        <v>45322</v>
      </c>
      <c r="B1113" s="129">
        <v>45322</v>
      </c>
      <c r="C1113">
        <v>654</v>
      </c>
      <c r="D1113" t="s">
        <v>461</v>
      </c>
      <c r="E1113">
        <v>480</v>
      </c>
      <c r="F1113" t="s">
        <v>981</v>
      </c>
    </row>
    <row r="1114" spans="1:7" x14ac:dyDescent="0.25">
      <c r="A1114" s="129">
        <v>45322</v>
      </c>
      <c r="B1114" s="129">
        <v>45322</v>
      </c>
      <c r="C1114">
        <v>2495.29</v>
      </c>
      <c r="D1114" t="s">
        <v>461</v>
      </c>
      <c r="E1114">
        <v>480</v>
      </c>
      <c r="F1114" t="s">
        <v>982</v>
      </c>
    </row>
    <row r="1115" spans="1:7" x14ac:dyDescent="0.25">
      <c r="A1115" s="131"/>
      <c r="B1115" s="131"/>
      <c r="C1115" s="94">
        <v>0</v>
      </c>
      <c r="D1115" s="97"/>
      <c r="E1115" s="97"/>
      <c r="F1115" s="97"/>
      <c r="G1115" s="94"/>
    </row>
    <row r="1116" spans="1:7" x14ac:dyDescent="0.25">
      <c r="A1116" s="131"/>
      <c r="B1116" s="131"/>
      <c r="C1116" s="94">
        <v>0</v>
      </c>
      <c r="D1116" s="97"/>
      <c r="E1116" s="97"/>
      <c r="F1116" s="97"/>
      <c r="G1116" s="94"/>
    </row>
    <row r="1117" spans="1:7" x14ac:dyDescent="0.25">
      <c r="A1117" s="131"/>
      <c r="B1117" s="131"/>
      <c r="C1117" s="94">
        <v>0</v>
      </c>
      <c r="D1117" s="97"/>
      <c r="E1117" s="97"/>
      <c r="F1117" s="97"/>
      <c r="G1117" s="94"/>
    </row>
    <row r="1118" spans="1:7" x14ac:dyDescent="0.25">
      <c r="A1118" s="131"/>
      <c r="B1118" s="131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31"/>
      <c r="B1120" s="95"/>
      <c r="C1120" s="94"/>
      <c r="D1120" s="94"/>
      <c r="E1120" s="94"/>
      <c r="F1120" s="94"/>
      <c r="G1120" s="94"/>
    </row>
    <row r="1121" spans="1:7" x14ac:dyDescent="0.25">
      <c r="A1121" s="131"/>
      <c r="B1121" s="95"/>
      <c r="C1121" s="94"/>
      <c r="D1121" s="94"/>
      <c r="E1121" s="94"/>
      <c r="F1121" s="94"/>
      <c r="G1121" s="94"/>
    </row>
    <row r="1122" spans="1:7" x14ac:dyDescent="0.25">
      <c r="A1122" s="131"/>
      <c r="B1122" s="95"/>
      <c r="C1122" s="94"/>
      <c r="D1122" s="94"/>
      <c r="E1122" s="94"/>
      <c r="F1122" s="94"/>
      <c r="G1122" s="94"/>
    </row>
    <row r="1123" spans="1:7" x14ac:dyDescent="0.25">
      <c r="A1123" s="131"/>
      <c r="B1123" s="95"/>
      <c r="C1123" s="94"/>
      <c r="D1123" s="94"/>
      <c r="E1123" s="94"/>
      <c r="F1123" s="94"/>
      <c r="G1123" s="94"/>
    </row>
    <row r="1124" spans="1:7" x14ac:dyDescent="0.25">
      <c r="A1124" s="131"/>
      <c r="B1124" s="95"/>
      <c r="C1124" s="94"/>
      <c r="D1124" s="94"/>
      <c r="E1124" s="94"/>
      <c r="F1124" s="94"/>
      <c r="G1124" s="94"/>
    </row>
    <row r="1125" spans="1:7" x14ac:dyDescent="0.25">
      <c r="A1125" s="131"/>
      <c r="B1125" s="95"/>
      <c r="C1125" s="94"/>
      <c r="D1125" s="94"/>
      <c r="E1125" s="94"/>
      <c r="F1125" s="94"/>
      <c r="G1125" s="94"/>
    </row>
    <row r="1126" spans="1:7" x14ac:dyDescent="0.25">
      <c r="A1126" s="131"/>
      <c r="B1126" s="95"/>
      <c r="C1126" s="94"/>
      <c r="D1126" s="94"/>
      <c r="E1126" s="94"/>
      <c r="F1126" s="94"/>
      <c r="G1126" s="94"/>
    </row>
    <row r="1127" spans="1:7" x14ac:dyDescent="0.25">
      <c r="A1127" s="131"/>
      <c r="B1127" s="95"/>
      <c r="C1127" s="94"/>
      <c r="D1127" s="94"/>
      <c r="E1127" s="94"/>
      <c r="F1127" s="94"/>
      <c r="G1127" s="94"/>
    </row>
    <row r="1128" spans="1:7" x14ac:dyDescent="0.25">
      <c r="A1128" s="131"/>
      <c r="B1128" s="95"/>
      <c r="C1128" s="94"/>
      <c r="D1128" s="94"/>
      <c r="E1128" s="94"/>
      <c r="F1128" s="94"/>
      <c r="G1128" s="94"/>
    </row>
    <row r="1129" spans="1:7" x14ac:dyDescent="0.25">
      <c r="A1129" s="131"/>
      <c r="B1129" s="95"/>
      <c r="C1129" s="94"/>
      <c r="D1129" s="94"/>
      <c r="E1129" s="94"/>
      <c r="F1129" s="94"/>
      <c r="G1129" s="94"/>
    </row>
    <row r="1130" spans="1:7" x14ac:dyDescent="0.25">
      <c r="A1130" s="131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1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752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736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5" t="s">
        <v>737</v>
      </c>
      <c r="B1150" s="125"/>
      <c r="C1150" s="133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709</v>
      </c>
      <c r="B1153" s="97" t="s">
        <v>710</v>
      </c>
      <c r="C1153" s="97" t="s">
        <v>27</v>
      </c>
      <c r="D1153" s="97" t="s">
        <v>711</v>
      </c>
      <c r="E1153" s="97" t="s">
        <v>712</v>
      </c>
      <c r="F1153" s="97" t="s">
        <v>2</v>
      </c>
      <c r="G1153" s="97" t="s">
        <v>166</v>
      </c>
    </row>
    <row r="1154" spans="1:7" x14ac:dyDescent="0.25">
      <c r="A1154" s="139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9">
        <v>45323</v>
      </c>
      <c r="B1155" s="129">
        <v>45323</v>
      </c>
      <c r="C1155">
        <v>647.99</v>
      </c>
      <c r="D1155" t="s">
        <v>461</v>
      </c>
      <c r="E1155">
        <v>480</v>
      </c>
      <c r="F1155" t="s">
        <v>983</v>
      </c>
    </row>
    <row r="1156" spans="1:7" x14ac:dyDescent="0.25">
      <c r="A1156" s="129">
        <v>45323</v>
      </c>
      <c r="B1156" s="129">
        <v>45323</v>
      </c>
      <c r="C1156">
        <v>155</v>
      </c>
      <c r="D1156" t="s">
        <v>461</v>
      </c>
      <c r="E1156">
        <v>480</v>
      </c>
      <c r="F1156" t="s">
        <v>984</v>
      </c>
    </row>
    <row r="1157" spans="1:7" x14ac:dyDescent="0.25">
      <c r="A1157" s="129">
        <v>45323</v>
      </c>
      <c r="B1157" s="129">
        <v>45323</v>
      </c>
      <c r="C1157">
        <v>100</v>
      </c>
      <c r="D1157" t="s">
        <v>461</v>
      </c>
      <c r="E1157">
        <v>480</v>
      </c>
      <c r="F1157" t="s">
        <v>985</v>
      </c>
    </row>
    <row r="1158" spans="1:7" x14ac:dyDescent="0.25">
      <c r="A1158" s="129">
        <v>45323</v>
      </c>
      <c r="B1158" s="129">
        <v>45323</v>
      </c>
      <c r="C1158">
        <v>300.99</v>
      </c>
      <c r="D1158" t="s">
        <v>461</v>
      </c>
      <c r="E1158">
        <v>480</v>
      </c>
      <c r="F1158" t="s">
        <v>986</v>
      </c>
    </row>
    <row r="1159" spans="1:7" x14ac:dyDescent="0.25">
      <c r="A1159" s="129">
        <v>45323</v>
      </c>
      <c r="B1159" s="129">
        <v>45323</v>
      </c>
      <c r="C1159">
        <v>450</v>
      </c>
      <c r="D1159" t="s">
        <v>461</v>
      </c>
      <c r="E1159">
        <v>480</v>
      </c>
      <c r="F1159" t="s">
        <v>987</v>
      </c>
    </row>
    <row r="1160" spans="1:7" x14ac:dyDescent="0.25">
      <c r="A1160" s="129">
        <v>45323</v>
      </c>
      <c r="B1160" s="129">
        <v>45323</v>
      </c>
      <c r="C1160">
        <v>1004</v>
      </c>
      <c r="D1160" t="s">
        <v>461</v>
      </c>
      <c r="E1160">
        <v>480</v>
      </c>
      <c r="F1160" t="s">
        <v>988</v>
      </c>
    </row>
    <row r="1161" spans="1:7" x14ac:dyDescent="0.25">
      <c r="A1161" s="129"/>
      <c r="B1161" s="129"/>
    </row>
    <row r="1162" spans="1:7" x14ac:dyDescent="0.25">
      <c r="A1162" s="129">
        <v>45323</v>
      </c>
      <c r="B1162" s="129">
        <v>45323</v>
      </c>
      <c r="C1162">
        <v>60</v>
      </c>
      <c r="D1162" t="s">
        <v>461</v>
      </c>
      <c r="E1162">
        <v>480</v>
      </c>
      <c r="F1162" t="s">
        <v>989</v>
      </c>
    </row>
    <row r="1163" spans="1:7" x14ac:dyDescent="0.25">
      <c r="A1163" s="145">
        <v>45323</v>
      </c>
      <c r="B1163" s="145">
        <v>45323</v>
      </c>
      <c r="C1163" s="136">
        <v>242</v>
      </c>
      <c r="D1163" s="136" t="s">
        <v>461</v>
      </c>
      <c r="E1163" s="136">
        <v>480</v>
      </c>
      <c r="F1163" s="136" t="s">
        <v>990</v>
      </c>
    </row>
    <row r="1164" spans="1:7" x14ac:dyDescent="0.25">
      <c r="A1164" s="129">
        <v>45323</v>
      </c>
      <c r="B1164" s="129">
        <v>45323</v>
      </c>
      <c r="C1164">
        <v>476</v>
      </c>
      <c r="D1164" t="s">
        <v>461</v>
      </c>
      <c r="E1164">
        <v>480</v>
      </c>
      <c r="F1164" t="s">
        <v>991</v>
      </c>
    </row>
    <row r="1165" spans="1:7" x14ac:dyDescent="0.25">
      <c r="A1165" s="129">
        <v>45323</v>
      </c>
      <c r="B1165" s="129">
        <v>45323</v>
      </c>
      <c r="C1165">
        <v>100</v>
      </c>
      <c r="D1165" t="s">
        <v>461</v>
      </c>
      <c r="E1165">
        <v>480</v>
      </c>
      <c r="F1165" t="s">
        <v>992</v>
      </c>
    </row>
    <row r="1166" spans="1:7" x14ac:dyDescent="0.25">
      <c r="A1166" s="129">
        <v>45323</v>
      </c>
      <c r="B1166" s="129">
        <v>45323</v>
      </c>
      <c r="C1166">
        <v>600</v>
      </c>
      <c r="D1166" t="s">
        <v>461</v>
      </c>
      <c r="E1166">
        <v>480</v>
      </c>
      <c r="F1166" t="s">
        <v>993</v>
      </c>
    </row>
    <row r="1167" spans="1:7" x14ac:dyDescent="0.25">
      <c r="A1167" s="129">
        <v>45323</v>
      </c>
      <c r="B1167" s="129">
        <v>45323</v>
      </c>
      <c r="C1167">
        <v>5538.8</v>
      </c>
      <c r="D1167" t="s">
        <v>461</v>
      </c>
      <c r="E1167">
        <v>480</v>
      </c>
      <c r="F1167" t="s">
        <v>994</v>
      </c>
    </row>
    <row r="1168" spans="1:7" x14ac:dyDescent="0.25">
      <c r="A1168" s="129">
        <v>45323</v>
      </c>
      <c r="B1168" s="129">
        <v>45323</v>
      </c>
      <c r="C1168">
        <v>550</v>
      </c>
      <c r="D1168" t="s">
        <v>461</v>
      </c>
      <c r="E1168">
        <v>480</v>
      </c>
      <c r="F1168" t="s">
        <v>995</v>
      </c>
    </row>
    <row r="1169" spans="1:7" x14ac:dyDescent="0.25">
      <c r="A1169" s="129">
        <v>45323</v>
      </c>
      <c r="B1169" s="129">
        <v>45323</v>
      </c>
      <c r="C1169">
        <v>137</v>
      </c>
      <c r="D1169" t="s">
        <v>461</v>
      </c>
      <c r="E1169">
        <v>480</v>
      </c>
      <c r="F1169" t="s">
        <v>996</v>
      </c>
    </row>
    <row r="1170" spans="1:7" x14ac:dyDescent="0.25">
      <c r="A1170" s="129">
        <v>45323</v>
      </c>
      <c r="B1170" s="129">
        <v>45323</v>
      </c>
      <c r="C1170">
        <v>1032.5</v>
      </c>
      <c r="D1170" t="s">
        <v>461</v>
      </c>
      <c r="E1170">
        <v>480</v>
      </c>
      <c r="F1170" t="s">
        <v>997</v>
      </c>
    </row>
    <row r="1171" spans="1:7" x14ac:dyDescent="0.25">
      <c r="A1171" s="129">
        <v>45322</v>
      </c>
      <c r="B1171" s="129">
        <v>45322</v>
      </c>
      <c r="C1171">
        <v>1213.0899999999999</v>
      </c>
      <c r="D1171" t="s">
        <v>461</v>
      </c>
      <c r="E1171" t="s">
        <v>725</v>
      </c>
      <c r="F1171" t="s">
        <v>998</v>
      </c>
    </row>
    <row r="1172" spans="1:7" x14ac:dyDescent="0.25">
      <c r="A1172" s="129">
        <v>45322</v>
      </c>
      <c r="B1172" s="129">
        <v>45322</v>
      </c>
      <c r="C1172">
        <v>531.5</v>
      </c>
      <c r="D1172" t="s">
        <v>461</v>
      </c>
      <c r="E1172">
        <v>480</v>
      </c>
      <c r="F1172" t="s">
        <v>999</v>
      </c>
    </row>
    <row r="1173" spans="1:7" x14ac:dyDescent="0.25">
      <c r="A1173" s="129">
        <v>45322</v>
      </c>
      <c r="B1173" s="129">
        <v>45322</v>
      </c>
      <c r="C1173">
        <v>309.5</v>
      </c>
      <c r="D1173" t="s">
        <v>461</v>
      </c>
      <c r="E1173">
        <v>480</v>
      </c>
      <c r="F1173" t="s">
        <v>1000</v>
      </c>
    </row>
    <row r="1174" spans="1:7" x14ac:dyDescent="0.25">
      <c r="A1174" s="129">
        <v>45322</v>
      </c>
      <c r="B1174" s="129">
        <v>45322</v>
      </c>
      <c r="C1174">
        <v>266</v>
      </c>
      <c r="D1174" t="s">
        <v>461</v>
      </c>
      <c r="E1174">
        <v>480</v>
      </c>
      <c r="F1174" t="s">
        <v>1001</v>
      </c>
    </row>
    <row r="1175" spans="1:7" x14ac:dyDescent="0.25">
      <c r="A1175" s="129">
        <v>45322</v>
      </c>
      <c r="B1175" s="129">
        <v>45322</v>
      </c>
      <c r="C1175">
        <v>625</v>
      </c>
      <c r="D1175" t="s">
        <v>461</v>
      </c>
      <c r="E1175">
        <v>480</v>
      </c>
      <c r="F1175" t="s">
        <v>1002</v>
      </c>
    </row>
    <row r="1176" spans="1:7" x14ac:dyDescent="0.25">
      <c r="A1176" s="129">
        <v>45322</v>
      </c>
      <c r="B1176" s="129">
        <v>45322</v>
      </c>
      <c r="C1176">
        <v>455</v>
      </c>
      <c r="D1176" t="s">
        <v>461</v>
      </c>
      <c r="E1176" t="s">
        <v>725</v>
      </c>
      <c r="F1176" t="s">
        <v>1003</v>
      </c>
    </row>
    <row r="1177" spans="1:7" x14ac:dyDescent="0.25">
      <c r="A1177" s="129">
        <v>45322</v>
      </c>
      <c r="B1177" s="129">
        <v>45322</v>
      </c>
      <c r="C1177">
        <v>60</v>
      </c>
      <c r="D1177" t="s">
        <v>461</v>
      </c>
      <c r="E1177">
        <v>480</v>
      </c>
      <c r="F1177" t="s">
        <v>1004</v>
      </c>
    </row>
    <row r="1178" spans="1:7" x14ac:dyDescent="0.25">
      <c r="A1178" s="131"/>
      <c r="B1178" s="95"/>
      <c r="C1178" s="94"/>
      <c r="D1178" s="94"/>
      <c r="E1178" s="94"/>
      <c r="F1178" s="94"/>
      <c r="G1178" s="94"/>
    </row>
    <row r="1179" spans="1:7" x14ac:dyDescent="0.25">
      <c r="A1179" s="131"/>
      <c r="B1179" s="95"/>
      <c r="C1179" s="94"/>
      <c r="D1179" s="94"/>
      <c r="E1179" s="94"/>
      <c r="F1179" s="94"/>
      <c r="G1179" s="94"/>
    </row>
    <row r="1180" spans="1:7" x14ac:dyDescent="0.25">
      <c r="A1180" s="131"/>
      <c r="B1180" s="95"/>
      <c r="C1180" s="94"/>
      <c r="D1180" s="94"/>
      <c r="E1180" s="94"/>
      <c r="F1180" s="94"/>
      <c r="G1180" s="94"/>
    </row>
    <row r="1181" spans="1:7" x14ac:dyDescent="0.25">
      <c r="A1181" s="131"/>
      <c r="B1181" s="95"/>
      <c r="C1181" s="94"/>
      <c r="D1181" s="94"/>
      <c r="E1181" s="94"/>
      <c r="F1181" s="94"/>
      <c r="G1181" s="94"/>
    </row>
    <row r="1182" spans="1:7" x14ac:dyDescent="0.25">
      <c r="A1182" s="131"/>
      <c r="B1182" s="95"/>
      <c r="C1182" s="94"/>
      <c r="D1182" s="94"/>
      <c r="E1182" s="94"/>
      <c r="F1182" s="94"/>
      <c r="G1182" s="94"/>
    </row>
    <row r="1183" spans="1:7" x14ac:dyDescent="0.25">
      <c r="A1183" s="131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1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752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736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5" t="s">
        <v>737</v>
      </c>
      <c r="B1203" s="125"/>
      <c r="C1203" s="133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709</v>
      </c>
      <c r="B1206" s="97" t="s">
        <v>710</v>
      </c>
      <c r="C1206" s="97" t="s">
        <v>27</v>
      </c>
      <c r="D1206" s="97" t="s">
        <v>711</v>
      </c>
      <c r="E1206" s="97" t="s">
        <v>712</v>
      </c>
      <c r="F1206" s="97" t="s">
        <v>2</v>
      </c>
      <c r="G1206" s="97" t="s">
        <v>166</v>
      </c>
    </row>
    <row r="1207" spans="1:7" x14ac:dyDescent="0.25">
      <c r="A1207" s="139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9">
        <v>45324</v>
      </c>
      <c r="B1208" s="129">
        <v>45324</v>
      </c>
      <c r="C1208">
        <v>59</v>
      </c>
      <c r="D1208" t="s">
        <v>719</v>
      </c>
      <c r="E1208" t="s">
        <v>725</v>
      </c>
      <c r="F1208" t="s">
        <v>1005</v>
      </c>
    </row>
    <row r="1209" spans="1:7" x14ac:dyDescent="0.25">
      <c r="A1209" s="129">
        <v>45324</v>
      </c>
      <c r="B1209" s="129">
        <v>45323</v>
      </c>
      <c r="C1209">
        <v>485</v>
      </c>
      <c r="D1209" t="s">
        <v>719</v>
      </c>
      <c r="E1209" t="s">
        <v>725</v>
      </c>
      <c r="F1209" t="s">
        <v>1006</v>
      </c>
    </row>
    <row r="1210" spans="1:7" x14ac:dyDescent="0.25">
      <c r="A1210" s="129">
        <v>45324</v>
      </c>
      <c r="B1210" s="129">
        <v>45324</v>
      </c>
      <c r="C1210">
        <v>182.11</v>
      </c>
      <c r="D1210" t="s">
        <v>719</v>
      </c>
      <c r="E1210">
        <v>480</v>
      </c>
      <c r="F1210" t="s">
        <v>1007</v>
      </c>
    </row>
    <row r="1211" spans="1:7" x14ac:dyDescent="0.25">
      <c r="A1211" s="129">
        <v>45324</v>
      </c>
      <c r="B1211" s="129">
        <v>45324</v>
      </c>
      <c r="C1211">
        <v>492</v>
      </c>
      <c r="D1211" t="s">
        <v>719</v>
      </c>
      <c r="E1211">
        <v>480</v>
      </c>
      <c r="F1211" t="s">
        <v>1008</v>
      </c>
    </row>
    <row r="1212" spans="1:7" x14ac:dyDescent="0.25">
      <c r="A1212" s="129">
        <v>45324</v>
      </c>
      <c r="B1212" s="129">
        <v>45324</v>
      </c>
      <c r="C1212">
        <v>295</v>
      </c>
      <c r="D1212" t="s">
        <v>719</v>
      </c>
      <c r="E1212">
        <v>480</v>
      </c>
      <c r="F1212" t="s">
        <v>1009</v>
      </c>
    </row>
    <row r="1213" spans="1:7" x14ac:dyDescent="0.25">
      <c r="A1213" s="129">
        <v>45324</v>
      </c>
      <c r="B1213" s="129">
        <v>45324</v>
      </c>
      <c r="C1213">
        <v>683</v>
      </c>
      <c r="D1213" t="s">
        <v>719</v>
      </c>
      <c r="E1213">
        <v>480</v>
      </c>
      <c r="F1213" t="s">
        <v>1010</v>
      </c>
    </row>
    <row r="1214" spans="1:7" x14ac:dyDescent="0.25">
      <c r="A1214" s="129">
        <v>45324</v>
      </c>
      <c r="B1214" s="129">
        <v>45324</v>
      </c>
      <c r="C1214">
        <v>210</v>
      </c>
      <c r="D1214" t="s">
        <v>719</v>
      </c>
      <c r="E1214">
        <v>480</v>
      </c>
      <c r="F1214" t="s">
        <v>1011</v>
      </c>
    </row>
    <row r="1215" spans="1:7" x14ac:dyDescent="0.25">
      <c r="A1215" s="129">
        <v>45324</v>
      </c>
      <c r="B1215" s="129">
        <v>45324</v>
      </c>
      <c r="C1215">
        <v>400</v>
      </c>
      <c r="D1215" t="s">
        <v>719</v>
      </c>
      <c r="E1215">
        <v>480</v>
      </c>
      <c r="F1215" t="s">
        <v>1012</v>
      </c>
    </row>
    <row r="1216" spans="1:7" x14ac:dyDescent="0.25">
      <c r="A1216" s="129">
        <v>45324</v>
      </c>
      <c r="B1216" s="129">
        <v>45324</v>
      </c>
      <c r="C1216">
        <v>417</v>
      </c>
      <c r="D1216" t="s">
        <v>719</v>
      </c>
      <c r="E1216">
        <v>480</v>
      </c>
      <c r="F1216" t="s">
        <v>1013</v>
      </c>
    </row>
    <row r="1217" spans="1:7" x14ac:dyDescent="0.25">
      <c r="A1217" s="129">
        <v>45324</v>
      </c>
      <c r="B1217" s="129">
        <v>45324</v>
      </c>
      <c r="C1217">
        <v>1758.01</v>
      </c>
      <c r="D1217" t="s">
        <v>719</v>
      </c>
      <c r="E1217">
        <v>480</v>
      </c>
      <c r="F1217" t="s">
        <v>1014</v>
      </c>
    </row>
    <row r="1218" spans="1:7" x14ac:dyDescent="0.25">
      <c r="A1218" s="131"/>
      <c r="B1218" s="131"/>
      <c r="C1218" s="94">
        <v>0</v>
      </c>
      <c r="D1218" s="97"/>
      <c r="E1218" s="97"/>
      <c r="F1218" s="97"/>
      <c r="G1218" s="94"/>
    </row>
    <row r="1219" spans="1:7" x14ac:dyDescent="0.25">
      <c r="A1219" s="131"/>
      <c r="B1219" s="131"/>
      <c r="C1219" s="94">
        <v>0</v>
      </c>
      <c r="D1219" s="97"/>
      <c r="E1219" s="97"/>
      <c r="F1219" s="97"/>
      <c r="G1219" s="94"/>
    </row>
    <row r="1220" spans="1:7" x14ac:dyDescent="0.25">
      <c r="A1220" s="131"/>
      <c r="B1220" s="131"/>
      <c r="C1220" s="97">
        <v>0</v>
      </c>
      <c r="D1220" s="97"/>
      <c r="E1220" s="97"/>
      <c r="F1220" s="97"/>
      <c r="G1220" s="94"/>
    </row>
    <row r="1221" spans="1:7" x14ac:dyDescent="0.25">
      <c r="A1221" s="131"/>
      <c r="B1221" s="131"/>
      <c r="C1221" s="94">
        <v>0</v>
      </c>
      <c r="D1221" s="97"/>
      <c r="E1221" s="97"/>
      <c r="F1221" s="97"/>
      <c r="G1221" s="94"/>
    </row>
    <row r="1222" spans="1:7" x14ac:dyDescent="0.25">
      <c r="A1222" s="131"/>
      <c r="B1222" s="131"/>
      <c r="C1222" s="94">
        <v>0</v>
      </c>
      <c r="D1222" s="97"/>
      <c r="E1222" s="97"/>
      <c r="F1222" s="97"/>
      <c r="G1222" s="94"/>
    </row>
    <row r="1223" spans="1:7" x14ac:dyDescent="0.25">
      <c r="A1223" s="131"/>
      <c r="B1223" s="131"/>
      <c r="C1223" s="94">
        <v>0</v>
      </c>
      <c r="D1223" s="97"/>
      <c r="E1223" s="97"/>
      <c r="F1223" s="97"/>
      <c r="G1223" s="94"/>
    </row>
    <row r="1224" spans="1:7" x14ac:dyDescent="0.25">
      <c r="A1224" s="131"/>
      <c r="B1224" s="131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31"/>
      <c r="B1226" s="95"/>
      <c r="C1226" s="94"/>
      <c r="D1226" s="94"/>
      <c r="E1226" s="94"/>
      <c r="F1226" s="94"/>
      <c r="G1226" s="94"/>
    </row>
    <row r="1227" spans="1:7" x14ac:dyDescent="0.25">
      <c r="A1227" s="131"/>
      <c r="B1227" s="95"/>
      <c r="C1227" s="94"/>
      <c r="D1227" s="94"/>
      <c r="E1227" s="94"/>
      <c r="F1227" s="94"/>
      <c r="G1227" s="94"/>
    </row>
    <row r="1228" spans="1:7" x14ac:dyDescent="0.25">
      <c r="A1228" s="131"/>
      <c r="B1228" s="95"/>
      <c r="C1228" s="94"/>
      <c r="D1228" s="94"/>
      <c r="E1228" s="94"/>
      <c r="F1228" s="94"/>
      <c r="G1228" s="94"/>
    </row>
    <row r="1229" spans="1:7" x14ac:dyDescent="0.25">
      <c r="A1229" s="131"/>
      <c r="B1229" s="95"/>
      <c r="C1229" s="94"/>
      <c r="D1229" s="94"/>
      <c r="E1229" s="94"/>
      <c r="F1229" s="94"/>
      <c r="G1229" s="94"/>
    </row>
    <row r="1230" spans="1:7" x14ac:dyDescent="0.25">
      <c r="A1230" s="131"/>
      <c r="B1230" s="95"/>
      <c r="C1230" s="94"/>
      <c r="D1230" s="94"/>
      <c r="E1230" s="94"/>
      <c r="F1230" s="94"/>
      <c r="G1230" s="94"/>
    </row>
    <row r="1231" spans="1:7" x14ac:dyDescent="0.25">
      <c r="A1231" s="131"/>
      <c r="B1231" s="95"/>
      <c r="C1231" s="94"/>
      <c r="D1231" s="94"/>
      <c r="E1231" s="94"/>
      <c r="F1231" s="94"/>
      <c r="G1231" s="94"/>
    </row>
    <row r="1232" spans="1:7" x14ac:dyDescent="0.25">
      <c r="A1232" s="131"/>
      <c r="B1232" s="95"/>
      <c r="C1232" s="94"/>
      <c r="D1232" s="94"/>
      <c r="E1232" s="94"/>
      <c r="F1232" s="94"/>
      <c r="G1232" s="94"/>
    </row>
    <row r="1233" spans="1:7" x14ac:dyDescent="0.25">
      <c r="A1233" s="131"/>
      <c r="B1233" s="95"/>
      <c r="C1233" s="94"/>
      <c r="D1233" s="94"/>
      <c r="E1233" s="94"/>
      <c r="F1233" s="94"/>
      <c r="G1233" s="94"/>
    </row>
    <row r="1234" spans="1:7" x14ac:dyDescent="0.25">
      <c r="A1234" s="131"/>
      <c r="B1234" s="95"/>
      <c r="C1234" s="94"/>
      <c r="D1234" s="94"/>
      <c r="E1234" s="94"/>
      <c r="F1234" s="94"/>
      <c r="G1234" s="94"/>
    </row>
    <row r="1235" spans="1:7" x14ac:dyDescent="0.25">
      <c r="A1235" s="131"/>
      <c r="B1235" s="95"/>
      <c r="C1235" s="94"/>
      <c r="D1235" s="94"/>
      <c r="E1235" s="94"/>
      <c r="F1235" s="94"/>
      <c r="G1235" s="94"/>
    </row>
    <row r="1236" spans="1:7" x14ac:dyDescent="0.25">
      <c r="A1236" s="131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1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752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736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5" t="s">
        <v>737</v>
      </c>
      <c r="B1256" s="125"/>
      <c r="C1256" s="133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709</v>
      </c>
      <c r="B1259" s="97" t="s">
        <v>710</v>
      </c>
      <c r="C1259" s="97" t="s">
        <v>27</v>
      </c>
      <c r="D1259" s="97" t="s">
        <v>711</v>
      </c>
      <c r="E1259" s="97" t="s">
        <v>712</v>
      </c>
      <c r="F1259" s="97" t="s">
        <v>2</v>
      </c>
      <c r="G1259" s="97" t="s">
        <v>166</v>
      </c>
    </row>
    <row r="1260" spans="1:7" x14ac:dyDescent="0.25">
      <c r="A1260" s="139"/>
      <c r="B1260" s="94"/>
      <c r="C1260" s="94"/>
      <c r="D1260" s="97"/>
      <c r="E1260" s="94"/>
      <c r="F1260" s="97"/>
      <c r="G1260" s="94"/>
    </row>
    <row r="1261" spans="1:7" x14ac:dyDescent="0.25">
      <c r="A1261" s="131"/>
      <c r="B1261" s="131"/>
      <c r="C1261" s="94">
        <v>0</v>
      </c>
      <c r="D1261" s="97"/>
      <c r="E1261" s="97"/>
      <c r="F1261" s="97"/>
      <c r="G1261" s="94"/>
    </row>
    <row r="1262" spans="1:7" x14ac:dyDescent="0.25">
      <c r="A1262" s="131"/>
      <c r="B1262" s="131"/>
      <c r="C1262" s="94">
        <v>0</v>
      </c>
      <c r="D1262" s="97"/>
      <c r="E1262" s="97"/>
      <c r="F1262" s="97"/>
      <c r="G1262" s="94"/>
    </row>
    <row r="1263" spans="1:7" x14ac:dyDescent="0.25">
      <c r="A1263" s="131"/>
      <c r="B1263" s="131"/>
      <c r="C1263" s="94">
        <v>0</v>
      </c>
      <c r="D1263" s="97"/>
      <c r="E1263" s="97"/>
      <c r="F1263" s="97"/>
      <c r="G1263" s="94"/>
    </row>
    <row r="1264" spans="1:7" x14ac:dyDescent="0.25">
      <c r="A1264" s="131"/>
      <c r="B1264" s="131"/>
      <c r="C1264" s="97">
        <v>0</v>
      </c>
      <c r="D1264" s="97"/>
      <c r="E1264" s="97"/>
      <c r="F1264" s="97"/>
      <c r="G1264" s="94"/>
    </row>
    <row r="1265" spans="1:7" x14ac:dyDescent="0.25">
      <c r="A1265" s="131"/>
      <c r="B1265" s="131"/>
      <c r="C1265" s="94">
        <v>0</v>
      </c>
      <c r="D1265" s="97"/>
      <c r="E1265" s="97"/>
      <c r="F1265" s="97"/>
      <c r="G1265" s="94"/>
    </row>
    <row r="1266" spans="1:7" x14ac:dyDescent="0.25">
      <c r="A1266" s="131"/>
      <c r="B1266" s="131"/>
      <c r="C1266" s="94">
        <v>0</v>
      </c>
      <c r="D1266" s="97"/>
      <c r="E1266" s="97"/>
      <c r="F1266" s="97"/>
      <c r="G1266" s="94"/>
    </row>
    <row r="1267" spans="1:7" x14ac:dyDescent="0.25">
      <c r="A1267" s="131"/>
      <c r="B1267" s="131"/>
      <c r="C1267" s="94">
        <v>0</v>
      </c>
      <c r="D1267" s="97"/>
      <c r="E1267" s="97"/>
      <c r="F1267" s="97"/>
      <c r="G1267" s="94"/>
    </row>
    <row r="1268" spans="1:7" x14ac:dyDescent="0.25">
      <c r="A1268" s="131"/>
      <c r="B1268" s="131"/>
      <c r="C1268" s="94">
        <v>0</v>
      </c>
      <c r="D1268" s="97"/>
      <c r="E1268" s="97"/>
      <c r="F1268" s="97"/>
      <c r="G1268" s="94"/>
    </row>
    <row r="1269" spans="1:7" x14ac:dyDescent="0.25">
      <c r="A1269" s="131"/>
      <c r="B1269" s="131"/>
      <c r="C1269" s="94">
        <v>0</v>
      </c>
      <c r="D1269" s="97"/>
      <c r="E1269" s="97"/>
      <c r="F1269" s="97"/>
      <c r="G1269" s="94"/>
    </row>
    <row r="1270" spans="1:7" x14ac:dyDescent="0.25">
      <c r="A1270" s="131"/>
      <c r="B1270" s="131"/>
      <c r="C1270" s="94">
        <v>0</v>
      </c>
      <c r="D1270" s="97"/>
      <c r="E1270" s="97"/>
      <c r="F1270" s="97"/>
      <c r="G1270" s="94"/>
    </row>
    <row r="1271" spans="1:7" x14ac:dyDescent="0.25">
      <c r="A1271" s="131"/>
      <c r="B1271" s="131"/>
      <c r="C1271" s="94">
        <v>0</v>
      </c>
      <c r="D1271" s="97"/>
      <c r="E1271" s="97"/>
      <c r="F1271" s="97"/>
      <c r="G1271" s="94"/>
    </row>
    <row r="1272" spans="1:7" x14ac:dyDescent="0.25">
      <c r="A1272" s="131"/>
      <c r="B1272" s="131"/>
      <c r="C1272" s="94">
        <v>0</v>
      </c>
      <c r="D1272" s="97"/>
      <c r="E1272" s="97"/>
      <c r="F1272" s="97"/>
      <c r="G1272" s="94"/>
    </row>
    <row r="1273" spans="1:7" x14ac:dyDescent="0.25">
      <c r="A1273" s="131"/>
      <c r="B1273" s="131"/>
      <c r="C1273" s="97">
        <v>0</v>
      </c>
      <c r="D1273" s="97"/>
      <c r="E1273" s="97"/>
      <c r="F1273" s="97"/>
      <c r="G1273" s="94"/>
    </row>
    <row r="1274" spans="1:7" x14ac:dyDescent="0.25">
      <c r="A1274" s="131"/>
      <c r="B1274" s="131"/>
      <c r="C1274" s="94">
        <v>0</v>
      </c>
      <c r="D1274" s="97"/>
      <c r="E1274" s="97"/>
      <c r="F1274" s="97"/>
      <c r="G1274" s="94"/>
    </row>
    <row r="1275" spans="1:7" x14ac:dyDescent="0.25">
      <c r="A1275" s="131"/>
      <c r="B1275" s="131"/>
      <c r="C1275" s="94">
        <v>0</v>
      </c>
      <c r="D1275" s="97"/>
      <c r="E1275" s="97"/>
      <c r="F1275" s="97"/>
      <c r="G1275" s="94"/>
    </row>
    <row r="1276" spans="1:7" x14ac:dyDescent="0.25">
      <c r="A1276" s="131"/>
      <c r="B1276" s="131"/>
      <c r="C1276" s="94">
        <v>0</v>
      </c>
      <c r="D1276" s="97"/>
      <c r="E1276" s="97"/>
      <c r="F1276" s="97"/>
      <c r="G1276" s="94"/>
    </row>
    <row r="1277" spans="1:7" x14ac:dyDescent="0.25">
      <c r="A1277" s="131"/>
      <c r="B1277" s="131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31"/>
      <c r="B1279" s="95"/>
      <c r="C1279" s="94"/>
      <c r="D1279" s="94"/>
      <c r="E1279" s="94"/>
      <c r="F1279" s="94"/>
      <c r="G1279" s="94"/>
    </row>
    <row r="1280" spans="1:7" x14ac:dyDescent="0.25">
      <c r="A1280" s="131"/>
      <c r="B1280" s="95"/>
      <c r="C1280" s="94"/>
      <c r="D1280" s="94"/>
      <c r="E1280" s="94"/>
      <c r="F1280" s="94"/>
      <c r="G1280" s="94"/>
    </row>
    <row r="1281" spans="1:7" x14ac:dyDescent="0.25">
      <c r="A1281" s="131"/>
      <c r="B1281" s="95"/>
      <c r="C1281" s="94"/>
      <c r="D1281" s="94"/>
      <c r="E1281" s="94"/>
      <c r="F1281" s="94"/>
      <c r="G1281" s="94"/>
    </row>
    <row r="1282" spans="1:7" x14ac:dyDescent="0.25">
      <c r="A1282" s="131"/>
      <c r="B1282" s="95"/>
      <c r="C1282" s="94"/>
      <c r="D1282" s="94"/>
      <c r="E1282" s="94"/>
      <c r="F1282" s="94"/>
      <c r="G1282" s="94"/>
    </row>
    <row r="1283" spans="1:7" x14ac:dyDescent="0.25">
      <c r="A1283" s="131"/>
      <c r="B1283" s="95"/>
      <c r="C1283" s="94"/>
      <c r="D1283" s="94"/>
      <c r="E1283" s="94"/>
      <c r="F1283" s="94"/>
      <c r="G1283" s="94"/>
    </row>
    <row r="1284" spans="1:7" x14ac:dyDescent="0.25">
      <c r="A1284" s="131"/>
      <c r="B1284" s="95"/>
      <c r="C1284" s="94"/>
      <c r="D1284" s="94"/>
      <c r="E1284" s="94"/>
      <c r="F1284" s="94"/>
      <c r="G1284" s="94"/>
    </row>
    <row r="1285" spans="1:7" x14ac:dyDescent="0.25">
      <c r="A1285" s="131"/>
      <c r="B1285" s="95"/>
      <c r="C1285" s="94"/>
      <c r="D1285" s="94"/>
      <c r="E1285" s="94"/>
      <c r="F1285" s="94"/>
      <c r="G1285" s="94"/>
    </row>
    <row r="1286" spans="1:7" x14ac:dyDescent="0.25">
      <c r="A1286" s="131"/>
      <c r="B1286" s="95"/>
      <c r="C1286" s="94"/>
      <c r="D1286" s="94"/>
      <c r="E1286" s="94"/>
      <c r="F1286" s="94"/>
      <c r="G1286" s="94"/>
    </row>
    <row r="1287" spans="1:7" x14ac:dyDescent="0.25">
      <c r="A1287" s="131"/>
      <c r="B1287" s="95"/>
      <c r="C1287" s="94"/>
      <c r="D1287" s="94"/>
      <c r="E1287" s="94"/>
      <c r="F1287" s="94"/>
      <c r="G1287" s="94"/>
    </row>
    <row r="1288" spans="1:7" x14ac:dyDescent="0.25">
      <c r="A1288" s="131"/>
      <c r="B1288" s="95"/>
      <c r="C1288" s="94"/>
      <c r="D1288" s="94"/>
      <c r="E1288" s="94"/>
      <c r="F1288" s="94"/>
      <c r="G1288" s="94"/>
    </row>
    <row r="1289" spans="1:7" x14ac:dyDescent="0.25">
      <c r="A1289" s="131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1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752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736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5" t="s">
        <v>737</v>
      </c>
      <c r="B1309" s="125"/>
      <c r="C1309" s="133">
        <f>C1304-C1306</f>
        <v>0</v>
      </c>
      <c r="D1309" s="94"/>
      <c r="E1309" s="94"/>
      <c r="F1309" s="94"/>
      <c r="G1309" s="94"/>
    </row>
    <row r="1312" spans="1:7" x14ac:dyDescent="0.25">
      <c r="A1312" s="97" t="s">
        <v>709</v>
      </c>
      <c r="B1312" s="97" t="s">
        <v>710</v>
      </c>
      <c r="C1312" s="97" t="s">
        <v>27</v>
      </c>
      <c r="D1312" s="97" t="s">
        <v>711</v>
      </c>
      <c r="E1312" s="97" t="s">
        <v>712</v>
      </c>
      <c r="F1312" s="97" t="s">
        <v>2</v>
      </c>
      <c r="G1312" s="97" t="s">
        <v>166</v>
      </c>
    </row>
    <row r="1313" spans="1:7" x14ac:dyDescent="0.25">
      <c r="A1313" s="139"/>
      <c r="B1313" s="94"/>
      <c r="C1313" s="94"/>
      <c r="D1313" s="97"/>
      <c r="E1313" s="94"/>
      <c r="F1313" s="97"/>
      <c r="G1313" s="94"/>
    </row>
    <row r="1314" spans="1:7" x14ac:dyDescent="0.25">
      <c r="A1314" s="131"/>
      <c r="B1314" s="131"/>
      <c r="C1314" s="94">
        <v>0</v>
      </c>
      <c r="D1314" s="97"/>
      <c r="E1314" s="97"/>
      <c r="F1314" s="97"/>
      <c r="G1314" s="94"/>
    </row>
    <row r="1315" spans="1:7" x14ac:dyDescent="0.25">
      <c r="A1315" s="131"/>
      <c r="B1315" s="131"/>
      <c r="C1315" s="94">
        <v>0</v>
      </c>
      <c r="D1315" s="97"/>
      <c r="E1315" s="97"/>
      <c r="F1315" s="97"/>
      <c r="G1315" s="94"/>
    </row>
    <row r="1316" spans="1:7" x14ac:dyDescent="0.25">
      <c r="A1316" s="131"/>
      <c r="B1316" s="131"/>
      <c r="C1316" s="94">
        <v>0</v>
      </c>
      <c r="D1316" s="97"/>
      <c r="E1316" s="97"/>
      <c r="F1316" s="97"/>
      <c r="G1316" s="94"/>
    </row>
    <row r="1317" spans="1:7" x14ac:dyDescent="0.25">
      <c r="A1317" s="131"/>
      <c r="B1317" s="131"/>
      <c r="C1317" s="97">
        <v>0</v>
      </c>
      <c r="D1317" s="97"/>
      <c r="E1317" s="97"/>
      <c r="F1317" s="97"/>
      <c r="G1317" s="94"/>
    </row>
    <row r="1318" spans="1:7" x14ac:dyDescent="0.25">
      <c r="A1318" s="131"/>
      <c r="B1318" s="131"/>
      <c r="C1318" s="94">
        <v>0</v>
      </c>
      <c r="D1318" s="97"/>
      <c r="E1318" s="97"/>
      <c r="F1318" s="97"/>
      <c r="G1318" s="94"/>
    </row>
    <row r="1319" spans="1:7" x14ac:dyDescent="0.25">
      <c r="A1319" s="131"/>
      <c r="B1319" s="131"/>
      <c r="C1319" s="94">
        <v>0</v>
      </c>
      <c r="D1319" s="97"/>
      <c r="E1319" s="97"/>
      <c r="F1319" s="97"/>
      <c r="G1319" s="94"/>
    </row>
    <row r="1320" spans="1:7" x14ac:dyDescent="0.25">
      <c r="A1320" s="131"/>
      <c r="B1320" s="131"/>
      <c r="C1320" s="94">
        <v>0</v>
      </c>
      <c r="D1320" s="97"/>
      <c r="E1320" s="97"/>
      <c r="F1320" s="97"/>
      <c r="G1320" s="94"/>
    </row>
    <row r="1321" spans="1:7" x14ac:dyDescent="0.25">
      <c r="A1321" s="131"/>
      <c r="B1321" s="131"/>
      <c r="C1321" s="94">
        <v>0</v>
      </c>
      <c r="D1321" s="97"/>
      <c r="E1321" s="97"/>
      <c r="F1321" s="97"/>
      <c r="G1321" s="94"/>
    </row>
    <row r="1322" spans="1:7" x14ac:dyDescent="0.25">
      <c r="A1322" s="131"/>
      <c r="B1322" s="131"/>
      <c r="C1322" s="94">
        <v>0</v>
      </c>
      <c r="D1322" s="97"/>
      <c r="E1322" s="97"/>
      <c r="F1322" s="97"/>
      <c r="G1322" s="94"/>
    </row>
    <row r="1323" spans="1:7" x14ac:dyDescent="0.25">
      <c r="A1323" s="131"/>
      <c r="B1323" s="131"/>
      <c r="C1323" s="94">
        <v>0</v>
      </c>
      <c r="D1323" s="97"/>
      <c r="E1323" s="97"/>
      <c r="F1323" s="97"/>
      <c r="G1323" s="94"/>
    </row>
    <row r="1324" spans="1:7" x14ac:dyDescent="0.25">
      <c r="A1324" s="131"/>
      <c r="B1324" s="131"/>
      <c r="C1324" s="94">
        <v>0</v>
      </c>
      <c r="D1324" s="97"/>
      <c r="E1324" s="97"/>
      <c r="F1324" s="97"/>
      <c r="G1324" s="94"/>
    </row>
    <row r="1325" spans="1:7" x14ac:dyDescent="0.25">
      <c r="A1325" s="131"/>
      <c r="B1325" s="131"/>
      <c r="C1325" s="94">
        <v>0</v>
      </c>
      <c r="D1325" s="97"/>
      <c r="E1325" s="97"/>
      <c r="F1325" s="97"/>
      <c r="G1325" s="94"/>
    </row>
    <row r="1326" spans="1:7" x14ac:dyDescent="0.25">
      <c r="A1326" s="131"/>
      <c r="B1326" s="131"/>
      <c r="C1326" s="97">
        <v>0</v>
      </c>
      <c r="D1326" s="97"/>
      <c r="E1326" s="97"/>
      <c r="F1326" s="97"/>
      <c r="G1326" s="94"/>
    </row>
    <row r="1327" spans="1:7" x14ac:dyDescent="0.25">
      <c r="A1327" s="131"/>
      <c r="B1327" s="131"/>
      <c r="C1327" s="94">
        <v>0</v>
      </c>
      <c r="D1327" s="97"/>
      <c r="E1327" s="97"/>
      <c r="F1327" s="97"/>
      <c r="G1327" s="94"/>
    </row>
    <row r="1328" spans="1:7" x14ac:dyDescent="0.25">
      <c r="A1328" s="131"/>
      <c r="B1328" s="131"/>
      <c r="C1328" s="94">
        <v>0</v>
      </c>
      <c r="D1328" s="97"/>
      <c r="E1328" s="97"/>
      <c r="F1328" s="97"/>
      <c r="G1328" s="94"/>
    </row>
    <row r="1329" spans="1:7" x14ac:dyDescent="0.25">
      <c r="A1329" s="131"/>
      <c r="B1329" s="131"/>
      <c r="C1329" s="94">
        <v>0</v>
      </c>
      <c r="D1329" s="97"/>
      <c r="E1329" s="97"/>
      <c r="F1329" s="97"/>
      <c r="G1329" s="94"/>
    </row>
    <row r="1330" spans="1:7" x14ac:dyDescent="0.25">
      <c r="A1330" s="131"/>
      <c r="B1330" s="131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31"/>
      <c r="B1332" s="95"/>
      <c r="C1332" s="94"/>
      <c r="D1332" s="94"/>
      <c r="E1332" s="94"/>
      <c r="F1332" s="94"/>
      <c r="G1332" s="94"/>
    </row>
    <row r="1333" spans="1:7" x14ac:dyDescent="0.25">
      <c r="A1333" s="131"/>
      <c r="B1333" s="95"/>
      <c r="C1333" s="94"/>
      <c r="D1333" s="94"/>
      <c r="E1333" s="94"/>
      <c r="F1333" s="94"/>
      <c r="G1333" s="94"/>
    </row>
    <row r="1334" spans="1:7" x14ac:dyDescent="0.25">
      <c r="A1334" s="131"/>
      <c r="B1334" s="95"/>
      <c r="C1334" s="94"/>
      <c r="D1334" s="94"/>
      <c r="E1334" s="94"/>
      <c r="F1334" s="94"/>
      <c r="G1334" s="94"/>
    </row>
    <row r="1335" spans="1:7" x14ac:dyDescent="0.25">
      <c r="A1335" s="131"/>
      <c r="B1335" s="95"/>
      <c r="C1335" s="94"/>
      <c r="D1335" s="94"/>
      <c r="E1335" s="94"/>
      <c r="F1335" s="94"/>
      <c r="G1335" s="94"/>
    </row>
    <row r="1336" spans="1:7" x14ac:dyDescent="0.25">
      <c r="A1336" s="131"/>
      <c r="B1336" s="95"/>
      <c r="C1336" s="94"/>
      <c r="D1336" s="94"/>
      <c r="E1336" s="94"/>
      <c r="F1336" s="94"/>
      <c r="G1336" s="94"/>
    </row>
    <row r="1337" spans="1:7" x14ac:dyDescent="0.25">
      <c r="A1337" s="131"/>
      <c r="B1337" s="95"/>
      <c r="C1337" s="94"/>
      <c r="D1337" s="94"/>
      <c r="E1337" s="94"/>
      <c r="F1337" s="94"/>
      <c r="G1337" s="94"/>
    </row>
    <row r="1338" spans="1:7" x14ac:dyDescent="0.25">
      <c r="A1338" s="131"/>
      <c r="B1338" s="95"/>
      <c r="C1338" s="94"/>
      <c r="D1338" s="94"/>
      <c r="E1338" s="94"/>
      <c r="F1338" s="94"/>
      <c r="G1338" s="94"/>
    </row>
    <row r="1339" spans="1:7" x14ac:dyDescent="0.25">
      <c r="A1339" s="131"/>
      <c r="B1339" s="95"/>
      <c r="C1339" s="94"/>
      <c r="D1339" s="94"/>
      <c r="E1339" s="94"/>
      <c r="F1339" s="94"/>
      <c r="G1339" s="94"/>
    </row>
    <row r="1340" spans="1:7" x14ac:dyDescent="0.25">
      <c r="A1340" s="131"/>
      <c r="B1340" s="95"/>
      <c r="C1340" s="94"/>
      <c r="D1340" s="94"/>
      <c r="E1340" s="94"/>
      <c r="F1340" s="94"/>
      <c r="G1340" s="94"/>
    </row>
    <row r="1341" spans="1:7" x14ac:dyDescent="0.25">
      <c r="A1341" s="131"/>
      <c r="B1341" s="95"/>
      <c r="C1341" s="94"/>
      <c r="D1341" s="94"/>
      <c r="E1341" s="94"/>
      <c r="F1341" s="94"/>
      <c r="G1341" s="94"/>
    </row>
    <row r="1342" spans="1:7" x14ac:dyDescent="0.25">
      <c r="A1342" s="131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1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752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736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5" t="s">
        <v>737</v>
      </c>
      <c r="B1362" s="125"/>
      <c r="C1362" s="133">
        <f>C1357-C1359</f>
        <v>0</v>
      </c>
      <c r="D1362" s="94"/>
      <c r="E1362" s="94"/>
      <c r="F1362" s="94"/>
      <c r="G1362" s="94"/>
    </row>
    <row r="1365" spans="1:7" x14ac:dyDescent="0.25">
      <c r="A1365" s="97" t="s">
        <v>709</v>
      </c>
      <c r="B1365" s="97" t="s">
        <v>710</v>
      </c>
      <c r="C1365" s="97" t="s">
        <v>27</v>
      </c>
      <c r="D1365" s="97" t="s">
        <v>711</v>
      </c>
      <c r="E1365" s="97" t="s">
        <v>712</v>
      </c>
      <c r="F1365" s="97" t="s">
        <v>2</v>
      </c>
      <c r="G1365" s="97" t="s">
        <v>166</v>
      </c>
    </row>
    <row r="1366" spans="1:7" x14ac:dyDescent="0.25">
      <c r="A1366" s="139"/>
      <c r="B1366" s="94"/>
      <c r="C1366" s="94"/>
      <c r="D1366" s="97"/>
      <c r="E1366" s="94"/>
      <c r="F1366" s="97"/>
      <c r="G1366" s="94"/>
    </row>
    <row r="1367" spans="1:7" x14ac:dyDescent="0.25">
      <c r="A1367" s="131"/>
      <c r="B1367" s="131"/>
      <c r="C1367" s="94">
        <v>0</v>
      </c>
      <c r="D1367" s="97"/>
      <c r="E1367" s="97"/>
      <c r="F1367" s="97"/>
      <c r="G1367" s="94"/>
    </row>
    <row r="1368" spans="1:7" x14ac:dyDescent="0.25">
      <c r="A1368" s="131"/>
      <c r="B1368" s="131"/>
      <c r="C1368" s="94">
        <v>0</v>
      </c>
      <c r="D1368" s="97"/>
      <c r="E1368" s="97"/>
      <c r="F1368" s="97"/>
      <c r="G1368" s="94"/>
    </row>
    <row r="1369" spans="1:7" x14ac:dyDescent="0.25">
      <c r="A1369" s="131"/>
      <c r="B1369" s="131"/>
      <c r="C1369" s="94">
        <v>0</v>
      </c>
      <c r="D1369" s="97"/>
      <c r="E1369" s="97"/>
      <c r="F1369" s="97"/>
      <c r="G1369" s="94"/>
    </row>
    <row r="1370" spans="1:7" x14ac:dyDescent="0.25">
      <c r="A1370" s="131"/>
      <c r="B1370" s="131"/>
      <c r="C1370" s="97">
        <v>0</v>
      </c>
      <c r="D1370" s="97"/>
      <c r="E1370" s="97"/>
      <c r="F1370" s="97"/>
      <c r="G1370" s="94"/>
    </row>
    <row r="1371" spans="1:7" x14ac:dyDescent="0.25">
      <c r="A1371" s="131"/>
      <c r="B1371" s="131"/>
      <c r="C1371" s="94">
        <v>0</v>
      </c>
      <c r="D1371" s="97"/>
      <c r="E1371" s="97"/>
      <c r="F1371" s="97"/>
      <c r="G1371" s="94"/>
    </row>
    <row r="1372" spans="1:7" x14ac:dyDescent="0.25">
      <c r="A1372" s="131"/>
      <c r="B1372" s="131"/>
      <c r="C1372" s="94">
        <v>0</v>
      </c>
      <c r="D1372" s="97"/>
      <c r="E1372" s="97"/>
      <c r="F1372" s="97"/>
      <c r="G1372" s="94"/>
    </row>
    <row r="1373" spans="1:7" x14ac:dyDescent="0.25">
      <c r="A1373" s="131"/>
      <c r="B1373" s="131"/>
      <c r="C1373" s="94">
        <v>0</v>
      </c>
      <c r="D1373" s="97"/>
      <c r="E1373" s="97"/>
      <c r="F1373" s="97"/>
      <c r="G1373" s="94"/>
    </row>
    <row r="1374" spans="1:7" x14ac:dyDescent="0.25">
      <c r="A1374" s="131"/>
      <c r="B1374" s="131"/>
      <c r="C1374" s="94">
        <v>0</v>
      </c>
      <c r="D1374" s="97"/>
      <c r="E1374" s="97"/>
      <c r="F1374" s="97"/>
      <c r="G1374" s="94"/>
    </row>
    <row r="1375" spans="1:7" x14ac:dyDescent="0.25">
      <c r="A1375" s="131"/>
      <c r="B1375" s="131"/>
      <c r="C1375" s="94">
        <v>0</v>
      </c>
      <c r="D1375" s="97"/>
      <c r="E1375" s="97"/>
      <c r="F1375" s="97"/>
      <c r="G1375" s="94"/>
    </row>
    <row r="1376" spans="1:7" x14ac:dyDescent="0.25">
      <c r="A1376" s="131"/>
      <c r="B1376" s="131"/>
      <c r="C1376" s="94">
        <v>0</v>
      </c>
      <c r="D1376" s="97"/>
      <c r="E1376" s="97"/>
      <c r="F1376" s="97"/>
      <c r="G1376" s="94"/>
    </row>
    <row r="1377" spans="1:7" x14ac:dyDescent="0.25">
      <c r="A1377" s="131"/>
      <c r="B1377" s="131"/>
      <c r="C1377" s="94">
        <v>0</v>
      </c>
      <c r="D1377" s="97"/>
      <c r="E1377" s="97"/>
      <c r="F1377" s="97"/>
      <c r="G1377" s="94"/>
    </row>
    <row r="1378" spans="1:7" x14ac:dyDescent="0.25">
      <c r="A1378" s="131"/>
      <c r="B1378" s="131"/>
      <c r="C1378" s="94">
        <v>0</v>
      </c>
      <c r="D1378" s="97"/>
      <c r="E1378" s="97"/>
      <c r="F1378" s="97"/>
      <c r="G1378" s="94"/>
    </row>
    <row r="1379" spans="1:7" x14ac:dyDescent="0.25">
      <c r="A1379" s="131"/>
      <c r="B1379" s="131"/>
      <c r="C1379" s="97">
        <v>0</v>
      </c>
      <c r="D1379" s="97"/>
      <c r="E1379" s="97"/>
      <c r="F1379" s="97"/>
      <c r="G1379" s="94"/>
    </row>
    <row r="1380" spans="1:7" x14ac:dyDescent="0.25">
      <c r="A1380" s="131"/>
      <c r="B1380" s="131"/>
      <c r="C1380" s="94">
        <v>0</v>
      </c>
      <c r="D1380" s="97"/>
      <c r="E1380" s="97"/>
      <c r="F1380" s="97"/>
      <c r="G1380" s="94"/>
    </row>
    <row r="1381" spans="1:7" x14ac:dyDescent="0.25">
      <c r="A1381" s="131"/>
      <c r="B1381" s="131"/>
      <c r="C1381" s="94">
        <v>0</v>
      </c>
      <c r="D1381" s="97"/>
      <c r="E1381" s="97"/>
      <c r="F1381" s="97"/>
      <c r="G1381" s="94"/>
    </row>
    <row r="1382" spans="1:7" x14ac:dyDescent="0.25">
      <c r="A1382" s="131"/>
      <c r="B1382" s="131"/>
      <c r="C1382" s="94">
        <v>0</v>
      </c>
      <c r="D1382" s="97"/>
      <c r="E1382" s="97"/>
      <c r="F1382" s="97"/>
      <c r="G1382" s="94"/>
    </row>
    <row r="1383" spans="1:7" x14ac:dyDescent="0.25">
      <c r="A1383" s="131"/>
      <c r="B1383" s="131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31"/>
      <c r="B1385" s="95"/>
      <c r="C1385" s="94"/>
      <c r="D1385" s="94"/>
      <c r="E1385" s="94"/>
      <c r="F1385" s="94"/>
      <c r="G1385" s="94"/>
    </row>
    <row r="1386" spans="1:7" x14ac:dyDescent="0.25">
      <c r="A1386" s="131"/>
      <c r="B1386" s="95"/>
      <c r="C1386" s="94"/>
      <c r="D1386" s="94"/>
      <c r="E1386" s="94"/>
      <c r="F1386" s="94"/>
      <c r="G1386" s="94"/>
    </row>
    <row r="1387" spans="1:7" x14ac:dyDescent="0.25">
      <c r="A1387" s="131"/>
      <c r="B1387" s="95"/>
      <c r="C1387" s="94"/>
      <c r="D1387" s="94"/>
      <c r="E1387" s="94"/>
      <c r="F1387" s="94"/>
      <c r="G1387" s="94"/>
    </row>
    <row r="1388" spans="1:7" x14ac:dyDescent="0.25">
      <c r="A1388" s="131"/>
      <c r="B1388" s="95"/>
      <c r="C1388" s="94"/>
      <c r="D1388" s="94"/>
      <c r="E1388" s="94"/>
      <c r="F1388" s="94"/>
      <c r="G1388" s="94"/>
    </row>
    <row r="1389" spans="1:7" x14ac:dyDescent="0.25">
      <c r="A1389" s="131"/>
      <c r="B1389" s="95"/>
      <c r="C1389" s="94"/>
      <c r="D1389" s="94"/>
      <c r="E1389" s="94"/>
      <c r="F1389" s="94"/>
      <c r="G1389" s="94"/>
    </row>
    <row r="1390" spans="1:7" x14ac:dyDescent="0.25">
      <c r="A1390" s="131"/>
      <c r="B1390" s="95"/>
      <c r="C1390" s="94"/>
      <c r="D1390" s="94"/>
      <c r="E1390" s="94"/>
      <c r="F1390" s="94"/>
      <c r="G1390" s="94"/>
    </row>
    <row r="1391" spans="1:7" x14ac:dyDescent="0.25">
      <c r="A1391" s="131"/>
      <c r="B1391" s="95"/>
      <c r="C1391" s="94"/>
      <c r="D1391" s="94"/>
      <c r="E1391" s="94"/>
      <c r="F1391" s="94"/>
      <c r="G1391" s="94"/>
    </row>
    <row r="1392" spans="1:7" x14ac:dyDescent="0.25">
      <c r="A1392" s="131"/>
      <c r="B1392" s="95"/>
      <c r="C1392" s="94"/>
      <c r="D1392" s="94"/>
      <c r="E1392" s="94"/>
      <c r="F1392" s="94"/>
      <c r="G1392" s="94"/>
    </row>
    <row r="1393" spans="1:7" x14ac:dyDescent="0.25">
      <c r="A1393" s="131"/>
      <c r="B1393" s="95"/>
      <c r="C1393" s="94"/>
      <c r="D1393" s="94"/>
      <c r="E1393" s="94"/>
      <c r="F1393" s="94"/>
      <c r="G1393" s="94"/>
    </row>
    <row r="1394" spans="1:7" x14ac:dyDescent="0.25">
      <c r="A1394" s="131"/>
      <c r="B1394" s="95"/>
      <c r="C1394" s="94"/>
      <c r="D1394" s="94"/>
      <c r="E1394" s="94"/>
      <c r="F1394" s="94"/>
      <c r="G1394" s="94"/>
    </row>
    <row r="1395" spans="1:7" x14ac:dyDescent="0.25">
      <c r="A1395" s="131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1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752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736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5" t="s">
        <v>737</v>
      </c>
      <c r="B1415" s="125"/>
      <c r="C1415" s="133">
        <f>C1410-C1412</f>
        <v>0</v>
      </c>
      <c r="D1415" s="94"/>
      <c r="E1415" s="94"/>
      <c r="F1415" s="94"/>
      <c r="G1415" s="94"/>
    </row>
    <row r="1418" spans="1:7" x14ac:dyDescent="0.25">
      <c r="A1418" s="97" t="s">
        <v>709</v>
      </c>
      <c r="B1418" s="97" t="s">
        <v>710</v>
      </c>
      <c r="C1418" s="97" t="s">
        <v>27</v>
      </c>
      <c r="D1418" s="97" t="s">
        <v>711</v>
      </c>
      <c r="E1418" s="97" t="s">
        <v>712</v>
      </c>
      <c r="F1418" s="97" t="s">
        <v>2</v>
      </c>
      <c r="G1418" s="97" t="s">
        <v>166</v>
      </c>
    </row>
    <row r="1419" spans="1:7" x14ac:dyDescent="0.25">
      <c r="A1419" s="139"/>
      <c r="B1419" s="94"/>
      <c r="C1419" s="94"/>
      <c r="D1419" s="97"/>
      <c r="E1419" s="94"/>
      <c r="F1419" s="97"/>
      <c r="G1419" s="94"/>
    </row>
    <row r="1420" spans="1:7" x14ac:dyDescent="0.25">
      <c r="A1420" s="131"/>
      <c r="B1420" s="131"/>
      <c r="C1420" s="94">
        <v>0</v>
      </c>
      <c r="D1420" s="97"/>
      <c r="E1420" s="97"/>
      <c r="F1420" s="97"/>
      <c r="G1420" s="94"/>
    </row>
    <row r="1421" spans="1:7" x14ac:dyDescent="0.25">
      <c r="A1421" s="131"/>
      <c r="B1421" s="131"/>
      <c r="C1421" s="94">
        <v>0</v>
      </c>
      <c r="D1421" s="97"/>
      <c r="E1421" s="97"/>
      <c r="F1421" s="97"/>
      <c r="G1421" s="94"/>
    </row>
    <row r="1422" spans="1:7" x14ac:dyDescent="0.25">
      <c r="A1422" s="131"/>
      <c r="B1422" s="131"/>
      <c r="C1422" s="94">
        <v>0</v>
      </c>
      <c r="D1422" s="97"/>
      <c r="E1422" s="97"/>
      <c r="F1422" s="97"/>
      <c r="G1422" s="94"/>
    </row>
    <row r="1423" spans="1:7" x14ac:dyDescent="0.25">
      <c r="A1423" s="131"/>
      <c r="B1423" s="131"/>
      <c r="C1423" s="97">
        <v>0</v>
      </c>
      <c r="D1423" s="97"/>
      <c r="E1423" s="97"/>
      <c r="F1423" s="97"/>
      <c r="G1423" s="94"/>
    </row>
    <row r="1424" spans="1:7" x14ac:dyDescent="0.25">
      <c r="A1424" s="131"/>
      <c r="B1424" s="131"/>
      <c r="C1424" s="94">
        <v>0</v>
      </c>
      <c r="D1424" s="97"/>
      <c r="E1424" s="97"/>
      <c r="F1424" s="97"/>
      <c r="G1424" s="94"/>
    </row>
    <row r="1425" spans="1:7" x14ac:dyDescent="0.25">
      <c r="A1425" s="131"/>
      <c r="B1425" s="131"/>
      <c r="C1425" s="94">
        <v>0</v>
      </c>
      <c r="D1425" s="97"/>
      <c r="E1425" s="97"/>
      <c r="F1425" s="97"/>
      <c r="G1425" s="94"/>
    </row>
    <row r="1426" spans="1:7" x14ac:dyDescent="0.25">
      <c r="A1426" s="131"/>
      <c r="B1426" s="131"/>
      <c r="C1426" s="94">
        <v>0</v>
      </c>
      <c r="D1426" s="97"/>
      <c r="E1426" s="97"/>
      <c r="F1426" s="97"/>
      <c r="G1426" s="94"/>
    </row>
    <row r="1427" spans="1:7" x14ac:dyDescent="0.25">
      <c r="A1427" s="131"/>
      <c r="B1427" s="131"/>
      <c r="C1427" s="94">
        <v>0</v>
      </c>
      <c r="D1427" s="97"/>
      <c r="E1427" s="97"/>
      <c r="F1427" s="97"/>
      <c r="G1427" s="94"/>
    </row>
    <row r="1428" spans="1:7" x14ac:dyDescent="0.25">
      <c r="A1428" s="131"/>
      <c r="B1428" s="131"/>
      <c r="C1428" s="94">
        <v>0</v>
      </c>
      <c r="D1428" s="97"/>
      <c r="E1428" s="97"/>
      <c r="F1428" s="97"/>
      <c r="G1428" s="94"/>
    </row>
    <row r="1429" spans="1:7" x14ac:dyDescent="0.25">
      <c r="A1429" s="131"/>
      <c r="B1429" s="131"/>
      <c r="C1429" s="94">
        <v>0</v>
      </c>
      <c r="D1429" s="97"/>
      <c r="E1429" s="97"/>
      <c r="F1429" s="97"/>
      <c r="G1429" s="94"/>
    </row>
    <row r="1430" spans="1:7" x14ac:dyDescent="0.25">
      <c r="A1430" s="131"/>
      <c r="B1430" s="131"/>
      <c r="C1430" s="94">
        <v>0</v>
      </c>
      <c r="D1430" s="97"/>
      <c r="E1430" s="97"/>
      <c r="F1430" s="97"/>
      <c r="G1430" s="94"/>
    </row>
    <row r="1431" spans="1:7" x14ac:dyDescent="0.25">
      <c r="A1431" s="131"/>
      <c r="B1431" s="131"/>
      <c r="C1431" s="94">
        <v>0</v>
      </c>
      <c r="D1431" s="97"/>
      <c r="E1431" s="97"/>
      <c r="F1431" s="97"/>
      <c r="G1431" s="94"/>
    </row>
    <row r="1432" spans="1:7" x14ac:dyDescent="0.25">
      <c r="A1432" s="131"/>
      <c r="B1432" s="131"/>
      <c r="C1432" s="97">
        <v>0</v>
      </c>
      <c r="D1432" s="97"/>
      <c r="E1432" s="97"/>
      <c r="F1432" s="97"/>
      <c r="G1432" s="94"/>
    </row>
    <row r="1433" spans="1:7" x14ac:dyDescent="0.25">
      <c r="A1433" s="131"/>
      <c r="B1433" s="131"/>
      <c r="C1433" s="94">
        <v>0</v>
      </c>
      <c r="D1433" s="97"/>
      <c r="E1433" s="97"/>
      <c r="F1433" s="97"/>
      <c r="G1433" s="94"/>
    </row>
    <row r="1434" spans="1:7" x14ac:dyDescent="0.25">
      <c r="A1434" s="131"/>
      <c r="B1434" s="131"/>
      <c r="C1434" s="94">
        <v>0</v>
      </c>
      <c r="D1434" s="97"/>
      <c r="E1434" s="97"/>
      <c r="F1434" s="97"/>
      <c r="G1434" s="94"/>
    </row>
    <row r="1435" spans="1:7" x14ac:dyDescent="0.25">
      <c r="A1435" s="131"/>
      <c r="B1435" s="131"/>
      <c r="C1435" s="94">
        <v>0</v>
      </c>
      <c r="D1435" s="97"/>
      <c r="E1435" s="97"/>
      <c r="F1435" s="97"/>
      <c r="G1435" s="94"/>
    </row>
    <row r="1436" spans="1:7" x14ac:dyDescent="0.25">
      <c r="A1436" s="131"/>
      <c r="B1436" s="131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31"/>
      <c r="B1438" s="95"/>
      <c r="C1438" s="94"/>
      <c r="D1438" s="94"/>
      <c r="E1438" s="94"/>
      <c r="F1438" s="94"/>
      <c r="G1438" s="94"/>
    </row>
    <row r="1439" spans="1:7" x14ac:dyDescent="0.25">
      <c r="A1439" s="131"/>
      <c r="B1439" s="95"/>
      <c r="C1439" s="94"/>
      <c r="D1439" s="94"/>
      <c r="E1439" s="94"/>
      <c r="F1439" s="94"/>
      <c r="G1439" s="94"/>
    </row>
    <row r="1440" spans="1:7" x14ac:dyDescent="0.25">
      <c r="A1440" s="131"/>
      <c r="B1440" s="95"/>
      <c r="C1440" s="94"/>
      <c r="D1440" s="94"/>
      <c r="E1440" s="94"/>
      <c r="F1440" s="94"/>
      <c r="G1440" s="94"/>
    </row>
    <row r="1441" spans="1:7" x14ac:dyDescent="0.25">
      <c r="A1441" s="131"/>
      <c r="B1441" s="95"/>
      <c r="C1441" s="94"/>
      <c r="D1441" s="94"/>
      <c r="E1441" s="94"/>
      <c r="F1441" s="94"/>
      <c r="G1441" s="94"/>
    </row>
    <row r="1442" spans="1:7" x14ac:dyDescent="0.25">
      <c r="A1442" s="131"/>
      <c r="B1442" s="95"/>
      <c r="C1442" s="94"/>
      <c r="D1442" s="94"/>
      <c r="E1442" s="94"/>
      <c r="F1442" s="94"/>
      <c r="G1442" s="94"/>
    </row>
    <row r="1443" spans="1:7" x14ac:dyDescent="0.25">
      <c r="A1443" s="131"/>
      <c r="B1443" s="95"/>
      <c r="C1443" s="94"/>
      <c r="D1443" s="94"/>
      <c r="E1443" s="94"/>
      <c r="F1443" s="94"/>
      <c r="G1443" s="94"/>
    </row>
    <row r="1444" spans="1:7" x14ac:dyDescent="0.25">
      <c r="A1444" s="131"/>
      <c r="B1444" s="95"/>
      <c r="C1444" s="94"/>
      <c r="D1444" s="94"/>
      <c r="E1444" s="94"/>
      <c r="F1444" s="94"/>
      <c r="G1444" s="94"/>
    </row>
    <row r="1445" spans="1:7" x14ac:dyDescent="0.25">
      <c r="A1445" s="131"/>
      <c r="B1445" s="95"/>
      <c r="C1445" s="94"/>
      <c r="D1445" s="94"/>
      <c r="E1445" s="94"/>
      <c r="F1445" s="94"/>
      <c r="G1445" s="94"/>
    </row>
    <row r="1446" spans="1:7" x14ac:dyDescent="0.25">
      <c r="A1446" s="131"/>
      <c r="B1446" s="95"/>
      <c r="C1446" s="94"/>
      <c r="D1446" s="94"/>
      <c r="E1446" s="94"/>
      <c r="F1446" s="94"/>
      <c r="G1446" s="94"/>
    </row>
    <row r="1447" spans="1:7" x14ac:dyDescent="0.25">
      <c r="A1447" s="131"/>
      <c r="B1447" s="95"/>
      <c r="C1447" s="94"/>
      <c r="D1447" s="94"/>
      <c r="E1447" s="94"/>
      <c r="F1447" s="94"/>
      <c r="G1447" s="94"/>
    </row>
    <row r="1448" spans="1:7" x14ac:dyDescent="0.25">
      <c r="A1448" s="131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1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752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736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5" t="s">
        <v>737</v>
      </c>
      <c r="B1468" s="125"/>
      <c r="C1468" s="133">
        <f>C1463-C1465</f>
        <v>0</v>
      </c>
      <c r="D1468" s="94"/>
      <c r="E1468" s="94"/>
      <c r="F1468" s="94"/>
      <c r="G1468" s="94"/>
    </row>
    <row r="1471" spans="1:7" x14ac:dyDescent="0.25">
      <c r="A1471" s="97" t="s">
        <v>709</v>
      </c>
      <c r="B1471" s="97" t="s">
        <v>710</v>
      </c>
      <c r="C1471" s="97" t="s">
        <v>27</v>
      </c>
      <c r="D1471" s="97" t="s">
        <v>711</v>
      </c>
      <c r="E1471" s="97" t="s">
        <v>712</v>
      </c>
      <c r="F1471" s="97" t="s">
        <v>2</v>
      </c>
      <c r="G1471" s="97" t="s">
        <v>166</v>
      </c>
    </row>
    <row r="1472" spans="1:7" x14ac:dyDescent="0.25">
      <c r="A1472" s="139"/>
      <c r="B1472" s="94"/>
      <c r="C1472" s="94"/>
      <c r="D1472" s="97"/>
      <c r="E1472" s="94"/>
      <c r="F1472" s="97"/>
      <c r="G1472" s="94"/>
    </row>
    <row r="1473" spans="1:7" x14ac:dyDescent="0.25">
      <c r="A1473" s="131"/>
      <c r="B1473" s="131"/>
      <c r="C1473" s="94">
        <v>0</v>
      </c>
      <c r="D1473" s="97"/>
      <c r="E1473" s="97"/>
      <c r="F1473" s="97"/>
      <c r="G1473" s="94"/>
    </row>
    <row r="1474" spans="1:7" x14ac:dyDescent="0.25">
      <c r="A1474" s="131"/>
      <c r="B1474" s="131"/>
      <c r="C1474" s="94">
        <v>0</v>
      </c>
      <c r="D1474" s="97"/>
      <c r="E1474" s="97"/>
      <c r="F1474" s="97"/>
      <c r="G1474" s="94"/>
    </row>
    <row r="1475" spans="1:7" x14ac:dyDescent="0.25">
      <c r="A1475" s="131"/>
      <c r="B1475" s="131"/>
      <c r="C1475" s="94">
        <v>0</v>
      </c>
      <c r="D1475" s="97"/>
      <c r="E1475" s="97"/>
      <c r="F1475" s="97"/>
      <c r="G1475" s="94"/>
    </row>
    <row r="1476" spans="1:7" x14ac:dyDescent="0.25">
      <c r="A1476" s="131"/>
      <c r="B1476" s="131"/>
      <c r="C1476" s="97">
        <v>0</v>
      </c>
      <c r="D1476" s="97"/>
      <c r="E1476" s="97"/>
      <c r="F1476" s="97"/>
      <c r="G1476" s="94"/>
    </row>
    <row r="1477" spans="1:7" x14ac:dyDescent="0.25">
      <c r="A1477" s="131"/>
      <c r="B1477" s="131"/>
      <c r="C1477" s="94">
        <v>0</v>
      </c>
      <c r="D1477" s="97"/>
      <c r="E1477" s="97"/>
      <c r="F1477" s="97"/>
      <c r="G1477" s="94"/>
    </row>
    <row r="1478" spans="1:7" x14ac:dyDescent="0.25">
      <c r="A1478" s="131"/>
      <c r="B1478" s="131"/>
      <c r="C1478" s="94">
        <v>0</v>
      </c>
      <c r="D1478" s="97"/>
      <c r="E1478" s="97"/>
      <c r="F1478" s="97"/>
      <c r="G1478" s="94"/>
    </row>
    <row r="1479" spans="1:7" x14ac:dyDescent="0.25">
      <c r="A1479" s="131"/>
      <c r="B1479" s="131"/>
      <c r="C1479" s="94">
        <v>0</v>
      </c>
      <c r="D1479" s="97"/>
      <c r="E1479" s="97"/>
      <c r="F1479" s="97"/>
      <c r="G1479" s="94"/>
    </row>
    <row r="1480" spans="1:7" x14ac:dyDescent="0.25">
      <c r="A1480" s="131"/>
      <c r="B1480" s="131"/>
      <c r="C1480" s="94">
        <v>0</v>
      </c>
      <c r="D1480" s="97"/>
      <c r="E1480" s="97"/>
      <c r="F1480" s="97"/>
      <c r="G1480" s="94"/>
    </row>
    <row r="1481" spans="1:7" x14ac:dyDescent="0.25">
      <c r="A1481" s="131"/>
      <c r="B1481" s="131"/>
      <c r="C1481" s="94">
        <v>0</v>
      </c>
      <c r="D1481" s="97"/>
      <c r="E1481" s="97"/>
      <c r="F1481" s="97"/>
      <c r="G1481" s="94"/>
    </row>
    <row r="1482" spans="1:7" x14ac:dyDescent="0.25">
      <c r="A1482" s="131"/>
      <c r="B1482" s="131"/>
      <c r="C1482" s="94">
        <v>0</v>
      </c>
      <c r="D1482" s="97"/>
      <c r="E1482" s="97"/>
      <c r="F1482" s="97"/>
      <c r="G1482" s="94"/>
    </row>
    <row r="1483" spans="1:7" x14ac:dyDescent="0.25">
      <c r="A1483" s="131"/>
      <c r="B1483" s="131"/>
      <c r="C1483" s="94">
        <v>0</v>
      </c>
      <c r="D1483" s="97"/>
      <c r="E1483" s="97"/>
      <c r="F1483" s="97"/>
      <c r="G1483" s="94"/>
    </row>
    <row r="1484" spans="1:7" x14ac:dyDescent="0.25">
      <c r="A1484" s="131"/>
      <c r="B1484" s="131"/>
      <c r="C1484" s="94">
        <v>0</v>
      </c>
      <c r="D1484" s="97"/>
      <c r="E1484" s="97"/>
      <c r="F1484" s="97"/>
      <c r="G1484" s="94"/>
    </row>
    <row r="1485" spans="1:7" x14ac:dyDescent="0.25">
      <c r="A1485" s="131"/>
      <c r="B1485" s="131"/>
      <c r="C1485" s="97">
        <v>0</v>
      </c>
      <c r="D1485" s="97"/>
      <c r="E1485" s="97"/>
      <c r="F1485" s="97"/>
      <c r="G1485" s="94"/>
    </row>
    <row r="1486" spans="1:7" x14ac:dyDescent="0.25">
      <c r="A1486" s="131"/>
      <c r="B1486" s="131"/>
      <c r="C1486" s="94">
        <v>0</v>
      </c>
      <c r="D1486" s="97"/>
      <c r="E1486" s="97"/>
      <c r="F1486" s="97"/>
      <c r="G1486" s="94"/>
    </row>
    <row r="1487" spans="1:7" x14ac:dyDescent="0.25">
      <c r="A1487" s="131"/>
      <c r="B1487" s="131"/>
      <c r="C1487" s="94">
        <v>0</v>
      </c>
      <c r="D1487" s="97"/>
      <c r="E1487" s="97"/>
      <c r="F1487" s="97"/>
      <c r="G1487" s="94"/>
    </row>
    <row r="1488" spans="1:7" x14ac:dyDescent="0.25">
      <c r="A1488" s="131"/>
      <c r="B1488" s="131"/>
      <c r="C1488" s="94">
        <v>0</v>
      </c>
      <c r="D1488" s="97"/>
      <c r="E1488" s="97"/>
      <c r="F1488" s="97"/>
      <c r="G1488" s="94"/>
    </row>
    <row r="1489" spans="1:7" x14ac:dyDescent="0.25">
      <c r="A1489" s="131"/>
      <c r="B1489" s="131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31"/>
      <c r="B1491" s="95"/>
      <c r="C1491" s="94"/>
      <c r="D1491" s="94"/>
      <c r="E1491" s="94"/>
      <c r="F1491" s="94"/>
      <c r="G1491" s="94"/>
    </row>
    <row r="1492" spans="1:7" x14ac:dyDescent="0.25">
      <c r="A1492" s="131"/>
      <c r="B1492" s="95"/>
      <c r="C1492" s="94"/>
      <c r="D1492" s="94"/>
      <c r="E1492" s="94"/>
      <c r="F1492" s="94"/>
      <c r="G1492" s="94"/>
    </row>
    <row r="1493" spans="1:7" x14ac:dyDescent="0.25">
      <c r="A1493" s="131"/>
      <c r="B1493" s="95"/>
      <c r="C1493" s="94"/>
      <c r="D1493" s="94"/>
      <c r="E1493" s="94"/>
      <c r="F1493" s="94"/>
      <c r="G1493" s="94"/>
    </row>
    <row r="1494" spans="1:7" x14ac:dyDescent="0.25">
      <c r="A1494" s="131"/>
      <c r="B1494" s="95"/>
      <c r="C1494" s="94"/>
      <c r="D1494" s="94"/>
      <c r="E1494" s="94"/>
      <c r="F1494" s="94"/>
      <c r="G1494" s="94"/>
    </row>
    <row r="1495" spans="1:7" x14ac:dyDescent="0.25">
      <c r="A1495" s="131"/>
      <c r="B1495" s="95"/>
      <c r="C1495" s="94"/>
      <c r="D1495" s="94"/>
      <c r="E1495" s="94"/>
      <c r="F1495" s="94"/>
      <c r="G1495" s="94"/>
    </row>
    <row r="1496" spans="1:7" x14ac:dyDescent="0.25">
      <c r="A1496" s="131"/>
      <c r="B1496" s="95"/>
      <c r="C1496" s="94"/>
      <c r="D1496" s="94"/>
      <c r="E1496" s="94"/>
      <c r="F1496" s="94"/>
      <c r="G1496" s="94"/>
    </row>
    <row r="1497" spans="1:7" x14ac:dyDescent="0.25">
      <c r="A1497" s="131"/>
      <c r="B1497" s="95"/>
      <c r="C1497" s="94"/>
      <c r="D1497" s="94"/>
      <c r="E1497" s="94"/>
      <c r="F1497" s="94"/>
      <c r="G1497" s="94"/>
    </row>
    <row r="1498" spans="1:7" x14ac:dyDescent="0.25">
      <c r="A1498" s="131"/>
      <c r="B1498" s="95"/>
      <c r="C1498" s="94"/>
      <c r="D1498" s="94"/>
      <c r="E1498" s="94"/>
      <c r="F1498" s="94"/>
      <c r="G1498" s="94"/>
    </row>
    <row r="1499" spans="1:7" x14ac:dyDescent="0.25">
      <c r="A1499" s="131"/>
      <c r="B1499" s="95"/>
      <c r="C1499" s="94"/>
      <c r="D1499" s="94"/>
      <c r="E1499" s="94"/>
      <c r="F1499" s="94"/>
      <c r="G1499" s="94"/>
    </row>
    <row r="1500" spans="1:7" x14ac:dyDescent="0.25">
      <c r="A1500" s="131"/>
      <c r="B1500" s="95"/>
      <c r="C1500" s="94"/>
      <c r="D1500" s="94"/>
      <c r="E1500" s="94"/>
      <c r="F1500" s="94"/>
      <c r="G1500" s="94"/>
    </row>
    <row r="1501" spans="1:7" x14ac:dyDescent="0.25">
      <c r="A1501" s="131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1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752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736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5" t="s">
        <v>737</v>
      </c>
      <c r="B1521" s="125"/>
      <c r="C1521" s="133">
        <f>C1516-C1518</f>
        <v>0</v>
      </c>
      <c r="D1521" s="94"/>
      <c r="E1521" s="94"/>
      <c r="F1521" s="94"/>
      <c r="G1521" s="94"/>
    </row>
    <row r="1524" spans="1:7" x14ac:dyDescent="0.25">
      <c r="A1524" s="97" t="s">
        <v>709</v>
      </c>
      <c r="B1524" s="97" t="s">
        <v>710</v>
      </c>
      <c r="C1524" s="97" t="s">
        <v>27</v>
      </c>
      <c r="D1524" s="97" t="s">
        <v>711</v>
      </c>
      <c r="E1524" s="97" t="s">
        <v>712</v>
      </c>
      <c r="F1524" s="97" t="s">
        <v>2</v>
      </c>
      <c r="G1524" s="97" t="s">
        <v>166</v>
      </c>
    </row>
    <row r="1525" spans="1:7" x14ac:dyDescent="0.25">
      <c r="A1525" s="139"/>
      <c r="B1525" s="94"/>
      <c r="C1525" s="94"/>
      <c r="D1525" s="97"/>
      <c r="E1525" s="94"/>
      <c r="F1525" s="97"/>
      <c r="G1525" s="94"/>
    </row>
    <row r="1526" spans="1:7" x14ac:dyDescent="0.25">
      <c r="A1526" s="131"/>
      <c r="B1526" s="131"/>
      <c r="C1526" s="94">
        <v>0</v>
      </c>
      <c r="D1526" s="97"/>
      <c r="E1526" s="97"/>
      <c r="F1526" s="97"/>
      <c r="G1526" s="94"/>
    </row>
    <row r="1527" spans="1:7" x14ac:dyDescent="0.25">
      <c r="A1527" s="131"/>
      <c r="B1527" s="131"/>
      <c r="C1527" s="94">
        <v>0</v>
      </c>
      <c r="D1527" s="97"/>
      <c r="E1527" s="97"/>
      <c r="F1527" s="97"/>
      <c r="G1527" s="94"/>
    </row>
    <row r="1528" spans="1:7" x14ac:dyDescent="0.25">
      <c r="A1528" s="131"/>
      <c r="B1528" s="131"/>
      <c r="C1528" s="94">
        <v>0</v>
      </c>
      <c r="D1528" s="97"/>
      <c r="E1528" s="97"/>
      <c r="F1528" s="97"/>
      <c r="G1528" s="94"/>
    </row>
    <row r="1529" spans="1:7" x14ac:dyDescent="0.25">
      <c r="A1529" s="131"/>
      <c r="B1529" s="131"/>
      <c r="C1529" s="97">
        <v>0</v>
      </c>
      <c r="D1529" s="97"/>
      <c r="E1529" s="97"/>
      <c r="F1529" s="97"/>
      <c r="G1529" s="94"/>
    </row>
    <row r="1530" spans="1:7" x14ac:dyDescent="0.25">
      <c r="A1530" s="131"/>
      <c r="B1530" s="131"/>
      <c r="C1530" s="94">
        <v>0</v>
      </c>
      <c r="D1530" s="97"/>
      <c r="E1530" s="97"/>
      <c r="F1530" s="97"/>
      <c r="G1530" s="94"/>
    </row>
    <row r="1531" spans="1:7" x14ac:dyDescent="0.25">
      <c r="A1531" s="131"/>
      <c r="B1531" s="131"/>
      <c r="C1531" s="94">
        <v>0</v>
      </c>
      <c r="D1531" s="97"/>
      <c r="E1531" s="97"/>
      <c r="F1531" s="97"/>
      <c r="G1531" s="94"/>
    </row>
    <row r="1532" spans="1:7" x14ac:dyDescent="0.25">
      <c r="A1532" s="131"/>
      <c r="B1532" s="131"/>
      <c r="C1532" s="94">
        <v>0</v>
      </c>
      <c r="D1532" s="97"/>
      <c r="E1532" s="97"/>
      <c r="F1532" s="97"/>
      <c r="G1532" s="94"/>
    </row>
    <row r="1533" spans="1:7" x14ac:dyDescent="0.25">
      <c r="A1533" s="131"/>
      <c r="B1533" s="131"/>
      <c r="C1533" s="94">
        <v>0</v>
      </c>
      <c r="D1533" s="97"/>
      <c r="E1533" s="97"/>
      <c r="F1533" s="97"/>
      <c r="G1533" s="94"/>
    </row>
    <row r="1534" spans="1:7" x14ac:dyDescent="0.25">
      <c r="A1534" s="131"/>
      <c r="B1534" s="131"/>
      <c r="C1534" s="94">
        <v>0</v>
      </c>
      <c r="D1534" s="97"/>
      <c r="E1534" s="97"/>
      <c r="F1534" s="97"/>
      <c r="G1534" s="94"/>
    </row>
    <row r="1535" spans="1:7" x14ac:dyDescent="0.25">
      <c r="A1535" s="131"/>
      <c r="B1535" s="131"/>
      <c r="C1535" s="94">
        <v>0</v>
      </c>
      <c r="D1535" s="97"/>
      <c r="E1535" s="97"/>
      <c r="F1535" s="97"/>
      <c r="G1535" s="94"/>
    </row>
    <row r="1536" spans="1:7" x14ac:dyDescent="0.25">
      <c r="A1536" s="131"/>
      <c r="B1536" s="131"/>
      <c r="C1536" s="94">
        <v>0</v>
      </c>
      <c r="D1536" s="97"/>
      <c r="E1536" s="97"/>
      <c r="F1536" s="97"/>
      <c r="G1536" s="94"/>
    </row>
    <row r="1537" spans="1:7" x14ac:dyDescent="0.25">
      <c r="A1537" s="131"/>
      <c r="B1537" s="131"/>
      <c r="C1537" s="94">
        <v>0</v>
      </c>
      <c r="D1537" s="97"/>
      <c r="E1537" s="97"/>
      <c r="F1537" s="97"/>
      <c r="G1537" s="94"/>
    </row>
    <row r="1538" spans="1:7" x14ac:dyDescent="0.25">
      <c r="A1538" s="131"/>
      <c r="B1538" s="131"/>
      <c r="C1538" s="97">
        <v>0</v>
      </c>
      <c r="D1538" s="97"/>
      <c r="E1538" s="97"/>
      <c r="F1538" s="97"/>
      <c r="G1538" s="94"/>
    </row>
    <row r="1539" spans="1:7" x14ac:dyDescent="0.25">
      <c r="A1539" s="131"/>
      <c r="B1539" s="131"/>
      <c r="C1539" s="94">
        <v>0</v>
      </c>
      <c r="D1539" s="97"/>
      <c r="E1539" s="97"/>
      <c r="F1539" s="97"/>
      <c r="G1539" s="94"/>
    </row>
    <row r="1540" spans="1:7" x14ac:dyDescent="0.25">
      <c r="A1540" s="131"/>
      <c r="B1540" s="131"/>
      <c r="C1540" s="94">
        <v>0</v>
      </c>
      <c r="D1540" s="97"/>
      <c r="E1540" s="97"/>
      <c r="F1540" s="97"/>
      <c r="G1540" s="94"/>
    </row>
    <row r="1541" spans="1:7" x14ac:dyDescent="0.25">
      <c r="A1541" s="131"/>
      <c r="B1541" s="131"/>
      <c r="C1541" s="94">
        <v>0</v>
      </c>
      <c r="D1541" s="97"/>
      <c r="E1541" s="97"/>
      <c r="F1541" s="97"/>
      <c r="G1541" s="94"/>
    </row>
    <row r="1542" spans="1:7" x14ac:dyDescent="0.25">
      <c r="A1542" s="131"/>
      <c r="B1542" s="131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31"/>
      <c r="B1544" s="95"/>
      <c r="C1544" s="94"/>
      <c r="D1544" s="94"/>
      <c r="E1544" s="94"/>
      <c r="F1544" s="94"/>
      <c r="G1544" s="94"/>
    </row>
    <row r="1545" spans="1:7" x14ac:dyDescent="0.25">
      <c r="A1545" s="131"/>
      <c r="B1545" s="95"/>
      <c r="C1545" s="94"/>
      <c r="D1545" s="94"/>
      <c r="E1545" s="94"/>
      <c r="F1545" s="94"/>
      <c r="G1545" s="94"/>
    </row>
    <row r="1546" spans="1:7" x14ac:dyDescent="0.25">
      <c r="A1546" s="131"/>
      <c r="B1546" s="95"/>
      <c r="C1546" s="94"/>
      <c r="D1546" s="94"/>
      <c r="E1546" s="94"/>
      <c r="F1546" s="94"/>
      <c r="G1546" s="94"/>
    </row>
    <row r="1547" spans="1:7" x14ac:dyDescent="0.25">
      <c r="A1547" s="131"/>
      <c r="B1547" s="95"/>
      <c r="C1547" s="94"/>
      <c r="D1547" s="94"/>
      <c r="E1547" s="94"/>
      <c r="F1547" s="94"/>
      <c r="G1547" s="94"/>
    </row>
    <row r="1548" spans="1:7" x14ac:dyDescent="0.25">
      <c r="A1548" s="131"/>
      <c r="B1548" s="95"/>
      <c r="C1548" s="94"/>
      <c r="D1548" s="94"/>
      <c r="E1548" s="94"/>
      <c r="F1548" s="94"/>
      <c r="G1548" s="94"/>
    </row>
    <row r="1549" spans="1:7" x14ac:dyDescent="0.25">
      <c r="A1549" s="131"/>
      <c r="B1549" s="95"/>
      <c r="C1549" s="94"/>
      <c r="D1549" s="94"/>
      <c r="E1549" s="94"/>
      <c r="F1549" s="94"/>
      <c r="G1549" s="94"/>
    </row>
    <row r="1550" spans="1:7" x14ac:dyDescent="0.25">
      <c r="A1550" s="131"/>
      <c r="B1550" s="95"/>
      <c r="C1550" s="94"/>
      <c r="D1550" s="94"/>
      <c r="E1550" s="94"/>
      <c r="F1550" s="94"/>
      <c r="G1550" s="94"/>
    </row>
    <row r="1551" spans="1:7" x14ac:dyDescent="0.25">
      <c r="A1551" s="131"/>
      <c r="B1551" s="95"/>
      <c r="C1551" s="94"/>
      <c r="D1551" s="94"/>
      <c r="E1551" s="94"/>
      <c r="F1551" s="94"/>
      <c r="G1551" s="94"/>
    </row>
    <row r="1552" spans="1:7" x14ac:dyDescent="0.25">
      <c r="A1552" s="131"/>
      <c r="B1552" s="95"/>
      <c r="C1552" s="94"/>
      <c r="D1552" s="94"/>
      <c r="E1552" s="94"/>
      <c r="F1552" s="94"/>
      <c r="G1552" s="94"/>
    </row>
    <row r="1553" spans="1:7" x14ac:dyDescent="0.25">
      <c r="A1553" s="131"/>
      <c r="B1553" s="95"/>
      <c r="C1553" s="94"/>
      <c r="D1553" s="94"/>
      <c r="E1553" s="94"/>
      <c r="F1553" s="94"/>
      <c r="G1553" s="94"/>
    </row>
    <row r="1554" spans="1:7" x14ac:dyDescent="0.25">
      <c r="A1554" s="131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1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752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736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5" t="s">
        <v>737</v>
      </c>
      <c r="B1574" s="125"/>
      <c r="C1574" s="133">
        <f>C1569-C1571</f>
        <v>0</v>
      </c>
      <c r="D1574" s="94"/>
      <c r="E1574" s="94"/>
      <c r="F1574" s="94"/>
      <c r="G1574" s="94"/>
    </row>
    <row r="1575" spans="1:7" x14ac:dyDescent="0.25">
      <c r="B1575" t="s">
        <v>440</v>
      </c>
    </row>
    <row r="1577" spans="1:7" x14ac:dyDescent="0.25">
      <c r="A1577" s="97" t="s">
        <v>709</v>
      </c>
      <c r="B1577" s="97" t="s">
        <v>710</v>
      </c>
      <c r="C1577" s="97" t="s">
        <v>27</v>
      </c>
      <c r="D1577" s="97" t="s">
        <v>711</v>
      </c>
      <c r="E1577" s="97" t="s">
        <v>712</v>
      </c>
      <c r="F1577" s="97" t="s">
        <v>2</v>
      </c>
      <c r="G1577" s="97" t="s">
        <v>166</v>
      </c>
    </row>
    <row r="1578" spans="1:7" x14ac:dyDescent="0.25">
      <c r="A1578" s="139"/>
      <c r="B1578" s="94"/>
      <c r="C1578" s="94"/>
      <c r="D1578" s="97"/>
      <c r="E1578" s="94"/>
      <c r="F1578" s="97"/>
      <c r="G1578" s="94"/>
    </row>
    <row r="1579" spans="1:7" x14ac:dyDescent="0.25">
      <c r="A1579" s="131"/>
      <c r="B1579" s="131"/>
      <c r="C1579" s="94">
        <v>0</v>
      </c>
      <c r="D1579" s="97"/>
      <c r="E1579" s="97"/>
      <c r="F1579" s="97"/>
      <c r="G1579" s="94"/>
    </row>
    <row r="1580" spans="1:7" x14ac:dyDescent="0.25">
      <c r="A1580" s="131"/>
      <c r="B1580" s="131"/>
      <c r="C1580" s="94">
        <v>0</v>
      </c>
      <c r="D1580" s="97"/>
      <c r="E1580" s="97"/>
      <c r="F1580" s="97"/>
      <c r="G1580" s="94"/>
    </row>
    <row r="1581" spans="1:7" x14ac:dyDescent="0.25">
      <c r="A1581" s="131"/>
      <c r="B1581" s="131"/>
      <c r="C1581" s="94">
        <v>0</v>
      </c>
      <c r="D1581" s="97"/>
      <c r="E1581" s="97"/>
      <c r="F1581" s="97"/>
      <c r="G1581" s="94"/>
    </row>
    <row r="1582" spans="1:7" x14ac:dyDescent="0.25">
      <c r="A1582" s="131"/>
      <c r="B1582" s="131"/>
      <c r="C1582" s="97">
        <v>0</v>
      </c>
      <c r="D1582" s="97"/>
      <c r="E1582" s="97"/>
      <c r="F1582" s="97"/>
      <c r="G1582" s="94"/>
    </row>
    <row r="1583" spans="1:7" x14ac:dyDescent="0.25">
      <c r="A1583" s="131"/>
      <c r="B1583" s="131"/>
      <c r="C1583" s="94">
        <v>0</v>
      </c>
      <c r="D1583" s="97"/>
      <c r="E1583" s="97"/>
      <c r="F1583" s="97"/>
      <c r="G1583" s="94"/>
    </row>
    <row r="1584" spans="1:7" x14ac:dyDescent="0.25">
      <c r="A1584" s="131"/>
      <c r="B1584" s="131"/>
      <c r="C1584" s="94">
        <v>0</v>
      </c>
      <c r="D1584" s="97"/>
      <c r="E1584" s="97"/>
      <c r="F1584" s="97"/>
      <c r="G1584" s="94"/>
    </row>
    <row r="1585" spans="1:7" x14ac:dyDescent="0.25">
      <c r="A1585" s="131"/>
      <c r="B1585" s="131"/>
      <c r="C1585" s="94">
        <v>0</v>
      </c>
      <c r="D1585" s="97"/>
      <c r="E1585" s="97"/>
      <c r="F1585" s="97"/>
      <c r="G1585" s="94"/>
    </row>
    <row r="1586" spans="1:7" x14ac:dyDescent="0.25">
      <c r="A1586" s="131"/>
      <c r="B1586" s="131"/>
      <c r="C1586" s="94">
        <v>0</v>
      </c>
      <c r="D1586" s="97"/>
      <c r="E1586" s="97"/>
      <c r="F1586" s="97"/>
      <c r="G1586" s="94"/>
    </row>
    <row r="1587" spans="1:7" x14ac:dyDescent="0.25">
      <c r="A1587" s="131"/>
      <c r="B1587" s="131"/>
      <c r="C1587" s="94">
        <v>0</v>
      </c>
      <c r="D1587" s="97"/>
      <c r="E1587" s="97"/>
      <c r="F1587" s="97"/>
      <c r="G1587" s="94"/>
    </row>
    <row r="1588" spans="1:7" x14ac:dyDescent="0.25">
      <c r="A1588" s="131"/>
      <c r="B1588" s="131"/>
      <c r="C1588" s="94">
        <v>0</v>
      </c>
      <c r="D1588" s="97"/>
      <c r="E1588" s="97"/>
      <c r="F1588" s="97"/>
      <c r="G1588" s="94"/>
    </row>
    <row r="1589" spans="1:7" x14ac:dyDescent="0.25">
      <c r="A1589" s="131"/>
      <c r="B1589" s="131"/>
      <c r="C1589" s="94">
        <v>0</v>
      </c>
      <c r="D1589" s="97"/>
      <c r="E1589" s="97"/>
      <c r="F1589" s="97"/>
      <c r="G1589" s="94"/>
    </row>
    <row r="1590" spans="1:7" x14ac:dyDescent="0.25">
      <c r="A1590" s="131"/>
      <c r="B1590" s="131"/>
      <c r="C1590" s="94">
        <v>0</v>
      </c>
      <c r="D1590" s="97"/>
      <c r="E1590" s="97"/>
      <c r="F1590" s="97"/>
      <c r="G1590" s="94"/>
    </row>
    <row r="1591" spans="1:7" x14ac:dyDescent="0.25">
      <c r="A1591" s="131"/>
      <c r="B1591" s="131"/>
      <c r="C1591" s="97">
        <v>0</v>
      </c>
      <c r="D1591" s="97"/>
      <c r="E1591" s="97"/>
      <c r="F1591" s="97"/>
      <c r="G1591" s="94"/>
    </row>
    <row r="1592" spans="1:7" x14ac:dyDescent="0.25">
      <c r="A1592" s="131"/>
      <c r="B1592" s="131"/>
      <c r="C1592" s="94">
        <v>0</v>
      </c>
      <c r="D1592" s="97"/>
      <c r="E1592" s="97"/>
      <c r="F1592" s="97"/>
      <c r="G1592" s="94"/>
    </row>
    <row r="1593" spans="1:7" x14ac:dyDescent="0.25">
      <c r="A1593" s="131"/>
      <c r="B1593" s="131"/>
      <c r="C1593" s="94">
        <v>0</v>
      </c>
      <c r="D1593" s="97"/>
      <c r="E1593" s="97"/>
      <c r="F1593" s="97"/>
      <c r="G1593" s="94"/>
    </row>
    <row r="1594" spans="1:7" x14ac:dyDescent="0.25">
      <c r="A1594" s="131"/>
      <c r="B1594" s="131"/>
      <c r="C1594" s="94">
        <v>0</v>
      </c>
      <c r="D1594" s="97"/>
      <c r="E1594" s="97"/>
      <c r="F1594" s="97"/>
      <c r="G1594" s="94"/>
    </row>
    <row r="1595" spans="1:7" x14ac:dyDescent="0.25">
      <c r="A1595" s="131"/>
      <c r="B1595" s="131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31"/>
      <c r="B1597" s="95"/>
      <c r="C1597" s="94"/>
      <c r="D1597" s="94"/>
      <c r="E1597" s="94"/>
      <c r="F1597" s="94"/>
      <c r="G1597" s="94"/>
    </row>
    <row r="1598" spans="1:7" x14ac:dyDescent="0.25">
      <c r="A1598" s="131"/>
      <c r="B1598" s="95"/>
      <c r="C1598" s="94"/>
      <c r="D1598" s="94"/>
      <c r="E1598" s="94"/>
      <c r="F1598" s="94"/>
      <c r="G1598" s="94"/>
    </row>
    <row r="1599" spans="1:7" x14ac:dyDescent="0.25">
      <c r="A1599" s="131"/>
      <c r="B1599" s="95"/>
      <c r="C1599" s="94"/>
      <c r="D1599" s="94"/>
      <c r="E1599" s="94"/>
      <c r="F1599" s="94"/>
      <c r="G1599" s="94"/>
    </row>
    <row r="1600" spans="1:7" x14ac:dyDescent="0.25">
      <c r="A1600" s="131"/>
      <c r="B1600" s="95"/>
      <c r="C1600" s="94"/>
      <c r="D1600" s="94"/>
      <c r="E1600" s="94"/>
      <c r="F1600" s="94"/>
      <c r="G1600" s="94"/>
    </row>
    <row r="1601" spans="1:7" x14ac:dyDescent="0.25">
      <c r="A1601" s="131"/>
      <c r="B1601" s="95"/>
      <c r="C1601" s="94"/>
      <c r="D1601" s="94"/>
      <c r="E1601" s="94"/>
      <c r="F1601" s="94"/>
      <c r="G1601" s="94"/>
    </row>
    <row r="1602" spans="1:7" x14ac:dyDescent="0.25">
      <c r="A1602" s="131"/>
      <c r="B1602" s="95"/>
      <c r="C1602" s="94"/>
      <c r="D1602" s="94"/>
      <c r="E1602" s="94"/>
      <c r="F1602" s="94"/>
      <c r="G1602" s="94"/>
    </row>
    <row r="1603" spans="1:7" x14ac:dyDescent="0.25">
      <c r="A1603" s="131"/>
      <c r="B1603" s="95"/>
      <c r="C1603" s="94"/>
      <c r="D1603" s="94"/>
      <c r="E1603" s="94"/>
      <c r="F1603" s="94"/>
      <c r="G1603" s="94"/>
    </row>
    <row r="1604" spans="1:7" x14ac:dyDescent="0.25">
      <c r="A1604" s="131"/>
      <c r="B1604" s="95"/>
      <c r="C1604" s="94"/>
      <c r="D1604" s="94"/>
      <c r="E1604" s="94"/>
      <c r="F1604" s="94"/>
      <c r="G1604" s="94"/>
    </row>
    <row r="1605" spans="1:7" x14ac:dyDescent="0.25">
      <c r="A1605" s="131"/>
      <c r="B1605" s="95"/>
      <c r="C1605" s="94"/>
      <c r="D1605" s="94"/>
      <c r="E1605" s="94"/>
      <c r="F1605" s="94"/>
      <c r="G1605" s="94"/>
    </row>
    <row r="1606" spans="1:7" x14ac:dyDescent="0.25">
      <c r="A1606" s="131"/>
      <c r="B1606" s="95"/>
      <c r="C1606" s="94"/>
      <c r="D1606" s="94"/>
      <c r="E1606" s="94"/>
      <c r="F1606" s="94"/>
      <c r="G1606" s="94"/>
    </row>
    <row r="1607" spans="1:7" x14ac:dyDescent="0.25">
      <c r="A1607" s="131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1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752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736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5" t="s">
        <v>737</v>
      </c>
      <c r="B1627" s="125"/>
      <c r="C1627" s="133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1015</v>
      </c>
      <c r="D1" s="94" t="s">
        <v>561</v>
      </c>
      <c r="E1" s="94" t="s">
        <v>166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1015</v>
      </c>
      <c r="D53" s="94" t="s">
        <v>561</v>
      </c>
      <c r="E53" s="94" t="s">
        <v>166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1015</v>
      </c>
      <c r="D105" s="94" t="s">
        <v>561</v>
      </c>
      <c r="E105" s="94" t="s">
        <v>166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1016</v>
      </c>
      <c r="E107" s="94" t="s">
        <v>1017</v>
      </c>
    </row>
    <row r="108" spans="1:5" x14ac:dyDescent="0.25">
      <c r="A108" s="94"/>
      <c r="B108" s="98">
        <v>507.5</v>
      </c>
      <c r="C108" s="98">
        <v>180022781</v>
      </c>
      <c r="D108" s="94" t="s">
        <v>1018</v>
      </c>
      <c r="E108" s="94" t="s">
        <v>1017</v>
      </c>
    </row>
    <row r="109" spans="1:5" x14ac:dyDescent="0.25">
      <c r="A109" s="94"/>
      <c r="B109" s="98">
        <v>450.5</v>
      </c>
      <c r="C109" s="98"/>
      <c r="D109" s="94" t="s">
        <v>1019</v>
      </c>
      <c r="E109" s="94" t="s">
        <v>1020</v>
      </c>
    </row>
    <row r="110" spans="1:5" x14ac:dyDescent="0.25">
      <c r="A110" s="94"/>
      <c r="B110" s="98">
        <v>961</v>
      </c>
      <c r="C110" s="98"/>
      <c r="D110" s="94" t="s">
        <v>1021</v>
      </c>
      <c r="E110" s="94" t="s">
        <v>1022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1023</v>
      </c>
      <c r="E114" s="94"/>
    </row>
    <row r="115" spans="1:5" x14ac:dyDescent="0.25">
      <c r="A115" s="94"/>
      <c r="B115" s="98">
        <v>694</v>
      </c>
      <c r="C115" s="98"/>
      <c r="D115" s="97" t="s">
        <v>1024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1015</v>
      </c>
      <c r="D157" s="94" t="s">
        <v>561</v>
      </c>
      <c r="E157" s="94" t="s">
        <v>166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1025</v>
      </c>
    </row>
    <row r="160" spans="1:5" x14ac:dyDescent="0.25">
      <c r="A160" s="94"/>
      <c r="B160" s="98">
        <v>183</v>
      </c>
      <c r="C160" s="98"/>
      <c r="D160" s="94" t="s">
        <v>1026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1027</v>
      </c>
      <c r="E163" s="97" t="s">
        <v>1028</v>
      </c>
    </row>
    <row r="164" spans="1:5" x14ac:dyDescent="0.25">
      <c r="A164" s="94"/>
      <c r="B164" s="98">
        <v>679</v>
      </c>
      <c r="C164" s="98"/>
      <c r="D164" s="97" t="s">
        <v>1029</v>
      </c>
      <c r="E164" s="97" t="s">
        <v>1028</v>
      </c>
    </row>
    <row r="165" spans="1:5" x14ac:dyDescent="0.25">
      <c r="A165" s="94"/>
      <c r="B165" s="98">
        <v>290</v>
      </c>
      <c r="C165" s="98"/>
      <c r="D165" s="97" t="s">
        <v>1030</v>
      </c>
      <c r="E165" s="97" t="s">
        <v>1028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1031</v>
      </c>
    </row>
    <row r="169" spans="1:5" x14ac:dyDescent="0.25">
      <c r="A169" s="94"/>
      <c r="B169" s="98">
        <v>420.68</v>
      </c>
      <c r="C169" s="98"/>
      <c r="D169" s="97" t="s">
        <v>1032</v>
      </c>
      <c r="E169" s="97" t="s">
        <v>1033</v>
      </c>
    </row>
    <row r="170" spans="1:5" x14ac:dyDescent="0.25">
      <c r="A170" s="94"/>
      <c r="B170" s="98">
        <v>131.5</v>
      </c>
      <c r="C170" s="98"/>
      <c r="D170" s="97" t="s">
        <v>1034</v>
      </c>
      <c r="E170" s="97" t="s">
        <v>1035</v>
      </c>
    </row>
    <row r="171" spans="1:5" x14ac:dyDescent="0.25">
      <c r="A171" s="94"/>
      <c r="B171" s="98">
        <v>1617</v>
      </c>
      <c r="C171" s="98"/>
      <c r="D171" s="94"/>
      <c r="E171" s="97" t="s">
        <v>1036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1015</v>
      </c>
      <c r="D209" s="94" t="s">
        <v>561</v>
      </c>
      <c r="E209" s="94" t="s">
        <v>166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1015</v>
      </c>
      <c r="D261" s="94" t="s">
        <v>561</v>
      </c>
      <c r="E261" s="94" t="s">
        <v>166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1015</v>
      </c>
      <c r="D313" s="94" t="s">
        <v>561</v>
      </c>
      <c r="E313" s="94" t="s">
        <v>166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1037</v>
      </c>
      <c r="E315" s="94"/>
    </row>
    <row r="316" spans="1:5" x14ac:dyDescent="0.25">
      <c r="A316" s="94"/>
      <c r="B316" s="98">
        <v>218</v>
      </c>
      <c r="C316" s="98"/>
      <c r="D316" s="94" t="s">
        <v>1038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1015</v>
      </c>
      <c r="D365" s="94" t="s">
        <v>561</v>
      </c>
      <c r="E365" s="94" t="s">
        <v>166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1015</v>
      </c>
      <c r="D417" s="94" t="s">
        <v>561</v>
      </c>
      <c r="E417" s="94" t="s">
        <v>166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1039</v>
      </c>
    </row>
    <row r="4" spans="1:11" x14ac:dyDescent="0.25">
      <c r="A4" s="94" t="s">
        <v>167</v>
      </c>
      <c r="B4" s="94" t="s">
        <v>1040</v>
      </c>
      <c r="C4" s="94" t="s">
        <v>1041</v>
      </c>
      <c r="D4" s="94" t="s">
        <v>1042</v>
      </c>
      <c r="E4" s="94" t="s">
        <v>27</v>
      </c>
      <c r="F4" s="94" t="s">
        <v>1043</v>
      </c>
      <c r="G4" s="94" t="s">
        <v>1044</v>
      </c>
      <c r="H4" s="94"/>
      <c r="I4" s="94" t="s">
        <v>1045</v>
      </c>
      <c r="J4" s="94"/>
      <c r="K4" s="94" t="s">
        <v>166</v>
      </c>
    </row>
    <row r="5" spans="1:11" x14ac:dyDescent="0.25">
      <c r="A5" s="94"/>
      <c r="B5" s="94" t="s">
        <v>1046</v>
      </c>
      <c r="C5" s="94"/>
      <c r="D5" s="94" t="s">
        <v>1047</v>
      </c>
      <c r="E5" s="94">
        <v>364.39</v>
      </c>
      <c r="F5" s="94" t="s">
        <v>390</v>
      </c>
      <c r="G5" s="95">
        <v>45187</v>
      </c>
      <c r="H5" s="95"/>
      <c r="I5" s="94" t="s">
        <v>1048</v>
      </c>
      <c r="J5" s="94"/>
      <c r="K5" s="94" t="s">
        <v>1049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1050</v>
      </c>
    </row>
    <row r="37" spans="1:12" x14ac:dyDescent="0.25">
      <c r="A37" s="94" t="s">
        <v>167</v>
      </c>
      <c r="B37" s="94" t="s">
        <v>1040</v>
      </c>
      <c r="C37" s="94" t="s">
        <v>1041</v>
      </c>
      <c r="D37" s="94" t="s">
        <v>1042</v>
      </c>
      <c r="E37" s="94" t="s">
        <v>27</v>
      </c>
      <c r="F37" s="94" t="s">
        <v>1043</v>
      </c>
      <c r="G37" s="94" t="s">
        <v>1051</v>
      </c>
      <c r="H37" s="94" t="s">
        <v>1052</v>
      </c>
      <c r="I37" s="94" t="s">
        <v>1045</v>
      </c>
      <c r="J37" s="94"/>
      <c r="K37" s="94" t="s">
        <v>166</v>
      </c>
      <c r="L37" s="94" t="s">
        <v>1053</v>
      </c>
    </row>
    <row r="38" spans="1:12" x14ac:dyDescent="0.25">
      <c r="A38" s="97" t="s">
        <v>285</v>
      </c>
      <c r="B38" s="94" t="s">
        <v>1054</v>
      </c>
      <c r="C38" s="94">
        <v>110747433</v>
      </c>
      <c r="D38" s="94" t="s">
        <v>1055</v>
      </c>
      <c r="E38" s="94">
        <v>166</v>
      </c>
      <c r="F38" s="94" t="s">
        <v>118</v>
      </c>
      <c r="G38" s="95">
        <v>45202</v>
      </c>
      <c r="H38" s="95"/>
      <c r="I38" s="94" t="s">
        <v>1048</v>
      </c>
      <c r="J38" s="94"/>
      <c r="K38" s="94" t="s">
        <v>1056</v>
      </c>
      <c r="L38" s="94" t="s">
        <v>1057</v>
      </c>
    </row>
    <row r="39" spans="1:12" x14ac:dyDescent="0.25">
      <c r="A39" s="97" t="s">
        <v>285</v>
      </c>
      <c r="B39" s="94" t="s">
        <v>1054</v>
      </c>
      <c r="C39" s="94"/>
      <c r="D39" s="94" t="s">
        <v>1058</v>
      </c>
      <c r="E39" s="94">
        <v>276</v>
      </c>
      <c r="F39" s="94" t="s">
        <v>118</v>
      </c>
      <c r="G39" s="95">
        <v>45209</v>
      </c>
      <c r="H39" s="95"/>
      <c r="I39" s="94" t="s">
        <v>1048</v>
      </c>
      <c r="J39" s="94"/>
      <c r="K39" s="94" t="s">
        <v>1059</v>
      </c>
      <c r="L39" s="94" t="s">
        <v>1060</v>
      </c>
    </row>
    <row r="40" spans="1:12" x14ac:dyDescent="0.25">
      <c r="A40" s="97" t="s">
        <v>285</v>
      </c>
      <c r="B40" s="94" t="s">
        <v>1054</v>
      </c>
      <c r="C40" s="94"/>
      <c r="D40" s="94" t="s">
        <v>1061</v>
      </c>
      <c r="E40" s="94">
        <v>276</v>
      </c>
      <c r="F40" s="94" t="s">
        <v>118</v>
      </c>
      <c r="G40" s="95">
        <v>45209</v>
      </c>
      <c r="H40" s="95"/>
      <c r="I40" s="94" t="s">
        <v>1048</v>
      </c>
      <c r="J40" s="94"/>
      <c r="K40" s="94"/>
      <c r="L40" s="94" t="s">
        <v>1060</v>
      </c>
    </row>
    <row r="41" spans="1:12" x14ac:dyDescent="0.25">
      <c r="A41" s="97" t="s">
        <v>285</v>
      </c>
      <c r="B41" s="94" t="s">
        <v>1028</v>
      </c>
      <c r="C41" s="94"/>
      <c r="D41" s="94" t="s">
        <v>1062</v>
      </c>
      <c r="E41" s="94">
        <v>51.38</v>
      </c>
      <c r="F41" s="94" t="s">
        <v>118</v>
      </c>
      <c r="G41" s="95">
        <v>45208</v>
      </c>
      <c r="H41" s="95"/>
      <c r="I41" s="94" t="s">
        <v>1048</v>
      </c>
      <c r="J41" s="94"/>
      <c r="K41" s="94"/>
      <c r="L41" s="94"/>
    </row>
    <row r="42" spans="1:12" x14ac:dyDescent="0.25">
      <c r="A42" s="97" t="s">
        <v>285</v>
      </c>
      <c r="B42" s="94" t="s">
        <v>1028</v>
      </c>
      <c r="C42" s="94"/>
      <c r="D42" s="94" t="s">
        <v>1063</v>
      </c>
      <c r="E42" s="94">
        <v>114.5</v>
      </c>
      <c r="F42" s="94" t="s">
        <v>118</v>
      </c>
      <c r="G42" s="95">
        <v>45205</v>
      </c>
      <c r="H42" s="95"/>
      <c r="I42" s="94" t="s">
        <v>1064</v>
      </c>
      <c r="J42" s="94"/>
      <c r="K42" s="94" t="s">
        <v>1065</v>
      </c>
      <c r="L42" s="94"/>
    </row>
    <row r="43" spans="1:12" x14ac:dyDescent="0.25">
      <c r="A43" s="97" t="s">
        <v>285</v>
      </c>
      <c r="B43" s="94" t="s">
        <v>1028</v>
      </c>
      <c r="C43" s="94"/>
      <c r="D43" s="94" t="s">
        <v>1066</v>
      </c>
      <c r="E43" s="94">
        <v>144</v>
      </c>
      <c r="F43" s="94" t="s">
        <v>118</v>
      </c>
      <c r="G43" s="95">
        <v>45209</v>
      </c>
      <c r="H43" s="95"/>
      <c r="I43" s="94" t="s">
        <v>1064</v>
      </c>
      <c r="J43" s="94"/>
      <c r="K43" s="94" t="s">
        <v>1067</v>
      </c>
      <c r="L43" s="94"/>
    </row>
    <row r="44" spans="1:12" x14ac:dyDescent="0.25">
      <c r="A44" s="97" t="s">
        <v>285</v>
      </c>
      <c r="B44" s="94" t="s">
        <v>1054</v>
      </c>
      <c r="C44" s="94"/>
      <c r="D44" s="94" t="s">
        <v>1068</v>
      </c>
      <c r="E44" s="94">
        <v>970</v>
      </c>
      <c r="F44" s="94" t="s">
        <v>118</v>
      </c>
      <c r="G44" s="95">
        <v>45216</v>
      </c>
      <c r="H44" s="95"/>
      <c r="I44" s="94" t="s">
        <v>1048</v>
      </c>
      <c r="J44" s="94"/>
      <c r="K44" s="94" t="s">
        <v>1069</v>
      </c>
      <c r="L44" s="94" t="s">
        <v>1070</v>
      </c>
    </row>
    <row r="45" spans="1:12" x14ac:dyDescent="0.25">
      <c r="A45" s="97" t="s">
        <v>285</v>
      </c>
      <c r="B45" s="94" t="s">
        <v>1071</v>
      </c>
      <c r="C45" s="94"/>
      <c r="D45" s="94" t="s">
        <v>1072</v>
      </c>
      <c r="E45" s="94">
        <v>264.56</v>
      </c>
      <c r="F45" s="94" t="s">
        <v>118</v>
      </c>
      <c r="G45" s="95">
        <v>45219</v>
      </c>
      <c r="H45" s="95"/>
      <c r="I45" s="94" t="s">
        <v>1048</v>
      </c>
      <c r="J45" s="94"/>
      <c r="K45" s="94"/>
      <c r="L45" s="94"/>
    </row>
    <row r="46" spans="1:12" x14ac:dyDescent="0.25">
      <c r="A46" s="97" t="s">
        <v>285</v>
      </c>
      <c r="B46" s="97" t="s">
        <v>1028</v>
      </c>
      <c r="C46" s="94"/>
      <c r="D46" s="97" t="s">
        <v>1073</v>
      </c>
      <c r="E46" s="94">
        <v>60</v>
      </c>
      <c r="F46" s="97" t="s">
        <v>118</v>
      </c>
      <c r="G46" s="95">
        <v>45223</v>
      </c>
      <c r="H46" s="95"/>
      <c r="I46" s="97" t="s">
        <v>1048</v>
      </c>
      <c r="J46" s="97"/>
      <c r="K46" s="94"/>
      <c r="L46" s="94"/>
    </row>
    <row r="47" spans="1:12" x14ac:dyDescent="0.25">
      <c r="A47" s="97" t="s">
        <v>285</v>
      </c>
      <c r="B47" s="97" t="s">
        <v>1028</v>
      </c>
      <c r="C47" s="94"/>
      <c r="D47" s="97" t="s">
        <v>1074</v>
      </c>
      <c r="E47" s="94">
        <v>284.44</v>
      </c>
      <c r="F47" s="97" t="s">
        <v>118</v>
      </c>
      <c r="G47" s="95">
        <v>45223</v>
      </c>
      <c r="H47" s="95"/>
      <c r="I47" s="97" t="s">
        <v>1048</v>
      </c>
      <c r="J47" s="97"/>
      <c r="K47" s="97" t="s">
        <v>1075</v>
      </c>
      <c r="L47" s="94"/>
    </row>
    <row r="48" spans="1:12" x14ac:dyDescent="0.25">
      <c r="A48" s="97" t="s">
        <v>285</v>
      </c>
      <c r="B48" s="97" t="s">
        <v>1071</v>
      </c>
      <c r="C48" s="94"/>
      <c r="D48" s="97" t="s">
        <v>1076</v>
      </c>
      <c r="E48" s="94">
        <v>138.88999999999999</v>
      </c>
      <c r="F48" s="97" t="s">
        <v>118</v>
      </c>
      <c r="G48" s="95">
        <v>45226</v>
      </c>
      <c r="H48" s="95"/>
      <c r="I48" s="97" t="s">
        <v>1048</v>
      </c>
      <c r="J48" s="97"/>
      <c r="K48" s="94"/>
      <c r="L48" s="94"/>
    </row>
    <row r="49" spans="1:12" x14ac:dyDescent="0.25">
      <c r="A49" s="97" t="s">
        <v>285</v>
      </c>
      <c r="B49" s="97" t="s">
        <v>1071</v>
      </c>
      <c r="C49" s="94"/>
      <c r="D49" s="97" t="s">
        <v>697</v>
      </c>
      <c r="E49" s="94">
        <v>302.38</v>
      </c>
      <c r="F49" s="97" t="s">
        <v>118</v>
      </c>
      <c r="G49" s="95">
        <v>45226</v>
      </c>
      <c r="H49" s="95"/>
      <c r="I49" s="97" t="s">
        <v>1048</v>
      </c>
      <c r="J49" s="97"/>
      <c r="K49" s="94"/>
      <c r="L49" s="94"/>
    </row>
    <row r="50" spans="1:12" x14ac:dyDescent="0.25">
      <c r="A50" s="97" t="s">
        <v>285</v>
      </c>
      <c r="B50" s="97" t="s">
        <v>1071</v>
      </c>
      <c r="C50" s="94"/>
      <c r="D50" s="97" t="s">
        <v>1077</v>
      </c>
      <c r="E50" s="94">
        <v>181.43</v>
      </c>
      <c r="F50" s="97" t="s">
        <v>118</v>
      </c>
      <c r="G50" s="95">
        <v>45226</v>
      </c>
      <c r="H50" s="95"/>
      <c r="I50" s="97" t="s">
        <v>1048</v>
      </c>
      <c r="J50" s="97"/>
      <c r="K50" s="94"/>
      <c r="L50" s="94"/>
    </row>
    <row r="51" spans="1:12" x14ac:dyDescent="0.25">
      <c r="A51" s="97" t="s">
        <v>285</v>
      </c>
      <c r="B51" s="94" t="s">
        <v>1071</v>
      </c>
      <c r="C51" s="94"/>
      <c r="D51" s="94" t="s">
        <v>1078</v>
      </c>
      <c r="E51" s="94">
        <v>318</v>
      </c>
      <c r="F51" s="94" t="s">
        <v>118</v>
      </c>
      <c r="G51" s="95">
        <v>45229</v>
      </c>
      <c r="H51" s="94"/>
      <c r="I51" s="94" t="s">
        <v>1048</v>
      </c>
      <c r="J51" s="94"/>
      <c r="K51" s="94"/>
      <c r="L51" s="94"/>
    </row>
    <row r="52" spans="1:12" x14ac:dyDescent="0.25">
      <c r="A52" s="94" t="s">
        <v>285</v>
      </c>
      <c r="B52" s="94" t="s">
        <v>1071</v>
      </c>
      <c r="C52" s="94"/>
      <c r="D52" s="94" t="s">
        <v>1079</v>
      </c>
      <c r="E52" s="94">
        <v>182.45</v>
      </c>
      <c r="F52" s="94" t="s">
        <v>1080</v>
      </c>
      <c r="G52" s="95">
        <v>45230</v>
      </c>
      <c r="H52" s="94"/>
      <c r="I52" s="94" t="s">
        <v>1048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5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1081</v>
      </c>
      <c r="B55" s="94" t="s">
        <v>1054</v>
      </c>
      <c r="C55" s="94">
        <v>9017430</v>
      </c>
      <c r="D55" s="94" t="s">
        <v>1082</v>
      </c>
      <c r="E55" s="94">
        <v>1200</v>
      </c>
      <c r="F55" s="94" t="s">
        <v>118</v>
      </c>
      <c r="G55" s="95">
        <v>45211</v>
      </c>
      <c r="H55" s="95"/>
      <c r="I55" s="94" t="s">
        <v>1048</v>
      </c>
      <c r="J55" s="94" t="s">
        <v>1083</v>
      </c>
      <c r="K55" s="94" t="s">
        <v>1084</v>
      </c>
      <c r="L55" s="94"/>
    </row>
    <row r="56" spans="1:12" x14ac:dyDescent="0.25">
      <c r="A56" s="97" t="s">
        <v>1085</v>
      </c>
      <c r="B56" s="94" t="s">
        <v>1054</v>
      </c>
      <c r="C56" s="94">
        <v>110840672</v>
      </c>
      <c r="D56" s="94" t="s">
        <v>1086</v>
      </c>
      <c r="E56" s="94">
        <v>5000</v>
      </c>
      <c r="F56" s="94" t="s">
        <v>118</v>
      </c>
      <c r="G56" s="95">
        <v>45218</v>
      </c>
      <c r="H56" s="95"/>
      <c r="I56" s="94" t="s">
        <v>1048</v>
      </c>
      <c r="J56" s="94" t="s">
        <v>1087</v>
      </c>
      <c r="K56" s="94" t="s">
        <v>1085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1088</v>
      </c>
    </row>
    <row r="69" spans="1:12" x14ac:dyDescent="0.25">
      <c r="A69" s="94" t="s">
        <v>167</v>
      </c>
      <c r="B69" s="94" t="s">
        <v>1040</v>
      </c>
      <c r="C69" s="94" t="s">
        <v>1041</v>
      </c>
      <c r="D69" s="94" t="s">
        <v>1042</v>
      </c>
      <c r="E69" s="94" t="s">
        <v>27</v>
      </c>
      <c r="F69" s="94" t="s">
        <v>1043</v>
      </c>
      <c r="G69" s="94" t="s">
        <v>1051</v>
      </c>
      <c r="H69" s="94" t="s">
        <v>1052</v>
      </c>
      <c r="I69" s="94" t="s">
        <v>1045</v>
      </c>
      <c r="J69" s="94" t="s">
        <v>1089</v>
      </c>
      <c r="K69" s="94" t="s">
        <v>166</v>
      </c>
      <c r="L69" s="94" t="s">
        <v>1053</v>
      </c>
    </row>
    <row r="70" spans="1:12" ht="13.8" customHeight="1" x14ac:dyDescent="0.25">
      <c r="A70" s="97" t="s">
        <v>285</v>
      </c>
      <c r="B70" s="94" t="s">
        <v>1054</v>
      </c>
      <c r="C70" s="127">
        <v>110701964</v>
      </c>
      <c r="D70" s="128" t="s">
        <v>1090</v>
      </c>
      <c r="E70" s="94">
        <v>519</v>
      </c>
      <c r="F70" s="94" t="s">
        <v>118</v>
      </c>
      <c r="G70" s="95">
        <v>45232</v>
      </c>
      <c r="H70" s="95"/>
      <c r="I70" s="97" t="s">
        <v>1088</v>
      </c>
      <c r="J70" s="97" t="s">
        <v>461</v>
      </c>
      <c r="K70" s="97" t="s">
        <v>1091</v>
      </c>
      <c r="L70" s="97" t="s">
        <v>1092</v>
      </c>
    </row>
    <row r="71" spans="1:12" x14ac:dyDescent="0.25">
      <c r="A71" s="97" t="s">
        <v>285</v>
      </c>
      <c r="B71" s="94" t="s">
        <v>1054</v>
      </c>
      <c r="C71" s="94">
        <v>110701965</v>
      </c>
      <c r="D71" s="97" t="s">
        <v>1093</v>
      </c>
      <c r="E71" s="94">
        <v>397</v>
      </c>
      <c r="F71" s="94" t="s">
        <v>118</v>
      </c>
      <c r="G71" s="95">
        <v>45232</v>
      </c>
      <c r="H71" s="95"/>
      <c r="I71" s="97" t="s">
        <v>1088</v>
      </c>
      <c r="J71" s="97" t="s">
        <v>461</v>
      </c>
      <c r="K71" s="97" t="s">
        <v>1091</v>
      </c>
      <c r="L71" s="97" t="s">
        <v>1092</v>
      </c>
    </row>
    <row r="72" spans="1:12" x14ac:dyDescent="0.25">
      <c r="A72" s="97" t="s">
        <v>285</v>
      </c>
      <c r="B72" s="94" t="s">
        <v>1094</v>
      </c>
      <c r="C72" s="94">
        <v>9041617</v>
      </c>
      <c r="D72" s="94" t="s">
        <v>1095</v>
      </c>
      <c r="E72" s="94">
        <v>203.4</v>
      </c>
      <c r="F72" s="94" t="s">
        <v>118</v>
      </c>
      <c r="G72" s="95">
        <v>45236</v>
      </c>
      <c r="H72" s="95"/>
      <c r="I72" s="94" t="s">
        <v>1088</v>
      </c>
      <c r="J72" s="94" t="s">
        <v>461</v>
      </c>
      <c r="K72" s="94"/>
      <c r="L72" s="97"/>
    </row>
    <row r="73" spans="1:12" x14ac:dyDescent="0.25">
      <c r="A73" s="97" t="s">
        <v>285</v>
      </c>
      <c r="B73" s="94" t="s">
        <v>1071</v>
      </c>
      <c r="C73" s="94">
        <v>9042617</v>
      </c>
      <c r="D73" s="94" t="s">
        <v>1096</v>
      </c>
      <c r="E73" s="94">
        <v>486</v>
      </c>
      <c r="F73" s="94" t="s">
        <v>390</v>
      </c>
      <c r="G73" s="95">
        <v>45236</v>
      </c>
      <c r="H73" s="95"/>
      <c r="I73" s="94" t="s">
        <v>1088</v>
      </c>
      <c r="J73" s="94" t="s">
        <v>461</v>
      </c>
      <c r="K73" s="94"/>
      <c r="L73" s="94"/>
    </row>
    <row r="74" spans="1:12" x14ac:dyDescent="0.25">
      <c r="A74" s="97" t="s">
        <v>285</v>
      </c>
      <c r="B74" s="94" t="s">
        <v>1028</v>
      </c>
      <c r="C74" s="94">
        <v>1107502785</v>
      </c>
      <c r="D74" s="94" t="s">
        <v>1097</v>
      </c>
      <c r="E74" s="94">
        <v>146</v>
      </c>
      <c r="F74" s="94" t="s">
        <v>118</v>
      </c>
      <c r="G74" s="95">
        <v>45237</v>
      </c>
      <c r="H74" s="95">
        <v>45236</v>
      </c>
      <c r="I74" s="94" t="s">
        <v>1088</v>
      </c>
      <c r="J74" s="94" t="s">
        <v>461</v>
      </c>
      <c r="K74" s="94"/>
      <c r="L74" s="94"/>
    </row>
    <row r="75" spans="1:12" x14ac:dyDescent="0.25">
      <c r="A75" s="97" t="s">
        <v>285</v>
      </c>
      <c r="B75" s="94" t="s">
        <v>1025</v>
      </c>
      <c r="C75" s="94">
        <v>9057184</v>
      </c>
      <c r="D75" s="94" t="s">
        <v>1098</v>
      </c>
      <c r="E75" s="94">
        <v>300.83999999999997</v>
      </c>
      <c r="F75" s="94" t="s">
        <v>118</v>
      </c>
      <c r="G75" s="95">
        <v>45237</v>
      </c>
      <c r="H75" s="95"/>
      <c r="I75" s="94" t="s">
        <v>1088</v>
      </c>
      <c r="J75" s="94" t="s">
        <v>461</v>
      </c>
      <c r="K75" s="94"/>
      <c r="L75" s="94"/>
    </row>
    <row r="76" spans="1:12" x14ac:dyDescent="0.25">
      <c r="A76" s="97" t="s">
        <v>285</v>
      </c>
      <c r="B76" s="94" t="s">
        <v>1071</v>
      </c>
      <c r="C76" s="94">
        <v>116549013</v>
      </c>
      <c r="D76" s="94" t="s">
        <v>1099</v>
      </c>
      <c r="E76" s="94">
        <v>201.93</v>
      </c>
      <c r="F76" s="94" t="s">
        <v>118</v>
      </c>
      <c r="G76" s="95">
        <v>45238</v>
      </c>
      <c r="H76" s="95"/>
      <c r="I76" s="94" t="s">
        <v>1088</v>
      </c>
      <c r="J76" s="94" t="s">
        <v>461</v>
      </c>
      <c r="K76" s="94"/>
      <c r="L76" s="97"/>
    </row>
    <row r="77" spans="1:12" x14ac:dyDescent="0.25">
      <c r="A77" s="97" t="s">
        <v>285</v>
      </c>
      <c r="B77" s="94" t="s">
        <v>1054</v>
      </c>
      <c r="C77" s="94">
        <v>116536597</v>
      </c>
      <c r="D77" s="94" t="s">
        <v>1100</v>
      </c>
      <c r="E77" s="94">
        <v>169</v>
      </c>
      <c r="F77" s="94" t="s">
        <v>118</v>
      </c>
      <c r="G77" s="95">
        <v>45238</v>
      </c>
      <c r="H77" s="95"/>
      <c r="I77" s="94" t="s">
        <v>1088</v>
      </c>
      <c r="J77" s="94" t="s">
        <v>461</v>
      </c>
      <c r="K77" s="94"/>
      <c r="L77" s="94"/>
    </row>
    <row r="78" spans="1:12" x14ac:dyDescent="0.25">
      <c r="A78" s="97" t="s">
        <v>285</v>
      </c>
      <c r="B78" s="97" t="s">
        <v>1028</v>
      </c>
      <c r="C78" s="94">
        <v>110750257</v>
      </c>
      <c r="D78" s="97" t="s">
        <v>1101</v>
      </c>
      <c r="E78" s="94">
        <v>91</v>
      </c>
      <c r="F78" s="97" t="s">
        <v>1017</v>
      </c>
      <c r="G78" s="95">
        <v>45237</v>
      </c>
      <c r="H78" s="95"/>
      <c r="I78" s="94" t="s">
        <v>1088</v>
      </c>
      <c r="J78" s="97" t="s">
        <v>461</v>
      </c>
      <c r="K78" s="94"/>
      <c r="L78" s="94"/>
    </row>
    <row r="79" spans="1:12" x14ac:dyDescent="0.25">
      <c r="A79" s="97" t="s">
        <v>285</v>
      </c>
      <c r="B79" s="97" t="s">
        <v>1028</v>
      </c>
      <c r="C79" s="94">
        <v>11075030</v>
      </c>
      <c r="D79" s="97" t="s">
        <v>1102</v>
      </c>
      <c r="E79" s="94">
        <v>96</v>
      </c>
      <c r="F79" s="97" t="s">
        <v>1017</v>
      </c>
      <c r="G79" s="95">
        <v>45237</v>
      </c>
      <c r="H79" s="95"/>
      <c r="I79" s="94" t="s">
        <v>1088</v>
      </c>
      <c r="J79" s="97" t="s">
        <v>461</v>
      </c>
      <c r="K79" s="97"/>
      <c r="L79" s="94"/>
    </row>
    <row r="80" spans="1:12" x14ac:dyDescent="0.25">
      <c r="A80" s="97" t="s">
        <v>285</v>
      </c>
      <c r="B80" s="97" t="s">
        <v>1054</v>
      </c>
      <c r="C80" s="94"/>
      <c r="D80" s="97" t="s">
        <v>1103</v>
      </c>
      <c r="E80" s="94">
        <v>124.33</v>
      </c>
      <c r="F80" s="97" t="s">
        <v>390</v>
      </c>
      <c r="G80" s="95">
        <v>45244</v>
      </c>
      <c r="H80" s="95"/>
      <c r="I80" s="94" t="s">
        <v>1088</v>
      </c>
      <c r="J80" s="97" t="s">
        <v>461</v>
      </c>
      <c r="K80" s="94"/>
      <c r="L80" s="94"/>
    </row>
    <row r="81" spans="1:12" x14ac:dyDescent="0.25">
      <c r="A81" s="97" t="s">
        <v>285</v>
      </c>
      <c r="B81" s="97" t="s">
        <v>1054</v>
      </c>
      <c r="C81" s="94">
        <v>65636831</v>
      </c>
      <c r="D81" s="97" t="s">
        <v>1104</v>
      </c>
      <c r="E81" s="94">
        <v>1090</v>
      </c>
      <c r="F81" s="97" t="s">
        <v>118</v>
      </c>
      <c r="G81" s="95">
        <v>45252</v>
      </c>
      <c r="H81" s="95"/>
      <c r="I81" s="94" t="s">
        <v>1088</v>
      </c>
      <c r="J81" s="97" t="s">
        <v>461</v>
      </c>
      <c r="K81" s="94"/>
      <c r="L81" s="94"/>
    </row>
    <row r="82" spans="1:12" x14ac:dyDescent="0.25">
      <c r="A82" s="97" t="s">
        <v>285</v>
      </c>
      <c r="B82" s="97" t="s">
        <v>1025</v>
      </c>
      <c r="C82" s="94">
        <v>9019546</v>
      </c>
      <c r="D82" s="97" t="s">
        <v>1105</v>
      </c>
      <c r="E82" s="94">
        <v>356</v>
      </c>
      <c r="F82" s="97" t="s">
        <v>390</v>
      </c>
      <c r="G82" s="95">
        <v>45250</v>
      </c>
      <c r="H82" s="95"/>
      <c r="I82" s="97" t="s">
        <v>1088</v>
      </c>
      <c r="J82" s="97" t="s">
        <v>461</v>
      </c>
      <c r="K82" s="94"/>
      <c r="L82" s="94"/>
    </row>
    <row r="83" spans="1:12" x14ac:dyDescent="0.25">
      <c r="A83" s="97" t="s">
        <v>285</v>
      </c>
      <c r="B83" s="94" t="s">
        <v>1054</v>
      </c>
      <c r="C83" s="94">
        <v>112008721</v>
      </c>
      <c r="D83" s="94" t="s">
        <v>1106</v>
      </c>
      <c r="E83" s="94">
        <v>848.7</v>
      </c>
      <c r="F83" s="94" t="s">
        <v>118</v>
      </c>
      <c r="G83" s="95">
        <v>45253</v>
      </c>
      <c r="H83" s="94"/>
      <c r="I83" s="94" t="s">
        <v>1088</v>
      </c>
      <c r="J83" s="94" t="s">
        <v>461</v>
      </c>
      <c r="K83" s="94"/>
      <c r="L83" s="94"/>
    </row>
    <row r="84" spans="1:12" x14ac:dyDescent="0.25">
      <c r="A84" s="94" t="s">
        <v>285</v>
      </c>
      <c r="B84" s="94" t="s">
        <v>1054</v>
      </c>
      <c r="C84" s="94">
        <v>116567055</v>
      </c>
      <c r="D84" s="94" t="s">
        <v>1107</v>
      </c>
      <c r="E84" s="94">
        <v>1397.5</v>
      </c>
      <c r="F84" s="94" t="s">
        <v>118</v>
      </c>
      <c r="G84" s="95">
        <v>45250</v>
      </c>
      <c r="H84" s="94"/>
      <c r="I84" s="94" t="s">
        <v>1088</v>
      </c>
      <c r="J84" s="94" t="s">
        <v>461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285</v>
      </c>
      <c r="B87" s="94" t="s">
        <v>1028</v>
      </c>
      <c r="C87" s="94">
        <v>9113092</v>
      </c>
      <c r="D87" s="94"/>
      <c r="E87" s="94">
        <v>62.19</v>
      </c>
      <c r="F87" s="94" t="s">
        <v>118</v>
      </c>
      <c r="G87" s="95">
        <v>45260</v>
      </c>
      <c r="H87" s="95"/>
      <c r="I87" s="94" t="s">
        <v>1088</v>
      </c>
      <c r="J87" s="94" t="s">
        <v>461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6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1108</v>
      </c>
    </row>
    <row r="101" spans="1:12" x14ac:dyDescent="0.25">
      <c r="A101" s="94" t="s">
        <v>167</v>
      </c>
      <c r="B101" s="94" t="s">
        <v>1040</v>
      </c>
      <c r="C101" s="94" t="s">
        <v>1041</v>
      </c>
      <c r="D101" s="94" t="s">
        <v>1042</v>
      </c>
      <c r="E101" s="94" t="s">
        <v>27</v>
      </c>
      <c r="F101" s="94" t="s">
        <v>1043</v>
      </c>
      <c r="G101" s="94" t="s">
        <v>1051</v>
      </c>
      <c r="H101" s="94" t="s">
        <v>1052</v>
      </c>
      <c r="I101" s="94" t="s">
        <v>1045</v>
      </c>
      <c r="J101" s="94" t="s">
        <v>1089</v>
      </c>
      <c r="K101" s="94" t="s">
        <v>166</v>
      </c>
      <c r="L101" s="94" t="s">
        <v>1053</v>
      </c>
    </row>
    <row r="102" spans="1:12" x14ac:dyDescent="0.25">
      <c r="A102" s="97"/>
      <c r="B102" s="94"/>
      <c r="C102" t="s">
        <v>1109</v>
      </c>
      <c r="D102" t="s">
        <v>1110</v>
      </c>
      <c r="E102">
        <v>716</v>
      </c>
      <c r="F102" t="s">
        <v>1111</v>
      </c>
      <c r="G102" s="95"/>
      <c r="H102" t="s">
        <v>1112</v>
      </c>
      <c r="I102" s="97"/>
      <c r="J102" s="97"/>
      <c r="K102" s="97"/>
      <c r="L102" s="97"/>
    </row>
    <row r="103" spans="1:12" x14ac:dyDescent="0.25">
      <c r="A103" s="97"/>
      <c r="B103" s="94"/>
      <c r="C103" t="s">
        <v>1113</v>
      </c>
      <c r="D103" t="s">
        <v>1114</v>
      </c>
      <c r="E103">
        <v>795.5</v>
      </c>
      <c r="F103" t="s">
        <v>1115</v>
      </c>
      <c r="G103" s="95"/>
      <c r="H103" t="s">
        <v>1116</v>
      </c>
      <c r="I103" s="97"/>
      <c r="J103" s="97"/>
      <c r="K103" s="97"/>
      <c r="L103" s="97"/>
    </row>
    <row r="104" spans="1:12" x14ac:dyDescent="0.25">
      <c r="A104" s="97"/>
      <c r="B104" s="94"/>
      <c r="C104" t="s">
        <v>1117</v>
      </c>
      <c r="D104" t="s">
        <v>1118</v>
      </c>
      <c r="E104">
        <v>320.77</v>
      </c>
      <c r="F104" t="s">
        <v>1115</v>
      </c>
      <c r="G104" s="95"/>
      <c r="H104" t="s">
        <v>1119</v>
      </c>
      <c r="I104" s="94"/>
      <c r="J104" s="94"/>
      <c r="K104" s="94"/>
      <c r="L104" s="97"/>
    </row>
    <row r="105" spans="1:12" x14ac:dyDescent="0.25">
      <c r="A105" s="97"/>
      <c r="B105" s="94"/>
      <c r="C105" t="s">
        <v>1120</v>
      </c>
      <c r="D105" t="s">
        <v>1121</v>
      </c>
      <c r="E105">
        <v>473</v>
      </c>
      <c r="F105" t="s">
        <v>1115</v>
      </c>
      <c r="G105" s="95"/>
      <c r="H105" t="s">
        <v>1112</v>
      </c>
      <c r="I105" s="94"/>
      <c r="J105" s="94"/>
      <c r="K105" s="94"/>
      <c r="L105" s="94"/>
    </row>
    <row r="106" spans="1:12" x14ac:dyDescent="0.25">
      <c r="A106" s="97"/>
      <c r="B106" s="94"/>
      <c r="C106" t="s">
        <v>1122</v>
      </c>
      <c r="D106" t="s">
        <v>1123</v>
      </c>
      <c r="E106">
        <v>292.45999999999998</v>
      </c>
      <c r="F106" t="s">
        <v>1115</v>
      </c>
      <c r="G106" s="95"/>
      <c r="H106" t="s">
        <v>1119</v>
      </c>
      <c r="I106" s="94"/>
      <c r="J106" s="94"/>
      <c r="K106" s="94"/>
      <c r="L106" s="94"/>
    </row>
    <row r="107" spans="1:12" x14ac:dyDescent="0.25">
      <c r="A107" s="97"/>
      <c r="B107" s="94"/>
      <c r="C107" t="s">
        <v>1124</v>
      </c>
      <c r="D107" t="s">
        <v>1125</v>
      </c>
      <c r="E107">
        <v>180.98</v>
      </c>
      <c r="F107" t="s">
        <v>1115</v>
      </c>
      <c r="G107" s="95"/>
      <c r="H107" t="s">
        <v>1126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6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5" t="s">
        <v>1127</v>
      </c>
      <c r="B131">
        <v>2024</v>
      </c>
    </row>
    <row r="133" spans="1:12" x14ac:dyDescent="0.25">
      <c r="A133" s="94" t="s">
        <v>167</v>
      </c>
      <c r="B133" s="94" t="s">
        <v>1040</v>
      </c>
      <c r="C133" s="94" t="s">
        <v>1041</v>
      </c>
      <c r="D133" s="94" t="s">
        <v>1042</v>
      </c>
      <c r="E133" s="94" t="s">
        <v>27</v>
      </c>
      <c r="F133" s="94" t="s">
        <v>1043</v>
      </c>
      <c r="G133" s="94" t="s">
        <v>1051</v>
      </c>
      <c r="H133" s="94" t="s">
        <v>1052</v>
      </c>
      <c r="I133" s="94" t="s">
        <v>1045</v>
      </c>
      <c r="J133" s="94" t="s">
        <v>1089</v>
      </c>
      <c r="K133" s="94" t="s">
        <v>166</v>
      </c>
      <c r="L133" s="94" t="s">
        <v>1053</v>
      </c>
    </row>
    <row r="134" spans="1:12" ht="13.8" customHeight="1" x14ac:dyDescent="0.25">
      <c r="A134" s="97"/>
      <c r="B134" s="94"/>
      <c r="C134" s="127"/>
      <c r="D134" s="128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1028</v>
      </c>
      <c r="C136" s="134">
        <v>116511430</v>
      </c>
      <c r="D136" s="97" t="s">
        <v>235</v>
      </c>
      <c r="E136" s="94">
        <v>75.98</v>
      </c>
      <c r="F136" s="97" t="s">
        <v>118</v>
      </c>
      <c r="G136" s="95">
        <v>45299</v>
      </c>
      <c r="H136" s="95">
        <v>45299</v>
      </c>
      <c r="I136" s="97" t="s">
        <v>1108</v>
      </c>
      <c r="J136" s="97" t="s">
        <v>461</v>
      </c>
      <c r="K136" s="94"/>
      <c r="L136" s="97"/>
    </row>
    <row r="137" spans="1:12" x14ac:dyDescent="0.25">
      <c r="A137" s="97"/>
      <c r="B137" s="94" t="s">
        <v>1054</v>
      </c>
      <c r="C137" s="94"/>
      <c r="D137" s="94" t="s">
        <v>1128</v>
      </c>
      <c r="E137" s="94">
        <v>600</v>
      </c>
      <c r="F137" s="94" t="s">
        <v>118</v>
      </c>
      <c r="G137" s="95">
        <v>45302</v>
      </c>
      <c r="H137" s="95"/>
      <c r="I137" s="94" t="s">
        <v>1108</v>
      </c>
      <c r="J137" s="94"/>
      <c r="K137" s="94"/>
      <c r="L137" s="94"/>
    </row>
    <row r="138" spans="1:12" x14ac:dyDescent="0.25">
      <c r="A138" s="97"/>
      <c r="B138" s="94" t="s">
        <v>1028</v>
      </c>
      <c r="C138" s="94">
        <v>110700211</v>
      </c>
      <c r="D138" s="94" t="s">
        <v>1129</v>
      </c>
      <c r="E138" s="94">
        <v>136.29</v>
      </c>
      <c r="F138" s="94" t="s">
        <v>390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6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167</v>
      </c>
      <c r="B165" s="94" t="s">
        <v>1040</v>
      </c>
      <c r="C165" s="94" t="s">
        <v>1041</v>
      </c>
      <c r="D165" s="94" t="s">
        <v>1042</v>
      </c>
      <c r="E165" s="94" t="s">
        <v>27</v>
      </c>
      <c r="F165" s="94" t="s">
        <v>1043</v>
      </c>
      <c r="G165" s="94" t="s">
        <v>1051</v>
      </c>
      <c r="H165" s="94" t="s">
        <v>1052</v>
      </c>
      <c r="I165" s="94" t="s">
        <v>1045</v>
      </c>
      <c r="J165" s="94" t="s">
        <v>1089</v>
      </c>
      <c r="K165" s="94" t="s">
        <v>166</v>
      </c>
      <c r="L165" s="94" t="s">
        <v>1053</v>
      </c>
    </row>
    <row r="166" spans="1:12" ht="13.8" customHeight="1" x14ac:dyDescent="0.25">
      <c r="A166" s="97"/>
      <c r="B166" s="94"/>
      <c r="C166" s="127"/>
      <c r="D166" s="128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6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559</v>
      </c>
      <c r="C1" s="97" t="s">
        <v>560</v>
      </c>
      <c r="D1" s="97" t="s">
        <v>561</v>
      </c>
      <c r="E1" s="97" t="s">
        <v>166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1130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559</v>
      </c>
      <c r="C53" s="97" t="s">
        <v>560</v>
      </c>
      <c r="D53" s="97" t="s">
        <v>561</v>
      </c>
      <c r="E53" s="97" t="s">
        <v>166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461</v>
      </c>
      <c r="B55" s="94">
        <v>340</v>
      </c>
      <c r="C55" s="94"/>
      <c r="D55" s="97" t="s">
        <v>1131</v>
      </c>
      <c r="E55" s="94" t="s">
        <v>1132</v>
      </c>
    </row>
    <row r="56" spans="1:5" x14ac:dyDescent="0.25">
      <c r="A56" s="94" t="s">
        <v>461</v>
      </c>
      <c r="B56" s="94">
        <v>52</v>
      </c>
      <c r="C56" s="100"/>
      <c r="D56" s="94" t="s">
        <v>1133</v>
      </c>
      <c r="E56" s="94" t="s">
        <v>1134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559</v>
      </c>
      <c r="C105" s="97" t="s">
        <v>560</v>
      </c>
      <c r="D105" s="97" t="s">
        <v>561</v>
      </c>
      <c r="E105" s="97" t="s">
        <v>166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559</v>
      </c>
      <c r="C157" s="97" t="s">
        <v>560</v>
      </c>
      <c r="D157" s="97" t="s">
        <v>561</v>
      </c>
      <c r="E157" s="97" t="s">
        <v>166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559</v>
      </c>
      <c r="C209" s="97" t="s">
        <v>560</v>
      </c>
      <c r="D209" s="97" t="s">
        <v>561</v>
      </c>
      <c r="E209" s="97" t="s">
        <v>166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559</v>
      </c>
      <c r="C261" s="97" t="s">
        <v>560</v>
      </c>
      <c r="D261" s="97" t="s">
        <v>561</v>
      </c>
      <c r="E261" s="97" t="s">
        <v>166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559</v>
      </c>
      <c r="C313" s="97" t="s">
        <v>560</v>
      </c>
      <c r="D313" s="97" t="s">
        <v>561</v>
      </c>
      <c r="E313" s="97" t="s">
        <v>166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559</v>
      </c>
      <c r="C365" s="97" t="s">
        <v>560</v>
      </c>
      <c r="D365" s="97" t="s">
        <v>561</v>
      </c>
      <c r="E365" s="97" t="s">
        <v>166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559</v>
      </c>
      <c r="C417" s="97" t="s">
        <v>560</v>
      </c>
      <c r="D417" s="97" t="s">
        <v>561</v>
      </c>
      <c r="E417" s="97" t="s">
        <v>166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559</v>
      </c>
      <c r="C469" s="97" t="s">
        <v>560</v>
      </c>
      <c r="D469" s="97" t="s">
        <v>561</v>
      </c>
      <c r="E469" s="97" t="s">
        <v>166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559</v>
      </c>
      <c r="C521" s="97" t="s">
        <v>560</v>
      </c>
      <c r="D521" s="97" t="s">
        <v>561</v>
      </c>
      <c r="E521" s="97" t="s">
        <v>166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559</v>
      </c>
      <c r="C573" s="97" t="s">
        <v>560</v>
      </c>
      <c r="D573" s="97" t="s">
        <v>561</v>
      </c>
      <c r="E573" s="97" t="s">
        <v>166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36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1054</v>
      </c>
    </row>
    <row r="3" spans="1:27" x14ac:dyDescent="0.25">
      <c r="A3" t="s">
        <v>1135</v>
      </c>
      <c r="B3" t="s">
        <v>1136</v>
      </c>
      <c r="C3" t="s">
        <v>1137</v>
      </c>
      <c r="D3" t="s">
        <v>1138</v>
      </c>
      <c r="E3" t="s">
        <v>1139</v>
      </c>
      <c r="F3" t="s">
        <v>1140</v>
      </c>
      <c r="G3" t="s">
        <v>1141</v>
      </c>
      <c r="H3" t="s">
        <v>1142</v>
      </c>
      <c r="I3" t="s">
        <v>1143</v>
      </c>
      <c r="J3" t="s">
        <v>1144</v>
      </c>
      <c r="K3" t="s">
        <v>1145</v>
      </c>
      <c r="L3" t="s">
        <v>1146</v>
      </c>
      <c r="M3" t="s">
        <v>718</v>
      </c>
      <c r="N3" t="s">
        <v>1147</v>
      </c>
      <c r="O3" t="s">
        <v>1148</v>
      </c>
      <c r="P3" t="s">
        <v>1149</v>
      </c>
      <c r="Q3" t="s">
        <v>1150</v>
      </c>
      <c r="R3" t="s">
        <v>1151</v>
      </c>
      <c r="S3" t="s">
        <v>1152</v>
      </c>
      <c r="T3" t="s">
        <v>1153</v>
      </c>
      <c r="U3" t="s">
        <v>1154</v>
      </c>
      <c r="V3" t="s">
        <v>1155</v>
      </c>
      <c r="W3" t="s">
        <v>1156</v>
      </c>
      <c r="X3" t="s">
        <v>1157</v>
      </c>
      <c r="Y3" t="s">
        <v>1158</v>
      </c>
      <c r="Z3" t="s">
        <v>1159</v>
      </c>
      <c r="AA3" t="s">
        <v>1160</v>
      </c>
    </row>
    <row r="4" spans="1:27" x14ac:dyDescent="0.25">
      <c r="A4" t="s">
        <v>1161</v>
      </c>
      <c r="D4" t="s">
        <v>1162</v>
      </c>
      <c r="E4" t="str">
        <f>"209160"</f>
        <v>209160</v>
      </c>
      <c r="G4" s="129">
        <v>45252</v>
      </c>
      <c r="H4">
        <v>40</v>
      </c>
      <c r="M4" t="s">
        <v>1162</v>
      </c>
      <c r="N4" t="s">
        <v>1163</v>
      </c>
      <c r="Q4" s="130">
        <v>45254.412789351853</v>
      </c>
      <c r="S4">
        <v>0</v>
      </c>
      <c r="T4">
        <v>475</v>
      </c>
      <c r="U4" t="s">
        <v>1164</v>
      </c>
      <c r="V4">
        <v>1287</v>
      </c>
      <c r="W4" t="s">
        <v>1165</v>
      </c>
      <c r="X4">
        <v>0</v>
      </c>
      <c r="Z4" t="s">
        <v>1166</v>
      </c>
    </row>
    <row r="5" spans="1:27" x14ac:dyDescent="0.25">
      <c r="A5" t="s">
        <v>1161</v>
      </c>
      <c r="D5" t="s">
        <v>1167</v>
      </c>
      <c r="E5" t="str">
        <f>"243580"</f>
        <v>243580</v>
      </c>
      <c r="G5" s="129">
        <v>45253</v>
      </c>
      <c r="H5">
        <v>120</v>
      </c>
      <c r="M5" t="s">
        <v>1167</v>
      </c>
      <c r="N5" t="s">
        <v>1163</v>
      </c>
      <c r="O5" t="s">
        <v>1110</v>
      </c>
      <c r="Q5" s="130">
        <v>45254.412800925929</v>
      </c>
      <c r="R5" s="130">
        <v>45254.519178240742</v>
      </c>
      <c r="S5">
        <v>0</v>
      </c>
      <c r="T5">
        <v>475</v>
      </c>
      <c r="U5" t="s">
        <v>1164</v>
      </c>
      <c r="V5">
        <v>1287</v>
      </c>
      <c r="W5" t="s">
        <v>1165</v>
      </c>
      <c r="X5">
        <v>0</v>
      </c>
      <c r="Z5" t="s">
        <v>1168</v>
      </c>
    </row>
    <row r="6" spans="1:27" x14ac:dyDescent="0.25">
      <c r="A6" t="s">
        <v>1161</v>
      </c>
      <c r="D6" t="s">
        <v>1169</v>
      </c>
      <c r="E6" t="str">
        <f>"116537925"</f>
        <v>116537925</v>
      </c>
      <c r="G6" s="129">
        <v>45253</v>
      </c>
      <c r="H6">
        <v>2000</v>
      </c>
      <c r="M6" t="s">
        <v>1169</v>
      </c>
      <c r="N6" t="s">
        <v>1163</v>
      </c>
      <c r="O6" t="s">
        <v>1110</v>
      </c>
      <c r="Q6" s="130">
        <v>45254.314143518517</v>
      </c>
      <c r="R6" s="130">
        <v>45254.516759259262</v>
      </c>
      <c r="S6">
        <v>259000001</v>
      </c>
      <c r="T6">
        <v>57</v>
      </c>
      <c r="U6" t="s">
        <v>34</v>
      </c>
      <c r="V6">
        <v>259</v>
      </c>
      <c r="W6" t="s">
        <v>1040</v>
      </c>
      <c r="X6">
        <v>259000001</v>
      </c>
      <c r="Z6" t="s">
        <v>1166</v>
      </c>
    </row>
    <row r="7" spans="1:27" x14ac:dyDescent="0.25">
      <c r="G7" s="129"/>
      <c r="H7">
        <f>SUM(H4:H6)</f>
        <v>2160</v>
      </c>
      <c r="Q7" s="130"/>
      <c r="R7" s="130"/>
    </row>
    <row r="8" spans="1:27" x14ac:dyDescent="0.25">
      <c r="A8" t="s">
        <v>1161</v>
      </c>
      <c r="D8" t="s">
        <v>1170</v>
      </c>
      <c r="E8" t="str">
        <f>"730187285"</f>
        <v>730187285</v>
      </c>
      <c r="G8" s="129">
        <v>45252</v>
      </c>
      <c r="H8">
        <v>779</v>
      </c>
      <c r="M8" t="s">
        <v>1170</v>
      </c>
      <c r="N8" t="s">
        <v>1163</v>
      </c>
      <c r="Q8" s="130">
        <v>45253.336712962962</v>
      </c>
      <c r="S8" t="s">
        <v>1171</v>
      </c>
      <c r="T8">
        <v>5</v>
      </c>
      <c r="U8" t="s">
        <v>1172</v>
      </c>
      <c r="V8" t="s">
        <v>1173</v>
      </c>
      <c r="W8" t="s">
        <v>1165</v>
      </c>
      <c r="X8" t="s">
        <v>1174</v>
      </c>
      <c r="Z8" t="s">
        <v>1166</v>
      </c>
    </row>
    <row r="9" spans="1:27" x14ac:dyDescent="0.25">
      <c r="A9" t="s">
        <v>1161</v>
      </c>
      <c r="D9" t="s">
        <v>1175</v>
      </c>
      <c r="E9" t="str">
        <f>"730181739"</f>
        <v>730181739</v>
      </c>
      <c r="G9" s="129">
        <v>45252</v>
      </c>
      <c r="H9">
        <v>1142</v>
      </c>
      <c r="M9" t="s">
        <v>1175</v>
      </c>
      <c r="N9" t="s">
        <v>1163</v>
      </c>
      <c r="Q9" s="130">
        <v>45253.336724537039</v>
      </c>
      <c r="S9" t="s">
        <v>1171</v>
      </c>
      <c r="T9">
        <v>5</v>
      </c>
      <c r="U9" t="s">
        <v>1172</v>
      </c>
      <c r="V9" t="s">
        <v>1173</v>
      </c>
      <c r="W9" t="s">
        <v>1165</v>
      </c>
      <c r="X9" t="s">
        <v>1174</v>
      </c>
      <c r="Z9" t="s">
        <v>1166</v>
      </c>
    </row>
    <row r="10" spans="1:27" x14ac:dyDescent="0.25">
      <c r="A10" t="s">
        <v>1161</v>
      </c>
      <c r="D10" t="s">
        <v>1169</v>
      </c>
      <c r="E10" t="str">
        <f>"730203434"</f>
        <v>730203434</v>
      </c>
      <c r="G10" s="129">
        <v>45252</v>
      </c>
      <c r="H10">
        <v>322</v>
      </c>
      <c r="M10" t="s">
        <v>1169</v>
      </c>
      <c r="N10" t="s">
        <v>1163</v>
      </c>
      <c r="Q10" s="130">
        <v>45253.336724537039</v>
      </c>
      <c r="S10" t="s">
        <v>1171</v>
      </c>
      <c r="T10">
        <v>5</v>
      </c>
      <c r="U10" t="s">
        <v>1172</v>
      </c>
      <c r="V10" t="s">
        <v>1173</v>
      </c>
      <c r="W10" t="s">
        <v>1165</v>
      </c>
      <c r="X10" t="s">
        <v>1174</v>
      </c>
      <c r="Z10" t="s">
        <v>1166</v>
      </c>
    </row>
    <row r="11" spans="1:27" x14ac:dyDescent="0.25">
      <c r="A11" t="s">
        <v>1161</v>
      </c>
      <c r="D11" t="s">
        <v>1162</v>
      </c>
      <c r="E11" t="str">
        <f>"730160445"</f>
        <v>730160445</v>
      </c>
      <c r="G11" s="129">
        <v>45252</v>
      </c>
      <c r="H11">
        <v>143.13999999999999</v>
      </c>
      <c r="M11" t="s">
        <v>1162</v>
      </c>
      <c r="N11" t="s">
        <v>1163</v>
      </c>
      <c r="Q11" s="130">
        <v>45253.336724537039</v>
      </c>
      <c r="S11" t="s">
        <v>1171</v>
      </c>
      <c r="T11">
        <v>5</v>
      </c>
      <c r="U11" t="s">
        <v>1172</v>
      </c>
      <c r="V11" t="s">
        <v>1173</v>
      </c>
      <c r="W11" t="s">
        <v>1165</v>
      </c>
      <c r="X11" t="s">
        <v>1171</v>
      </c>
      <c r="Z11" t="s">
        <v>1166</v>
      </c>
    </row>
    <row r="12" spans="1:27" x14ac:dyDescent="0.25">
      <c r="A12" t="s">
        <v>1161</v>
      </c>
      <c r="D12" t="s">
        <v>1176</v>
      </c>
      <c r="E12" t="str">
        <f>"180232339"</f>
        <v>180232339</v>
      </c>
      <c r="F12" t="s">
        <v>1177</v>
      </c>
      <c r="G12" s="129">
        <v>45252</v>
      </c>
      <c r="H12">
        <v>-10</v>
      </c>
      <c r="M12" t="s">
        <v>1176</v>
      </c>
      <c r="N12" t="s">
        <v>1163</v>
      </c>
      <c r="Q12" s="130">
        <v>45253.336724537039</v>
      </c>
      <c r="S12" t="s">
        <v>1171</v>
      </c>
      <c r="T12">
        <v>5</v>
      </c>
      <c r="U12" t="s">
        <v>1172</v>
      </c>
      <c r="V12" t="s">
        <v>1173</v>
      </c>
      <c r="W12" t="s">
        <v>1165</v>
      </c>
      <c r="X12" t="s">
        <v>1171</v>
      </c>
      <c r="Z12" t="s">
        <v>1168</v>
      </c>
    </row>
    <row r="13" spans="1:27" x14ac:dyDescent="0.25">
      <c r="A13" t="s">
        <v>1161</v>
      </c>
      <c r="D13" t="s">
        <v>1162</v>
      </c>
      <c r="E13" t="str">
        <f>"181779346"</f>
        <v>181779346</v>
      </c>
      <c r="F13" t="s">
        <v>1178</v>
      </c>
      <c r="G13" s="129">
        <v>45252</v>
      </c>
      <c r="H13">
        <v>489</v>
      </c>
      <c r="M13" t="s">
        <v>1162</v>
      </c>
      <c r="N13" t="s">
        <v>1163</v>
      </c>
      <c r="Q13" s="130">
        <v>45253.336724537039</v>
      </c>
      <c r="S13" t="s">
        <v>1171</v>
      </c>
      <c r="T13">
        <v>5</v>
      </c>
      <c r="U13" t="s">
        <v>1172</v>
      </c>
      <c r="V13" t="s">
        <v>1173</v>
      </c>
      <c r="W13" t="s">
        <v>1165</v>
      </c>
      <c r="X13" t="s">
        <v>1171</v>
      </c>
      <c r="Z13" t="s">
        <v>1166</v>
      </c>
    </row>
    <row r="14" spans="1:27" x14ac:dyDescent="0.25">
      <c r="A14" t="s">
        <v>1161</v>
      </c>
      <c r="D14" t="s">
        <v>1167</v>
      </c>
      <c r="E14" t="str">
        <f>"180022962"</f>
        <v>180022962</v>
      </c>
      <c r="F14" t="s">
        <v>1179</v>
      </c>
      <c r="G14" s="129">
        <v>45253</v>
      </c>
      <c r="H14">
        <v>234</v>
      </c>
      <c r="M14" t="s">
        <v>1167</v>
      </c>
      <c r="N14" t="s">
        <v>1163</v>
      </c>
      <c r="O14" t="s">
        <v>1110</v>
      </c>
      <c r="Q14" s="130">
        <v>45254.29650462963</v>
      </c>
      <c r="R14" s="130">
        <v>45254.51898148148</v>
      </c>
      <c r="S14" t="s">
        <v>1171</v>
      </c>
      <c r="T14">
        <v>5</v>
      </c>
      <c r="U14" t="s">
        <v>1172</v>
      </c>
      <c r="V14" t="s">
        <v>1173</v>
      </c>
      <c r="W14" t="s">
        <v>1165</v>
      </c>
      <c r="X14" t="s">
        <v>1171</v>
      </c>
      <c r="Z14" t="s">
        <v>1168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1028</v>
      </c>
    </row>
    <row r="24" spans="1:27" x14ac:dyDescent="0.25">
      <c r="A24" t="s">
        <v>1135</v>
      </c>
      <c r="B24" t="s">
        <v>1136</v>
      </c>
      <c r="C24" t="s">
        <v>1137</v>
      </c>
      <c r="D24" t="s">
        <v>1138</v>
      </c>
      <c r="E24" t="s">
        <v>1139</v>
      </c>
      <c r="F24" t="s">
        <v>1140</v>
      </c>
      <c r="G24" t="s">
        <v>1141</v>
      </c>
      <c r="H24" t="s">
        <v>1142</v>
      </c>
      <c r="I24" t="s">
        <v>1143</v>
      </c>
      <c r="J24" t="s">
        <v>1144</v>
      </c>
      <c r="K24" t="s">
        <v>1145</v>
      </c>
      <c r="L24" t="s">
        <v>1146</v>
      </c>
      <c r="M24" t="s">
        <v>718</v>
      </c>
      <c r="N24" t="s">
        <v>1147</v>
      </c>
      <c r="O24" t="s">
        <v>1148</v>
      </c>
      <c r="P24" t="s">
        <v>1149</v>
      </c>
      <c r="Q24" t="s">
        <v>1150</v>
      </c>
      <c r="R24" t="s">
        <v>1151</v>
      </c>
      <c r="S24" t="s">
        <v>1152</v>
      </c>
      <c r="T24" t="s">
        <v>1153</v>
      </c>
      <c r="U24" t="s">
        <v>1154</v>
      </c>
      <c r="V24" t="s">
        <v>1155</v>
      </c>
      <c r="W24" t="s">
        <v>1156</v>
      </c>
      <c r="X24" t="s">
        <v>1157</v>
      </c>
      <c r="Y24" t="s">
        <v>1158</v>
      </c>
      <c r="Z24" t="s">
        <v>1159</v>
      </c>
      <c r="AA24" t="s">
        <v>1160</v>
      </c>
    </row>
    <row r="25" spans="1:27" x14ac:dyDescent="0.25">
      <c r="A25" t="s">
        <v>1161</v>
      </c>
      <c r="D25" t="s">
        <v>1180</v>
      </c>
      <c r="E25" t="str">
        <f>"00033112300244"</f>
        <v>00033112300244</v>
      </c>
      <c r="G25" s="129">
        <v>45253</v>
      </c>
      <c r="H25">
        <v>174</v>
      </c>
      <c r="M25" t="s">
        <v>1180</v>
      </c>
      <c r="N25" t="s">
        <v>225</v>
      </c>
      <c r="Q25" s="130">
        <v>45254.314247685194</v>
      </c>
      <c r="S25">
        <v>259331305</v>
      </c>
      <c r="T25">
        <v>57</v>
      </c>
      <c r="U25" t="s">
        <v>34</v>
      </c>
      <c r="V25">
        <v>259</v>
      </c>
      <c r="W25" t="s">
        <v>1129</v>
      </c>
      <c r="X25">
        <v>259331305</v>
      </c>
      <c r="Z25" t="s">
        <v>1166</v>
      </c>
    </row>
    <row r="26" spans="1:27" x14ac:dyDescent="0.25">
      <c r="A26" t="s">
        <v>1161</v>
      </c>
      <c r="D26" t="s">
        <v>1181</v>
      </c>
      <c r="E26" t="str">
        <f>"181779364"</f>
        <v>181779364</v>
      </c>
      <c r="F26" t="s">
        <v>1182</v>
      </c>
      <c r="G26" s="129">
        <v>45253</v>
      </c>
      <c r="H26">
        <v>480.5</v>
      </c>
      <c r="M26" t="s">
        <v>1181</v>
      </c>
      <c r="N26" t="s">
        <v>225</v>
      </c>
      <c r="Q26" s="130">
        <v>45254.29650462963</v>
      </c>
      <c r="S26" t="s">
        <v>1183</v>
      </c>
      <c r="T26">
        <v>5</v>
      </c>
      <c r="U26" t="s">
        <v>1172</v>
      </c>
      <c r="V26" t="s">
        <v>1173</v>
      </c>
      <c r="W26" t="s">
        <v>1129</v>
      </c>
      <c r="X26" t="s">
        <v>1183</v>
      </c>
      <c r="Z26" t="s">
        <v>1166</v>
      </c>
    </row>
    <row r="27" spans="1:27" x14ac:dyDescent="0.25">
      <c r="A27" t="s">
        <v>1161</v>
      </c>
      <c r="D27" t="s">
        <v>1181</v>
      </c>
      <c r="E27" t="str">
        <f>"730158877"</f>
        <v>730158877</v>
      </c>
      <c r="F27" t="s">
        <v>1182</v>
      </c>
      <c r="G27" s="129">
        <v>45253</v>
      </c>
      <c r="H27">
        <v>88.5</v>
      </c>
      <c r="M27" t="s">
        <v>1181</v>
      </c>
      <c r="N27" t="s">
        <v>225</v>
      </c>
      <c r="Q27" s="130">
        <v>45254.29650462963</v>
      </c>
      <c r="S27" t="s">
        <v>1184</v>
      </c>
      <c r="T27">
        <v>5</v>
      </c>
      <c r="U27" t="s">
        <v>1172</v>
      </c>
      <c r="V27" t="s">
        <v>1173</v>
      </c>
      <c r="W27" t="s">
        <v>1129</v>
      </c>
      <c r="X27" t="s">
        <v>1183</v>
      </c>
      <c r="Z27" t="s">
        <v>1166</v>
      </c>
    </row>
    <row r="28" spans="1:27" x14ac:dyDescent="0.25">
      <c r="G28" s="129"/>
      <c r="H28" s="123">
        <f>SUM(H25:H27)</f>
        <v>743</v>
      </c>
      <c r="Q28" s="130"/>
    </row>
    <row r="29" spans="1:27" x14ac:dyDescent="0.25">
      <c r="A29" t="s">
        <v>1161</v>
      </c>
      <c r="D29" t="s">
        <v>1185</v>
      </c>
      <c r="E29" t="str">
        <f>"180308106"</f>
        <v>180308106</v>
      </c>
      <c r="F29" t="s">
        <v>1186</v>
      </c>
      <c r="G29" s="129">
        <v>45246</v>
      </c>
      <c r="H29">
        <v>296.5</v>
      </c>
      <c r="M29" t="s">
        <v>1185</v>
      </c>
      <c r="N29" t="s">
        <v>225</v>
      </c>
      <c r="O29" t="s">
        <v>1110</v>
      </c>
      <c r="Q29" s="130">
        <v>45247.296539351853</v>
      </c>
      <c r="R29" s="130">
        <v>45254.523668981477</v>
      </c>
      <c r="S29" t="s">
        <v>1183</v>
      </c>
      <c r="T29">
        <v>5</v>
      </c>
      <c r="U29" t="s">
        <v>1172</v>
      </c>
      <c r="V29" t="s">
        <v>1173</v>
      </c>
      <c r="W29" t="s">
        <v>1129</v>
      </c>
      <c r="X29" t="s">
        <v>1187</v>
      </c>
      <c r="Z29" t="s">
        <v>1166</v>
      </c>
    </row>
    <row r="30" spans="1:27" x14ac:dyDescent="0.25">
      <c r="G30" s="129"/>
      <c r="Q30" s="130"/>
      <c r="R30" s="130"/>
    </row>
    <row r="31" spans="1:27" x14ac:dyDescent="0.25">
      <c r="A31" t="s">
        <v>1161</v>
      </c>
      <c r="D31" t="s">
        <v>1188</v>
      </c>
      <c r="E31" t="str">
        <f>"730145010"</f>
        <v>730145010</v>
      </c>
      <c r="G31" s="129">
        <v>45247</v>
      </c>
      <c r="H31">
        <v>98</v>
      </c>
      <c r="M31" t="s">
        <v>1188</v>
      </c>
      <c r="N31" t="s">
        <v>225</v>
      </c>
      <c r="O31" t="s">
        <v>1110</v>
      </c>
      <c r="Q31" s="130">
        <v>45250.33625</v>
      </c>
      <c r="R31" s="130">
        <v>45254.526562500003</v>
      </c>
      <c r="S31" t="s">
        <v>1184</v>
      </c>
      <c r="T31">
        <v>5</v>
      </c>
      <c r="U31" t="s">
        <v>1172</v>
      </c>
      <c r="V31" t="s">
        <v>1173</v>
      </c>
      <c r="W31" t="s">
        <v>1129</v>
      </c>
      <c r="X31" t="s">
        <v>1183</v>
      </c>
      <c r="Z31" t="s">
        <v>1166</v>
      </c>
    </row>
    <row r="32" spans="1:27" x14ac:dyDescent="0.25">
      <c r="A32" t="s">
        <v>1161</v>
      </c>
      <c r="D32" t="s">
        <v>1189</v>
      </c>
      <c r="E32" t="str">
        <f>"180308107"</f>
        <v>180308107</v>
      </c>
      <c r="F32" t="s">
        <v>1190</v>
      </c>
      <c r="G32" s="129">
        <v>45247</v>
      </c>
      <c r="H32">
        <v>351</v>
      </c>
      <c r="M32" t="s">
        <v>1189</v>
      </c>
      <c r="N32" t="s">
        <v>225</v>
      </c>
      <c r="O32" t="s">
        <v>1110</v>
      </c>
      <c r="Q32" s="130">
        <v>45250.33625</v>
      </c>
      <c r="R32" s="130">
        <v>45254.526261574072</v>
      </c>
      <c r="S32" t="s">
        <v>1184</v>
      </c>
      <c r="T32">
        <v>5</v>
      </c>
      <c r="U32" t="s">
        <v>1172</v>
      </c>
      <c r="V32" t="s">
        <v>1173</v>
      </c>
      <c r="W32" t="s">
        <v>1129</v>
      </c>
      <c r="X32" t="s">
        <v>1191</v>
      </c>
      <c r="Z32" t="s">
        <v>1166</v>
      </c>
    </row>
    <row r="33" spans="1:27" x14ac:dyDescent="0.25">
      <c r="A33" t="s">
        <v>1161</v>
      </c>
      <c r="D33" t="s">
        <v>1192</v>
      </c>
      <c r="E33" t="str">
        <f>"730180106"</f>
        <v>730180106</v>
      </c>
      <c r="G33" s="129">
        <v>45247</v>
      </c>
      <c r="H33">
        <v>88</v>
      </c>
      <c r="M33" t="s">
        <v>1192</v>
      </c>
      <c r="N33" t="s">
        <v>225</v>
      </c>
      <c r="O33" t="s">
        <v>1110</v>
      </c>
      <c r="Q33" s="130">
        <v>45250.33625</v>
      </c>
      <c r="R33" s="130">
        <v>45254.526423611111</v>
      </c>
      <c r="S33" t="s">
        <v>1184</v>
      </c>
      <c r="T33">
        <v>5</v>
      </c>
      <c r="U33" t="s">
        <v>1172</v>
      </c>
      <c r="V33" t="s">
        <v>1173</v>
      </c>
      <c r="W33" t="s">
        <v>1129</v>
      </c>
      <c r="X33" t="s">
        <v>1183</v>
      </c>
      <c r="Z33" t="s">
        <v>1166</v>
      </c>
    </row>
    <row r="34" spans="1:27" x14ac:dyDescent="0.25">
      <c r="H34" s="123">
        <f>SUM(H31:H33)</f>
        <v>537</v>
      </c>
    </row>
    <row r="35" spans="1:27" x14ac:dyDescent="0.25">
      <c r="A35" t="s">
        <v>1161</v>
      </c>
      <c r="D35" t="s">
        <v>1193</v>
      </c>
      <c r="E35" t="str">
        <f>"180022995"</f>
        <v>180022995</v>
      </c>
      <c r="F35" t="s">
        <v>1194</v>
      </c>
      <c r="G35" s="129">
        <v>45250</v>
      </c>
      <c r="H35">
        <v>451.58</v>
      </c>
      <c r="M35" t="s">
        <v>1193</v>
      </c>
      <c r="N35" t="s">
        <v>225</v>
      </c>
      <c r="O35" t="s">
        <v>1110</v>
      </c>
      <c r="Q35" s="130">
        <v>45251.336527777778</v>
      </c>
      <c r="R35" s="130">
        <v>45254.525520833333</v>
      </c>
      <c r="S35" t="s">
        <v>1183</v>
      </c>
      <c r="T35">
        <v>5</v>
      </c>
      <c r="U35" t="s">
        <v>1172</v>
      </c>
      <c r="V35" t="s">
        <v>1173</v>
      </c>
      <c r="W35" t="s">
        <v>1129</v>
      </c>
      <c r="X35" t="s">
        <v>1183</v>
      </c>
      <c r="Z35" t="s">
        <v>1166</v>
      </c>
    </row>
    <row r="36" spans="1:27" x14ac:dyDescent="0.25">
      <c r="A36" t="s">
        <v>1161</v>
      </c>
      <c r="D36" t="s">
        <v>1195</v>
      </c>
      <c r="E36" t="str">
        <f>"180308115"</f>
        <v>180308115</v>
      </c>
      <c r="F36" t="s">
        <v>1196</v>
      </c>
      <c r="G36" s="129">
        <v>45250</v>
      </c>
      <c r="H36">
        <v>512.5</v>
      </c>
      <c r="M36" t="s">
        <v>1195</v>
      </c>
      <c r="N36" t="s">
        <v>225</v>
      </c>
      <c r="O36" t="s">
        <v>1110</v>
      </c>
      <c r="Q36" s="130">
        <v>45251.336527777778</v>
      </c>
      <c r="R36" s="130">
        <v>45254.524085648147</v>
      </c>
      <c r="S36" t="s">
        <v>1183</v>
      </c>
      <c r="T36">
        <v>5</v>
      </c>
      <c r="U36" t="s">
        <v>1172</v>
      </c>
      <c r="V36" t="s">
        <v>1173</v>
      </c>
      <c r="W36" t="s">
        <v>1129</v>
      </c>
      <c r="X36" t="s">
        <v>1187</v>
      </c>
      <c r="Z36" t="s">
        <v>1166</v>
      </c>
    </row>
    <row r="37" spans="1:27" x14ac:dyDescent="0.25">
      <c r="H37" s="123">
        <f>SUM(H35:H36)</f>
        <v>964.07999999999993</v>
      </c>
    </row>
    <row r="44" spans="1:27" x14ac:dyDescent="0.25">
      <c r="A44" t="s">
        <v>1135</v>
      </c>
      <c r="B44" t="s">
        <v>1136</v>
      </c>
      <c r="C44" t="s">
        <v>1137</v>
      </c>
      <c r="D44" t="s">
        <v>1138</v>
      </c>
      <c r="E44" t="s">
        <v>1139</v>
      </c>
      <c r="F44" t="s">
        <v>1140</v>
      </c>
      <c r="G44" t="s">
        <v>1141</v>
      </c>
      <c r="H44" t="s">
        <v>1142</v>
      </c>
      <c r="I44" t="s">
        <v>1143</v>
      </c>
      <c r="J44" t="s">
        <v>1144</v>
      </c>
      <c r="K44" t="s">
        <v>1145</v>
      </c>
      <c r="L44" t="s">
        <v>1146</v>
      </c>
      <c r="M44" t="s">
        <v>718</v>
      </c>
      <c r="N44" t="s">
        <v>1147</v>
      </c>
      <c r="O44" t="s">
        <v>1148</v>
      </c>
      <c r="P44" t="s">
        <v>1149</v>
      </c>
      <c r="Q44" t="s">
        <v>1150</v>
      </c>
      <c r="R44" t="s">
        <v>1151</v>
      </c>
      <c r="S44" t="s">
        <v>1152</v>
      </c>
      <c r="T44" t="s">
        <v>1153</v>
      </c>
      <c r="U44" t="s">
        <v>1154</v>
      </c>
      <c r="V44" t="s">
        <v>1155</v>
      </c>
      <c r="W44" t="s">
        <v>1156</v>
      </c>
      <c r="X44" t="s">
        <v>1157</v>
      </c>
      <c r="Y44" t="s">
        <v>1158</v>
      </c>
      <c r="Z44" t="s">
        <v>1159</v>
      </c>
      <c r="AA44" t="s">
        <v>1160</v>
      </c>
    </row>
    <row r="45" spans="1:27" x14ac:dyDescent="0.25">
      <c r="A45" t="s">
        <v>1161</v>
      </c>
      <c r="D45" t="s">
        <v>1197</v>
      </c>
      <c r="E45" t="str">
        <f>"00058931300645"</f>
        <v>00058931300645</v>
      </c>
      <c r="F45" t="s">
        <v>1198</v>
      </c>
      <c r="G45" s="129">
        <v>45253</v>
      </c>
      <c r="H45">
        <v>28</v>
      </c>
      <c r="M45" t="s">
        <v>1197</v>
      </c>
      <c r="N45" t="s">
        <v>227</v>
      </c>
      <c r="Q45" s="130">
        <v>45254.314247685194</v>
      </c>
      <c r="S45">
        <v>259589581</v>
      </c>
      <c r="T45">
        <v>57</v>
      </c>
      <c r="U45" t="s">
        <v>34</v>
      </c>
      <c r="V45">
        <v>259</v>
      </c>
      <c r="W45" t="s">
        <v>1199</v>
      </c>
      <c r="X45">
        <v>259589581</v>
      </c>
      <c r="Z45" t="s">
        <v>1168</v>
      </c>
    </row>
    <row r="46" spans="1:27" x14ac:dyDescent="0.25">
      <c r="A46" t="s">
        <v>1161</v>
      </c>
      <c r="D46" t="s">
        <v>1197</v>
      </c>
      <c r="E46" t="str">
        <f>"180122171"</f>
        <v>180122171</v>
      </c>
      <c r="F46" t="s">
        <v>1198</v>
      </c>
      <c r="G46" s="129">
        <v>45253</v>
      </c>
      <c r="H46">
        <v>160.5</v>
      </c>
      <c r="M46" t="s">
        <v>1197</v>
      </c>
      <c r="N46" t="s">
        <v>227</v>
      </c>
      <c r="Q46" s="130">
        <v>45254.29650462963</v>
      </c>
      <c r="S46" t="s">
        <v>1200</v>
      </c>
      <c r="T46">
        <v>5</v>
      </c>
      <c r="U46" t="s">
        <v>1172</v>
      </c>
      <c r="V46" t="s">
        <v>1173</v>
      </c>
      <c r="W46" t="s">
        <v>1199</v>
      </c>
      <c r="X46" t="s">
        <v>1201</v>
      </c>
      <c r="Z46" t="s">
        <v>1168</v>
      </c>
    </row>
    <row r="47" spans="1:27" x14ac:dyDescent="0.25">
      <c r="A47" t="s">
        <v>1161</v>
      </c>
      <c r="D47" t="s">
        <v>1202</v>
      </c>
      <c r="E47" t="str">
        <f>"180022987"</f>
        <v>180022987</v>
      </c>
      <c r="F47" t="s">
        <v>1203</v>
      </c>
      <c r="G47" s="129">
        <v>45253</v>
      </c>
      <c r="H47">
        <v>242.5</v>
      </c>
      <c r="M47" t="s">
        <v>1202</v>
      </c>
      <c r="N47" t="s">
        <v>227</v>
      </c>
      <c r="Q47" s="130">
        <v>45254.29650462963</v>
      </c>
      <c r="S47" t="s">
        <v>1200</v>
      </c>
      <c r="T47">
        <v>5</v>
      </c>
      <c r="U47" t="s">
        <v>1172</v>
      </c>
      <c r="V47" t="s">
        <v>1173</v>
      </c>
      <c r="W47" t="s">
        <v>1199</v>
      </c>
      <c r="X47" t="s">
        <v>1200</v>
      </c>
      <c r="Z47" t="s">
        <v>1168</v>
      </c>
    </row>
    <row r="48" spans="1:27" x14ac:dyDescent="0.25">
      <c r="G48" s="129"/>
      <c r="H48" s="123">
        <f>SUM(H45:H47)</f>
        <v>431</v>
      </c>
      <c r="Q48" s="130"/>
    </row>
    <row r="49" spans="1:26" x14ac:dyDescent="0.25">
      <c r="A49" t="s">
        <v>1161</v>
      </c>
      <c r="D49" t="s">
        <v>1204</v>
      </c>
      <c r="E49" t="str">
        <f>"732049729"</f>
        <v>732049729</v>
      </c>
      <c r="G49" s="129">
        <v>45240</v>
      </c>
      <c r="H49" s="123">
        <v>29</v>
      </c>
      <c r="M49" t="s">
        <v>1204</v>
      </c>
      <c r="N49" t="s">
        <v>227</v>
      </c>
      <c r="O49" t="s">
        <v>1110</v>
      </c>
      <c r="Q49" s="130">
        <v>45242.296643518523</v>
      </c>
      <c r="R49" s="130">
        <v>45254.522696759261</v>
      </c>
      <c r="S49" t="s">
        <v>1200</v>
      </c>
      <c r="T49">
        <v>5</v>
      </c>
      <c r="U49" t="s">
        <v>1172</v>
      </c>
      <c r="V49" t="s">
        <v>1173</v>
      </c>
      <c r="W49" t="s">
        <v>1199</v>
      </c>
      <c r="X49" t="s">
        <v>1200</v>
      </c>
      <c r="Z49" t="s">
        <v>1168</v>
      </c>
    </row>
    <row r="50" spans="1:26" x14ac:dyDescent="0.25">
      <c r="H50" s="123"/>
    </row>
    <row r="51" spans="1:26" x14ac:dyDescent="0.25">
      <c r="A51" t="s">
        <v>1161</v>
      </c>
      <c r="D51" t="s">
        <v>592</v>
      </c>
      <c r="E51" t="str">
        <f>"730109084"</f>
        <v>730109084</v>
      </c>
      <c r="F51" t="s">
        <v>1205</v>
      </c>
      <c r="G51" s="129">
        <v>45240</v>
      </c>
      <c r="H51" s="123">
        <v>114.5</v>
      </c>
      <c r="M51" t="s">
        <v>592</v>
      </c>
      <c r="N51" t="s">
        <v>227</v>
      </c>
      <c r="O51" t="s">
        <v>1110</v>
      </c>
      <c r="Q51" s="130">
        <v>45242.296631944453</v>
      </c>
      <c r="R51" s="130">
        <v>45254.523298611108</v>
      </c>
      <c r="S51" t="s">
        <v>1206</v>
      </c>
      <c r="T51">
        <v>5</v>
      </c>
      <c r="U51" t="s">
        <v>1172</v>
      </c>
      <c r="V51" t="s">
        <v>1173</v>
      </c>
      <c r="W51" t="s">
        <v>1207</v>
      </c>
      <c r="X51" t="s">
        <v>1206</v>
      </c>
      <c r="Z51" t="s">
        <v>1166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118"/>
  <sheetViews>
    <sheetView zoomScaleNormal="100"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1040</v>
      </c>
      <c r="F1" s="125" t="s">
        <v>1208</v>
      </c>
      <c r="G1" s="125" t="s">
        <v>1209</v>
      </c>
      <c r="H1" s="125" t="s">
        <v>1210</v>
      </c>
      <c r="I1" s="125" t="s">
        <v>1211</v>
      </c>
      <c r="J1" s="125" t="s">
        <v>1212</v>
      </c>
      <c r="K1" s="125" t="s">
        <v>166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1040</v>
      </c>
      <c r="F53" s="125" t="s">
        <v>1208</v>
      </c>
      <c r="G53" s="125" t="s">
        <v>1209</v>
      </c>
      <c r="H53" s="125" t="s">
        <v>1210</v>
      </c>
      <c r="I53" s="125" t="s">
        <v>1211</v>
      </c>
      <c r="J53" s="125" t="s">
        <v>1212</v>
      </c>
      <c r="K53" s="125" t="s">
        <v>166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1040</v>
      </c>
      <c r="F105" s="125" t="s">
        <v>1208</v>
      </c>
      <c r="G105" s="125" t="s">
        <v>1209</v>
      </c>
      <c r="H105" s="125" t="s">
        <v>1210</v>
      </c>
      <c r="I105" s="125" t="s">
        <v>1211</v>
      </c>
      <c r="J105" s="125" t="s">
        <v>1212</v>
      </c>
      <c r="K105" s="125" t="s">
        <v>166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1040</v>
      </c>
      <c r="F157" s="125" t="s">
        <v>1208</v>
      </c>
      <c r="G157" s="125" t="s">
        <v>1209</v>
      </c>
      <c r="H157" s="125" t="s">
        <v>1210</v>
      </c>
      <c r="I157" s="125" t="s">
        <v>1211</v>
      </c>
      <c r="J157" s="125" t="s">
        <v>1212</v>
      </c>
      <c r="K157" s="125" t="s">
        <v>166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1040</v>
      </c>
      <c r="F209" s="125" t="s">
        <v>1208</v>
      </c>
      <c r="G209" s="125" t="s">
        <v>1209</v>
      </c>
      <c r="H209" s="125" t="s">
        <v>1210</v>
      </c>
      <c r="I209" s="125" t="s">
        <v>1211</v>
      </c>
      <c r="J209" s="125" t="s">
        <v>1212</v>
      </c>
      <c r="K209" s="125" t="s">
        <v>166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1040</v>
      </c>
      <c r="F261" s="125" t="s">
        <v>1208</v>
      </c>
      <c r="G261" s="125" t="s">
        <v>1209</v>
      </c>
      <c r="H261" s="125" t="s">
        <v>1210</v>
      </c>
      <c r="I261" s="125" t="s">
        <v>1211</v>
      </c>
      <c r="J261" s="125" t="s">
        <v>1212</v>
      </c>
      <c r="K261" s="125" t="s">
        <v>166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1040</v>
      </c>
      <c r="F313" s="125" t="s">
        <v>1208</v>
      </c>
      <c r="G313" s="125" t="s">
        <v>1209</v>
      </c>
      <c r="H313" s="125" t="s">
        <v>1210</v>
      </c>
      <c r="I313" s="125" t="s">
        <v>1211</v>
      </c>
      <c r="J313" s="125" t="s">
        <v>1212</v>
      </c>
      <c r="K313" s="125" t="s">
        <v>166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1040</v>
      </c>
      <c r="F365" s="125" t="s">
        <v>1208</v>
      </c>
      <c r="G365" s="125" t="s">
        <v>1209</v>
      </c>
      <c r="H365" s="125" t="s">
        <v>1210</v>
      </c>
      <c r="I365" s="125" t="s">
        <v>1211</v>
      </c>
      <c r="J365" s="125" t="s">
        <v>1212</v>
      </c>
      <c r="K365" s="125" t="s">
        <v>166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1040</v>
      </c>
      <c r="F417" s="125" t="s">
        <v>1208</v>
      </c>
      <c r="G417" s="125" t="s">
        <v>1209</v>
      </c>
      <c r="H417" s="125" t="s">
        <v>1210</v>
      </c>
      <c r="I417" s="125" t="s">
        <v>1211</v>
      </c>
      <c r="J417" s="125" t="s">
        <v>1212</v>
      </c>
      <c r="K417" s="125" t="s">
        <v>166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1040</v>
      </c>
      <c r="F469" s="125" t="s">
        <v>1208</v>
      </c>
      <c r="G469" s="125" t="s">
        <v>1209</v>
      </c>
      <c r="H469" s="125" t="s">
        <v>1210</v>
      </c>
      <c r="I469" s="125" t="s">
        <v>1211</v>
      </c>
      <c r="J469" s="125" t="s">
        <v>1212</v>
      </c>
      <c r="K469" s="125" t="s">
        <v>166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1040</v>
      </c>
      <c r="F521" s="125" t="s">
        <v>1208</v>
      </c>
      <c r="G521" s="125" t="s">
        <v>1209</v>
      </c>
      <c r="H521" s="125" t="s">
        <v>1210</v>
      </c>
      <c r="I521" s="125" t="s">
        <v>1211</v>
      </c>
      <c r="J521" s="125" t="s">
        <v>1212</v>
      </c>
      <c r="K521" s="125" t="s">
        <v>166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1040</v>
      </c>
      <c r="F573" s="125" t="s">
        <v>1208</v>
      </c>
      <c r="G573" s="125" t="s">
        <v>1209</v>
      </c>
      <c r="H573" s="125" t="s">
        <v>1210</v>
      </c>
      <c r="I573" s="125" t="s">
        <v>1211</v>
      </c>
      <c r="J573" s="125" t="s">
        <v>1212</v>
      </c>
      <c r="K573" s="125" t="s">
        <v>166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1040</v>
      </c>
      <c r="F625" s="125" t="s">
        <v>1208</v>
      </c>
      <c r="G625" s="125" t="s">
        <v>1209</v>
      </c>
      <c r="H625" s="125" t="s">
        <v>1210</v>
      </c>
      <c r="I625" s="125" t="s">
        <v>1211</v>
      </c>
      <c r="J625" s="125" t="s">
        <v>1212</v>
      </c>
      <c r="K625" s="125" t="s">
        <v>166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1040</v>
      </c>
      <c r="F677" s="125" t="s">
        <v>1208</v>
      </c>
      <c r="G677" s="125" t="s">
        <v>1209</v>
      </c>
      <c r="H677" s="125" t="s">
        <v>1210</v>
      </c>
      <c r="I677" s="125" t="s">
        <v>1211</v>
      </c>
      <c r="J677" s="125" t="s">
        <v>1212</v>
      </c>
      <c r="K677" s="125" t="s">
        <v>166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1040</v>
      </c>
      <c r="F729" s="125" t="s">
        <v>1208</v>
      </c>
      <c r="G729" s="125" t="s">
        <v>1209</v>
      </c>
      <c r="H729" s="125" t="s">
        <v>1210</v>
      </c>
      <c r="I729" s="125" t="s">
        <v>1211</v>
      </c>
      <c r="J729" s="125" t="s">
        <v>1212</v>
      </c>
      <c r="K729" s="125" t="s">
        <v>166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1040</v>
      </c>
      <c r="F781" s="125" t="s">
        <v>1208</v>
      </c>
      <c r="G781" s="125" t="s">
        <v>1209</v>
      </c>
      <c r="H781" s="125" t="s">
        <v>1210</v>
      </c>
      <c r="I781" s="125" t="s">
        <v>1211</v>
      </c>
      <c r="J781" s="125" t="s">
        <v>1212</v>
      </c>
      <c r="K781" s="125" t="s">
        <v>166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1040</v>
      </c>
      <c r="F833" s="125" t="s">
        <v>1208</v>
      </c>
      <c r="G833" s="125" t="s">
        <v>1209</v>
      </c>
      <c r="H833" s="125" t="s">
        <v>1210</v>
      </c>
      <c r="I833" s="125" t="s">
        <v>1211</v>
      </c>
      <c r="J833" s="125" t="s">
        <v>1212</v>
      </c>
      <c r="K833" s="125" t="s">
        <v>166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1040</v>
      </c>
      <c r="F885" s="125" t="s">
        <v>1208</v>
      </c>
      <c r="G885" s="125" t="s">
        <v>1209</v>
      </c>
      <c r="H885" s="125" t="s">
        <v>1210</v>
      </c>
      <c r="I885" s="125" t="s">
        <v>1211</v>
      </c>
      <c r="J885" s="125" t="s">
        <v>1212</v>
      </c>
      <c r="K885" s="125" t="s">
        <v>166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1040</v>
      </c>
      <c r="F937" s="125" t="s">
        <v>1208</v>
      </c>
      <c r="G937" s="125" t="s">
        <v>1209</v>
      </c>
      <c r="H937" s="125" t="s">
        <v>1210</v>
      </c>
      <c r="I937" s="125" t="s">
        <v>1211</v>
      </c>
      <c r="J937" s="125" t="s">
        <v>1212</v>
      </c>
      <c r="K937" s="125" t="s">
        <v>166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1040</v>
      </c>
      <c r="F989" s="125" t="s">
        <v>1208</v>
      </c>
      <c r="G989" s="125" t="s">
        <v>1209</v>
      </c>
      <c r="H989" s="125" t="s">
        <v>1210</v>
      </c>
      <c r="I989" s="125" t="s">
        <v>1211</v>
      </c>
      <c r="J989" s="125" t="s">
        <v>1212</v>
      </c>
      <c r="K989" s="125" t="s">
        <v>166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1040</v>
      </c>
      <c r="F1041" s="125" t="s">
        <v>1208</v>
      </c>
      <c r="G1041" s="125" t="s">
        <v>1209</v>
      </c>
      <c r="H1041" s="125" t="s">
        <v>1210</v>
      </c>
      <c r="I1041" s="125" t="s">
        <v>1211</v>
      </c>
      <c r="J1041" s="125" t="s">
        <v>1212</v>
      </c>
      <c r="K1041" s="125" t="s">
        <v>166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1040</v>
      </c>
      <c r="F1093" s="125" t="s">
        <v>1208</v>
      </c>
      <c r="G1093" s="125" t="s">
        <v>1209</v>
      </c>
      <c r="H1093" s="125" t="s">
        <v>1210</v>
      </c>
      <c r="I1093" s="125" t="s">
        <v>1211</v>
      </c>
      <c r="J1093" s="125" t="s">
        <v>1212</v>
      </c>
      <c r="K1093" s="125" t="s">
        <v>166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1040</v>
      </c>
      <c r="F1145" s="125" t="s">
        <v>1208</v>
      </c>
      <c r="G1145" s="125" t="s">
        <v>1209</v>
      </c>
      <c r="H1145" s="125" t="s">
        <v>1210</v>
      </c>
      <c r="I1145" s="125" t="s">
        <v>1211</v>
      </c>
      <c r="J1145" s="125" t="s">
        <v>1212</v>
      </c>
      <c r="K1145" s="125" t="s">
        <v>166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1040</v>
      </c>
      <c r="F1197" s="125" t="s">
        <v>1208</v>
      </c>
      <c r="G1197" s="125" t="s">
        <v>1209</v>
      </c>
      <c r="H1197" s="125" t="s">
        <v>1210</v>
      </c>
      <c r="I1197" s="125" t="s">
        <v>1211</v>
      </c>
      <c r="J1197" s="125" t="s">
        <v>1212</v>
      </c>
      <c r="K1197" s="125" t="s">
        <v>166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1040</v>
      </c>
      <c r="F1249" s="125" t="s">
        <v>1208</v>
      </c>
      <c r="G1249" s="125" t="s">
        <v>1209</v>
      </c>
      <c r="H1249" s="125" t="s">
        <v>1210</v>
      </c>
      <c r="I1249" s="125" t="s">
        <v>1211</v>
      </c>
      <c r="J1249" s="125" t="s">
        <v>1212</v>
      </c>
      <c r="K1249" s="125" t="s">
        <v>166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1040</v>
      </c>
      <c r="F1301" s="125" t="s">
        <v>1208</v>
      </c>
      <c r="G1301" s="125" t="s">
        <v>1209</v>
      </c>
      <c r="H1301" s="125" t="s">
        <v>1210</v>
      </c>
      <c r="I1301" s="125" t="s">
        <v>1211</v>
      </c>
      <c r="J1301" s="125" t="s">
        <v>1212</v>
      </c>
      <c r="K1301" s="125" t="s">
        <v>166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1040</v>
      </c>
      <c r="F1353" s="125" t="s">
        <v>1208</v>
      </c>
      <c r="G1353" s="125" t="s">
        <v>1209</v>
      </c>
      <c r="H1353" s="125" t="s">
        <v>1210</v>
      </c>
      <c r="I1353" s="125" t="s">
        <v>1211</v>
      </c>
      <c r="J1353" s="125" t="s">
        <v>1212</v>
      </c>
      <c r="K1353" s="125" t="s">
        <v>166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1040</v>
      </c>
      <c r="F1405" s="125" t="s">
        <v>1208</v>
      </c>
      <c r="G1405" s="125" t="s">
        <v>1209</v>
      </c>
      <c r="H1405" s="125" t="s">
        <v>1210</v>
      </c>
      <c r="I1405" s="125" t="s">
        <v>1211</v>
      </c>
      <c r="J1405" s="125" t="s">
        <v>1212</v>
      </c>
      <c r="K1405" s="125" t="s">
        <v>166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1040</v>
      </c>
      <c r="F1457" s="125" t="s">
        <v>1208</v>
      </c>
      <c r="G1457" s="125" t="s">
        <v>1209</v>
      </c>
      <c r="H1457" s="125" t="s">
        <v>1210</v>
      </c>
      <c r="I1457" s="125" t="s">
        <v>1211</v>
      </c>
      <c r="J1457" s="125" t="s">
        <v>1212</v>
      </c>
      <c r="K1457" s="125" t="s">
        <v>166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1040</v>
      </c>
      <c r="F1509" s="125" t="s">
        <v>1208</v>
      </c>
      <c r="G1509" s="125" t="s">
        <v>1209</v>
      </c>
      <c r="H1509" s="125" t="s">
        <v>1210</v>
      </c>
      <c r="I1509" s="125" t="s">
        <v>1211</v>
      </c>
      <c r="J1509" s="125" t="s">
        <v>1212</v>
      </c>
      <c r="K1509" s="125" t="s">
        <v>166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1040</v>
      </c>
      <c r="F1561" s="125" t="s">
        <v>1208</v>
      </c>
      <c r="G1561" s="125" t="s">
        <v>1209</v>
      </c>
      <c r="H1561" s="125" t="s">
        <v>1210</v>
      </c>
      <c r="I1561" s="125" t="s">
        <v>1211</v>
      </c>
      <c r="J1561" s="125" t="s">
        <v>1212</v>
      </c>
      <c r="K1561" s="125" t="s">
        <v>166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1040</v>
      </c>
      <c r="F1613" s="125" t="s">
        <v>1208</v>
      </c>
      <c r="G1613" s="125" t="s">
        <v>1209</v>
      </c>
      <c r="H1613" s="125" t="s">
        <v>1210</v>
      </c>
      <c r="I1613" s="125" t="s">
        <v>1211</v>
      </c>
      <c r="J1613" s="125" t="s">
        <v>1212</v>
      </c>
      <c r="K1613" s="125" t="s">
        <v>166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1040</v>
      </c>
      <c r="F1665" s="125" t="s">
        <v>1208</v>
      </c>
      <c r="G1665" s="125" t="s">
        <v>1209</v>
      </c>
      <c r="H1665" s="125" t="s">
        <v>1210</v>
      </c>
      <c r="I1665" s="125" t="s">
        <v>1211</v>
      </c>
      <c r="J1665" s="125" t="s">
        <v>1212</v>
      </c>
      <c r="K1665" s="125" t="s">
        <v>166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1040</v>
      </c>
      <c r="F1717" s="125" t="s">
        <v>1208</v>
      </c>
      <c r="G1717" s="125" t="s">
        <v>1209</v>
      </c>
      <c r="H1717" s="125" t="s">
        <v>1210</v>
      </c>
      <c r="I1717" s="125" t="s">
        <v>1211</v>
      </c>
      <c r="J1717" s="125" t="s">
        <v>1212</v>
      </c>
      <c r="K1717" s="125" t="s">
        <v>166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1040</v>
      </c>
      <c r="F1769" s="125" t="s">
        <v>1208</v>
      </c>
      <c r="G1769" s="125" t="s">
        <v>1209</v>
      </c>
      <c r="H1769" s="125" t="s">
        <v>1210</v>
      </c>
      <c r="I1769" s="125" t="s">
        <v>1211</v>
      </c>
      <c r="J1769" s="125" t="s">
        <v>1212</v>
      </c>
      <c r="K1769" s="125" t="s">
        <v>166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1040</v>
      </c>
      <c r="F1821" s="125" t="s">
        <v>1208</v>
      </c>
      <c r="G1821" s="125" t="s">
        <v>1209</v>
      </c>
      <c r="H1821" s="125" t="s">
        <v>1210</v>
      </c>
      <c r="I1821" s="125" t="s">
        <v>1211</v>
      </c>
      <c r="J1821" s="125" t="s">
        <v>1212</v>
      </c>
      <c r="K1821" s="125" t="s">
        <v>166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1040</v>
      </c>
      <c r="F1873" s="125" t="s">
        <v>1208</v>
      </c>
      <c r="G1873" s="125" t="s">
        <v>1209</v>
      </c>
      <c r="H1873" s="125" t="s">
        <v>1210</v>
      </c>
      <c r="I1873" s="125" t="s">
        <v>1211</v>
      </c>
      <c r="J1873" s="125" t="s">
        <v>1212</v>
      </c>
      <c r="K1873" s="125" t="s">
        <v>166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1040</v>
      </c>
      <c r="F1925" s="125" t="s">
        <v>1208</v>
      </c>
      <c r="G1925" s="125" t="s">
        <v>1209</v>
      </c>
      <c r="H1925" s="125" t="s">
        <v>1210</v>
      </c>
      <c r="I1925" s="125" t="s">
        <v>1211</v>
      </c>
      <c r="J1925" s="125" t="s">
        <v>1212</v>
      </c>
      <c r="K1925" s="125" t="s">
        <v>166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1040</v>
      </c>
      <c r="F1977" s="125" t="s">
        <v>1208</v>
      </c>
      <c r="G1977" s="125" t="s">
        <v>1209</v>
      </c>
      <c r="H1977" s="125" t="s">
        <v>1210</v>
      </c>
      <c r="I1977" s="125" t="s">
        <v>1211</v>
      </c>
      <c r="J1977" s="125" t="s">
        <v>1212</v>
      </c>
      <c r="K1977" s="125" t="s">
        <v>166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1040</v>
      </c>
      <c r="F2029" s="125" t="s">
        <v>1208</v>
      </c>
      <c r="G2029" s="125" t="s">
        <v>1209</v>
      </c>
      <c r="H2029" s="125" t="s">
        <v>1210</v>
      </c>
      <c r="I2029" s="125" t="s">
        <v>1211</v>
      </c>
      <c r="J2029" s="125" t="s">
        <v>1212</v>
      </c>
      <c r="K2029" s="125" t="s">
        <v>166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1040</v>
      </c>
      <c r="F2081" s="125" t="s">
        <v>1208</v>
      </c>
      <c r="G2081" s="125" t="s">
        <v>1209</v>
      </c>
      <c r="H2081" s="125" t="s">
        <v>1210</v>
      </c>
      <c r="I2081" s="125" t="s">
        <v>1211</v>
      </c>
      <c r="J2081" s="125" t="s">
        <v>1212</v>
      </c>
      <c r="K2081" s="125" t="s">
        <v>166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1040</v>
      </c>
      <c r="F2133" s="125" t="s">
        <v>1208</v>
      </c>
      <c r="G2133" s="125" t="s">
        <v>1209</v>
      </c>
      <c r="H2133" s="125" t="s">
        <v>1210</v>
      </c>
      <c r="I2133" s="125" t="s">
        <v>1211</v>
      </c>
      <c r="J2133" s="125" t="s">
        <v>1212</v>
      </c>
      <c r="K2133" s="125" t="s">
        <v>166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1040</v>
      </c>
      <c r="F2185" s="125" t="s">
        <v>1208</v>
      </c>
      <c r="G2185" s="125" t="s">
        <v>1209</v>
      </c>
      <c r="H2185" s="125" t="s">
        <v>1210</v>
      </c>
      <c r="I2185" s="125" t="s">
        <v>1211</v>
      </c>
      <c r="J2185" s="125" t="s">
        <v>1212</v>
      </c>
      <c r="K2185" s="125" t="s">
        <v>166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1040</v>
      </c>
      <c r="F2237" s="125" t="s">
        <v>1208</v>
      </c>
      <c r="G2237" s="125" t="s">
        <v>1209</v>
      </c>
      <c r="H2237" s="125" t="s">
        <v>1210</v>
      </c>
      <c r="I2237" s="125" t="s">
        <v>1211</v>
      </c>
      <c r="J2237" s="125" t="s">
        <v>1212</v>
      </c>
      <c r="K2237" s="125" t="s">
        <v>166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1040</v>
      </c>
      <c r="F2289" s="125" t="s">
        <v>1208</v>
      </c>
      <c r="G2289" s="125" t="s">
        <v>1209</v>
      </c>
      <c r="H2289" s="125" t="s">
        <v>1210</v>
      </c>
      <c r="I2289" s="125" t="s">
        <v>1211</v>
      </c>
      <c r="J2289" s="125" t="s">
        <v>1212</v>
      </c>
      <c r="K2289" s="125" t="s">
        <v>166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1040</v>
      </c>
      <c r="F2341" s="125" t="s">
        <v>1208</v>
      </c>
      <c r="G2341" s="125" t="s">
        <v>1209</v>
      </c>
      <c r="H2341" s="125" t="s">
        <v>1210</v>
      </c>
      <c r="I2341" s="125" t="s">
        <v>1211</v>
      </c>
      <c r="J2341" s="125" t="s">
        <v>1212</v>
      </c>
      <c r="K2341" s="125" t="s">
        <v>166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1040</v>
      </c>
      <c r="F2393" s="125" t="s">
        <v>1208</v>
      </c>
      <c r="G2393" s="125" t="s">
        <v>1209</v>
      </c>
      <c r="H2393" s="125" t="s">
        <v>1210</v>
      </c>
      <c r="I2393" s="125" t="s">
        <v>1211</v>
      </c>
      <c r="J2393" s="125" t="s">
        <v>1212</v>
      </c>
      <c r="K2393" s="125" t="s">
        <v>166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1040</v>
      </c>
      <c r="F2445" s="125" t="s">
        <v>1208</v>
      </c>
      <c r="G2445" s="125" t="s">
        <v>1209</v>
      </c>
      <c r="H2445" s="125" t="s">
        <v>1210</v>
      </c>
      <c r="I2445" s="125" t="s">
        <v>1211</v>
      </c>
      <c r="J2445" s="125" t="s">
        <v>1212</v>
      </c>
      <c r="K2445" s="125" t="s">
        <v>166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1040</v>
      </c>
      <c r="F2497" s="125" t="s">
        <v>1208</v>
      </c>
      <c r="G2497" s="125" t="s">
        <v>1209</v>
      </c>
      <c r="H2497" s="125" t="s">
        <v>1210</v>
      </c>
      <c r="I2497" s="125" t="s">
        <v>1211</v>
      </c>
      <c r="J2497" s="125" t="s">
        <v>1212</v>
      </c>
      <c r="K2497" s="125" t="s">
        <v>166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1040</v>
      </c>
      <c r="F2549" s="125" t="s">
        <v>1208</v>
      </c>
      <c r="G2549" s="125" t="s">
        <v>1209</v>
      </c>
      <c r="H2549" s="125" t="s">
        <v>1210</v>
      </c>
      <c r="I2549" s="125" t="s">
        <v>1211</v>
      </c>
      <c r="J2549" s="125" t="s">
        <v>1212</v>
      </c>
      <c r="K2549" s="125" t="s">
        <v>166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1040</v>
      </c>
      <c r="F2601" s="125" t="s">
        <v>1208</v>
      </c>
      <c r="G2601" s="125" t="s">
        <v>1209</v>
      </c>
      <c r="H2601" s="125" t="s">
        <v>1210</v>
      </c>
      <c r="I2601" s="125" t="s">
        <v>1211</v>
      </c>
      <c r="J2601" s="125" t="s">
        <v>1212</v>
      </c>
      <c r="K2601" s="125" t="s">
        <v>166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1040</v>
      </c>
      <c r="F2653" s="125" t="s">
        <v>1208</v>
      </c>
      <c r="G2653" s="125" t="s">
        <v>1209</v>
      </c>
      <c r="H2653" s="125" t="s">
        <v>1210</v>
      </c>
      <c r="I2653" s="125" t="s">
        <v>1211</v>
      </c>
      <c r="J2653" s="125" t="s">
        <v>1212</v>
      </c>
      <c r="K2653" s="125" t="s">
        <v>166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1040</v>
      </c>
      <c r="F2705" s="125" t="s">
        <v>1208</v>
      </c>
      <c r="G2705" s="125" t="s">
        <v>1209</v>
      </c>
      <c r="H2705" s="125" t="s">
        <v>1210</v>
      </c>
      <c r="I2705" s="125" t="s">
        <v>1211</v>
      </c>
      <c r="J2705" s="125" t="s">
        <v>1212</v>
      </c>
      <c r="K2705" s="125" t="s">
        <v>166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1040</v>
      </c>
      <c r="F2757" s="125" t="s">
        <v>1208</v>
      </c>
      <c r="G2757" s="125" t="s">
        <v>1209</v>
      </c>
      <c r="H2757" s="125" t="s">
        <v>1210</v>
      </c>
      <c r="I2757" s="125" t="s">
        <v>1211</v>
      </c>
      <c r="J2757" s="125" t="s">
        <v>1212</v>
      </c>
      <c r="K2757" s="125" t="s">
        <v>166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1040</v>
      </c>
      <c r="F2809" s="125" t="s">
        <v>1208</v>
      </c>
      <c r="G2809" s="125" t="s">
        <v>1209</v>
      </c>
      <c r="H2809" s="125" t="s">
        <v>1210</v>
      </c>
      <c r="I2809" s="125" t="s">
        <v>1211</v>
      </c>
      <c r="J2809" s="125" t="s">
        <v>1212</v>
      </c>
      <c r="K2809" s="125" t="s">
        <v>166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1040</v>
      </c>
      <c r="F2861" s="125" t="s">
        <v>1208</v>
      </c>
      <c r="G2861" s="125" t="s">
        <v>1209</v>
      </c>
      <c r="H2861" s="125" t="s">
        <v>1210</v>
      </c>
      <c r="I2861" s="125" t="s">
        <v>1211</v>
      </c>
      <c r="J2861" s="125" t="s">
        <v>1212</v>
      </c>
      <c r="K2861" s="125" t="s">
        <v>166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1040</v>
      </c>
      <c r="F2913" s="125" t="s">
        <v>1208</v>
      </c>
      <c r="G2913" s="125" t="s">
        <v>1209</v>
      </c>
      <c r="H2913" s="125" t="s">
        <v>1210</v>
      </c>
      <c r="I2913" s="125" t="s">
        <v>1211</v>
      </c>
      <c r="J2913" s="125" t="s">
        <v>1212</v>
      </c>
      <c r="K2913" s="125" t="s">
        <v>166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1040</v>
      </c>
      <c r="F2965" s="125" t="s">
        <v>1208</v>
      </c>
      <c r="G2965" s="125" t="s">
        <v>1209</v>
      </c>
      <c r="H2965" s="125" t="s">
        <v>1210</v>
      </c>
      <c r="I2965" s="125" t="s">
        <v>1211</v>
      </c>
      <c r="J2965" s="125" t="s">
        <v>1212</v>
      </c>
      <c r="K2965" s="125" t="s">
        <v>166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1040</v>
      </c>
      <c r="F3017" s="125" t="s">
        <v>1208</v>
      </c>
      <c r="G3017" s="125" t="s">
        <v>1209</v>
      </c>
      <c r="H3017" s="125" t="s">
        <v>1210</v>
      </c>
      <c r="I3017" s="125" t="s">
        <v>1211</v>
      </c>
      <c r="J3017" s="125" t="s">
        <v>1212</v>
      </c>
      <c r="K3017" s="125" t="s">
        <v>166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1040</v>
      </c>
      <c r="F3069" s="125" t="s">
        <v>1208</v>
      </c>
      <c r="G3069" s="125" t="s">
        <v>1209</v>
      </c>
      <c r="H3069" s="125" t="s">
        <v>1210</v>
      </c>
      <c r="I3069" s="125" t="s">
        <v>1211</v>
      </c>
      <c r="J3069" s="125" t="s">
        <v>1212</v>
      </c>
      <c r="K3069" s="125" t="s">
        <v>166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</sheetData>
  <conditionalFormatting sqref="A1:K50">
    <cfRule type="containsText" dxfId="60" priority="60" operator="containsText" text="Fin. Consumo">
      <formula>NOT(ISERROR(SEARCH("Fin. Consumo",A1)))</formula>
    </cfRule>
  </conditionalFormatting>
  <conditionalFormatting sqref="A53:K102">
    <cfRule type="containsText" dxfId="59" priority="59" operator="containsText" text="Fin. Consumo">
      <formula>NOT(ISERROR(SEARCH("Fin. Consumo",A53)))</formula>
    </cfRule>
  </conditionalFormatting>
  <conditionalFormatting sqref="A105:K154">
    <cfRule type="containsText" dxfId="58" priority="58" operator="containsText" text="Fin. Consumo">
      <formula>NOT(ISERROR(SEARCH("Fin. Consumo",A105)))</formula>
    </cfRule>
  </conditionalFormatting>
  <conditionalFormatting sqref="A157:K206">
    <cfRule type="containsText" dxfId="57" priority="57" operator="containsText" text="Fin. Consumo">
      <formula>NOT(ISERROR(SEARCH("Fin. Consumo",A157)))</formula>
    </cfRule>
  </conditionalFormatting>
  <conditionalFormatting sqref="A209:K258">
    <cfRule type="containsText" dxfId="56" priority="56" operator="containsText" text="Fin. Consumo">
      <formula>NOT(ISERROR(SEARCH("Fin. Consumo",A209)))</formula>
    </cfRule>
  </conditionalFormatting>
  <conditionalFormatting sqref="A261:K310">
    <cfRule type="containsText" dxfId="55" priority="55" operator="containsText" text="Fin. Consumo">
      <formula>NOT(ISERROR(SEARCH("Fin. Consumo",A261)))</formula>
    </cfRule>
  </conditionalFormatting>
  <conditionalFormatting sqref="A313:K362">
    <cfRule type="containsText" dxfId="54" priority="54" operator="containsText" text="Fin. Consumo">
      <formula>NOT(ISERROR(SEARCH("Fin. Consumo",A313)))</formula>
    </cfRule>
  </conditionalFormatting>
  <conditionalFormatting sqref="A365:K414">
    <cfRule type="containsText" dxfId="53" priority="53" operator="containsText" text="Fin. Consumo">
      <formula>NOT(ISERROR(SEARCH("Fin. Consumo",A365)))</formula>
    </cfRule>
  </conditionalFormatting>
  <conditionalFormatting sqref="A417:K466">
    <cfRule type="containsText" dxfId="52" priority="52" operator="containsText" text="Fin. Consumo">
      <formula>NOT(ISERROR(SEARCH("Fin. Consumo",A417)))</formula>
    </cfRule>
  </conditionalFormatting>
  <conditionalFormatting sqref="A469:K518">
    <cfRule type="containsText" dxfId="51" priority="51" operator="containsText" text="Fin. Consumo">
      <formula>NOT(ISERROR(SEARCH("Fin. Consumo",A469)))</formula>
    </cfRule>
  </conditionalFormatting>
  <conditionalFormatting sqref="A521:K570">
    <cfRule type="containsText" dxfId="50" priority="50" operator="containsText" text="Fin. Consumo">
      <formula>NOT(ISERROR(SEARCH("Fin. Consumo",A521)))</formula>
    </cfRule>
  </conditionalFormatting>
  <conditionalFormatting sqref="A573:K622">
    <cfRule type="containsText" dxfId="49" priority="49" operator="containsText" text="Fin. Consumo">
      <formula>NOT(ISERROR(SEARCH("Fin. Consumo",A573)))</formula>
    </cfRule>
  </conditionalFormatting>
  <conditionalFormatting sqref="A625:K674">
    <cfRule type="containsText" dxfId="48" priority="48" operator="containsText" text="Fin. Consumo">
      <formula>NOT(ISERROR(SEARCH("Fin. Consumo",A625)))</formula>
    </cfRule>
  </conditionalFormatting>
  <conditionalFormatting sqref="A677:K726">
    <cfRule type="containsText" dxfId="47" priority="47" operator="containsText" text="Fin. Consumo">
      <formula>NOT(ISERROR(SEARCH("Fin. Consumo",A677)))</formula>
    </cfRule>
  </conditionalFormatting>
  <conditionalFormatting sqref="A729:K778">
    <cfRule type="containsText" dxfId="46" priority="46" operator="containsText" text="Fin. Consumo">
      <formula>NOT(ISERROR(SEARCH("Fin. Consumo",A729)))</formula>
    </cfRule>
  </conditionalFormatting>
  <conditionalFormatting sqref="A781:K830">
    <cfRule type="containsText" dxfId="45" priority="45" operator="containsText" text="Fin. Consumo">
      <formula>NOT(ISERROR(SEARCH("Fin. Consumo",A781)))</formula>
    </cfRule>
  </conditionalFormatting>
  <conditionalFormatting sqref="A833:K882">
    <cfRule type="containsText" dxfId="44" priority="44" operator="containsText" text="Fin. Consumo">
      <formula>NOT(ISERROR(SEARCH("Fin. Consumo",A833)))</formula>
    </cfRule>
  </conditionalFormatting>
  <conditionalFormatting sqref="A885:K934">
    <cfRule type="containsText" dxfId="43" priority="43" operator="containsText" text="Fin. Consumo">
      <formula>NOT(ISERROR(SEARCH("Fin. Consumo",A885)))</formula>
    </cfRule>
  </conditionalFormatting>
  <conditionalFormatting sqref="A937:K986">
    <cfRule type="containsText" dxfId="42" priority="42" operator="containsText" text="Fin. Consumo">
      <formula>NOT(ISERROR(SEARCH("Fin. Consumo",A937)))</formula>
    </cfRule>
  </conditionalFormatting>
  <conditionalFormatting sqref="A989:K1038">
    <cfRule type="containsText" dxfId="41" priority="41" operator="containsText" text="Fin. Consumo">
      <formula>NOT(ISERROR(SEARCH("Fin. Consumo",A989)))</formula>
    </cfRule>
  </conditionalFormatting>
  <conditionalFormatting sqref="A1041:K1090">
    <cfRule type="containsText" dxfId="40" priority="40" operator="containsText" text="Fin. Consumo">
      <formula>NOT(ISERROR(SEARCH("Fin. Consumo",A1041)))</formula>
    </cfRule>
  </conditionalFormatting>
  <conditionalFormatting sqref="A1093:K1142">
    <cfRule type="containsText" dxfId="39" priority="39" operator="containsText" text="Fin. Consumo">
      <formula>NOT(ISERROR(SEARCH("Fin. Consumo",A1093)))</formula>
    </cfRule>
  </conditionalFormatting>
  <conditionalFormatting sqref="A1145:K1194">
    <cfRule type="containsText" dxfId="38" priority="38" operator="containsText" text="Fin. Consumo">
      <formula>NOT(ISERROR(SEARCH("Fin. Consumo",A1145)))</formula>
    </cfRule>
  </conditionalFormatting>
  <conditionalFormatting sqref="A1197:K1246">
    <cfRule type="containsText" dxfId="37" priority="37" operator="containsText" text="Fin. Consumo">
      <formula>NOT(ISERROR(SEARCH("Fin. Consumo",A1197)))</formula>
    </cfRule>
  </conditionalFormatting>
  <conditionalFormatting sqref="A1249:K1298">
    <cfRule type="containsText" dxfId="36" priority="36" operator="containsText" text="Fin. Consumo">
      <formula>NOT(ISERROR(SEARCH("Fin. Consumo",A1249)))</formula>
    </cfRule>
  </conditionalFormatting>
  <conditionalFormatting sqref="A1301:K1350">
    <cfRule type="containsText" dxfId="35" priority="35" operator="containsText" text="Fin. Consumo">
      <formula>NOT(ISERROR(SEARCH("Fin. Consumo",A1301)))</formula>
    </cfRule>
  </conditionalFormatting>
  <conditionalFormatting sqref="A1353:K1402">
    <cfRule type="containsText" dxfId="34" priority="34" operator="containsText" text="Fin. Consumo">
      <formula>NOT(ISERROR(SEARCH("Fin. Consumo",A1353)))</formula>
    </cfRule>
  </conditionalFormatting>
  <conditionalFormatting sqref="A1405:K1454">
    <cfRule type="containsText" dxfId="33" priority="33" operator="containsText" text="Fin. Consumo">
      <formula>NOT(ISERROR(SEARCH("Fin. Consumo",A1405)))</formula>
    </cfRule>
  </conditionalFormatting>
  <conditionalFormatting sqref="A1457:K1506">
    <cfRule type="containsText" dxfId="32" priority="32" operator="containsText" text="Fin. Consumo">
      <formula>NOT(ISERROR(SEARCH("Fin. Consumo",A1457)))</formula>
    </cfRule>
  </conditionalFormatting>
  <conditionalFormatting sqref="A1509:K1558">
    <cfRule type="containsText" dxfId="31" priority="31" operator="containsText" text="Fin. Consumo">
      <formula>NOT(ISERROR(SEARCH("Fin. Consumo",A1509)))</formula>
    </cfRule>
  </conditionalFormatting>
  <conditionalFormatting sqref="A1561:K1610">
    <cfRule type="containsText" dxfId="30" priority="30" operator="containsText" text="Fin. Consumo">
      <formula>NOT(ISERROR(SEARCH("Fin. Consumo",A1561)))</formula>
    </cfRule>
  </conditionalFormatting>
  <conditionalFormatting sqref="A1613:K1662">
    <cfRule type="containsText" dxfId="29" priority="29" operator="containsText" text="Fin. Consumo">
      <formula>NOT(ISERROR(SEARCH("Fin. Consumo",A1613)))</formula>
    </cfRule>
  </conditionalFormatting>
  <conditionalFormatting sqref="A1665:K1714">
    <cfRule type="containsText" dxfId="28" priority="28" operator="containsText" text="Fin. Consumo">
      <formula>NOT(ISERROR(SEARCH("Fin. Consumo",A1665)))</formula>
    </cfRule>
  </conditionalFormatting>
  <conditionalFormatting sqref="A1717:K1766">
    <cfRule type="containsText" dxfId="27" priority="27" operator="containsText" text="Fin. Consumo">
      <formula>NOT(ISERROR(SEARCH("Fin. Consumo",A1717)))</formula>
    </cfRule>
  </conditionalFormatting>
  <conditionalFormatting sqref="A1769:K1818">
    <cfRule type="containsText" dxfId="26" priority="26" operator="containsText" text="Fin. Consumo">
      <formula>NOT(ISERROR(SEARCH("Fin. Consumo",A1769)))</formula>
    </cfRule>
  </conditionalFormatting>
  <conditionalFormatting sqref="A1821:K1870">
    <cfRule type="containsText" dxfId="25" priority="25" operator="containsText" text="Fin. Consumo">
      <formula>NOT(ISERROR(SEARCH("Fin. Consumo",A1821)))</formula>
    </cfRule>
  </conditionalFormatting>
  <conditionalFormatting sqref="A1873:K1922">
    <cfRule type="containsText" dxfId="24" priority="24" operator="containsText" text="Fin. Consumo">
      <formula>NOT(ISERROR(SEARCH("Fin. Consumo",A1873)))</formula>
    </cfRule>
  </conditionalFormatting>
  <conditionalFormatting sqref="A1925:K1974">
    <cfRule type="containsText" dxfId="23" priority="23" operator="containsText" text="Fin. Consumo">
      <formula>NOT(ISERROR(SEARCH("Fin. Consumo",A1925)))</formula>
    </cfRule>
  </conditionalFormatting>
  <conditionalFormatting sqref="A1977:K2026">
    <cfRule type="containsText" dxfId="22" priority="22" operator="containsText" text="Fin. Consumo">
      <formula>NOT(ISERROR(SEARCH("Fin. Consumo",A1977)))</formula>
    </cfRule>
  </conditionalFormatting>
  <conditionalFormatting sqref="A2029:K2078">
    <cfRule type="containsText" dxfId="21" priority="21" operator="containsText" text="Fin. Consumo">
      <formula>NOT(ISERROR(SEARCH("Fin. Consumo",A2029)))</formula>
    </cfRule>
  </conditionalFormatting>
  <conditionalFormatting sqref="A2081:K2130">
    <cfRule type="containsText" dxfId="20" priority="20" operator="containsText" text="Fin. Consumo">
      <formula>NOT(ISERROR(SEARCH("Fin. Consumo",A2081)))</formula>
    </cfRule>
  </conditionalFormatting>
  <conditionalFormatting sqref="A2133:K2182">
    <cfRule type="containsText" dxfId="19" priority="19" operator="containsText" text="Fin. Consumo">
      <formula>NOT(ISERROR(SEARCH("Fin. Consumo",A2133)))</formula>
    </cfRule>
  </conditionalFormatting>
  <conditionalFormatting sqref="A2185:K2234">
    <cfRule type="containsText" dxfId="18" priority="18" operator="containsText" text="Fin. Consumo">
      <formula>NOT(ISERROR(SEARCH("Fin. Consumo",A2185)))</formula>
    </cfRule>
  </conditionalFormatting>
  <conditionalFormatting sqref="A2237:K2286">
    <cfRule type="containsText" dxfId="17" priority="17" operator="containsText" text="Fin. Consumo">
      <formula>NOT(ISERROR(SEARCH("Fin. Consumo",A2237)))</formula>
    </cfRule>
  </conditionalFormatting>
  <conditionalFormatting sqref="A2289:K2338">
    <cfRule type="containsText" dxfId="16" priority="16" operator="containsText" text="Fin. Consumo">
      <formula>NOT(ISERROR(SEARCH("Fin. Consumo",A2289)))</formula>
    </cfRule>
  </conditionalFormatting>
  <conditionalFormatting sqref="A2341:K2390">
    <cfRule type="containsText" dxfId="15" priority="15" operator="containsText" text="Fin. Consumo">
      <formula>NOT(ISERROR(SEARCH("Fin. Consumo",A2341)))</formula>
    </cfRule>
  </conditionalFormatting>
  <conditionalFormatting sqref="A2393:K2442">
    <cfRule type="containsText" dxfId="14" priority="14" operator="containsText" text="Fin. Consumo">
      <formula>NOT(ISERROR(SEARCH("Fin. Consumo",A2393)))</formula>
    </cfRule>
  </conditionalFormatting>
  <conditionalFormatting sqref="A2445:K2494">
    <cfRule type="containsText" dxfId="13" priority="13" operator="containsText" text="Fin. Consumo">
      <formula>NOT(ISERROR(SEARCH("Fin. Consumo",A2445)))</formula>
    </cfRule>
  </conditionalFormatting>
  <conditionalFormatting sqref="A2497:K2546">
    <cfRule type="containsText" dxfId="12" priority="12" operator="containsText" text="Fin. Consumo">
      <formula>NOT(ISERROR(SEARCH("Fin. Consumo",A2497)))</formula>
    </cfRule>
  </conditionalFormatting>
  <conditionalFormatting sqref="A2549:K2598">
    <cfRule type="containsText" dxfId="11" priority="11" operator="containsText" text="Fin. Consumo">
      <formula>NOT(ISERROR(SEARCH("Fin. Consumo",A2549)))</formula>
    </cfRule>
  </conditionalFormatting>
  <conditionalFormatting sqref="A2601:K2650">
    <cfRule type="containsText" dxfId="10" priority="10" operator="containsText" text="Fin. Consumo">
      <formula>NOT(ISERROR(SEARCH("Fin. Consumo",A2601)))</formula>
    </cfRule>
  </conditionalFormatting>
  <conditionalFormatting sqref="A2653:K2702">
    <cfRule type="containsText" dxfId="9" priority="9" operator="containsText" text="Fin. Consumo">
      <formula>NOT(ISERROR(SEARCH("Fin. Consumo",A2653)))</formula>
    </cfRule>
  </conditionalFormatting>
  <conditionalFormatting sqref="A2705:K2754">
    <cfRule type="containsText" dxfId="8" priority="8" operator="containsText" text="Fin. Consumo">
      <formula>NOT(ISERROR(SEARCH("Fin. Consumo",A2705)))</formula>
    </cfRule>
  </conditionalFormatting>
  <conditionalFormatting sqref="A2757:K2806">
    <cfRule type="containsText" dxfId="7" priority="7" operator="containsText" text="Fin. Consumo">
      <formula>NOT(ISERROR(SEARCH("Fin. Consumo",A2757)))</formula>
    </cfRule>
  </conditionalFormatting>
  <conditionalFormatting sqref="A2809:K2858">
    <cfRule type="containsText" dxfId="6" priority="6" operator="containsText" text="Fin. Consumo">
      <formula>NOT(ISERROR(SEARCH("Fin. Consumo",A2809)))</formula>
    </cfRule>
  </conditionalFormatting>
  <conditionalFormatting sqref="A2861:K2910">
    <cfRule type="containsText" dxfId="5" priority="5" operator="containsText" text="Fin. Consumo">
      <formula>NOT(ISERROR(SEARCH("Fin. Consumo",A2861)))</formula>
    </cfRule>
  </conditionalFormatting>
  <conditionalFormatting sqref="A2913:K2962">
    <cfRule type="containsText" dxfId="4" priority="4" operator="containsText" text="Fin. Consumo">
      <formula>NOT(ISERROR(SEARCH("Fin. Consumo",A2913)))</formula>
    </cfRule>
  </conditionalFormatting>
  <conditionalFormatting sqref="A2965:K3014">
    <cfRule type="containsText" dxfId="3" priority="3" operator="containsText" text="Fin. Consumo">
      <formula>NOT(ISERROR(SEARCH("Fin. Consumo",A2965)))</formula>
    </cfRule>
  </conditionalFormatting>
  <conditionalFormatting sqref="A3017:K3066">
    <cfRule type="containsText" dxfId="2" priority="2" operator="containsText" text="Fin. Consumo">
      <formula>NOT(ISERROR(SEARCH("Fin. Consumo",A3017)))</formula>
    </cfRule>
  </conditionalFormatting>
  <conditionalFormatting sqref="A3069:K3118">
    <cfRule type="containsText" dxfId="1" priority="1" operator="containsText" text="Fin. Consumo">
      <formula>NOT(ISERROR(SEARCH("Fin. Consumo",A3069)))</formula>
    </cfRule>
  </conditionalFormatting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118"/>
  <sheetViews>
    <sheetView topLeftCell="A3052" workbookViewId="0">
      <selection activeCell="A3052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1040</v>
      </c>
      <c r="F1" s="125" t="s">
        <v>1208</v>
      </c>
      <c r="G1" s="125" t="s">
        <v>1209</v>
      </c>
      <c r="H1" s="125" t="s">
        <v>1210</v>
      </c>
      <c r="I1" s="125" t="s">
        <v>1211</v>
      </c>
      <c r="J1" s="125" t="s">
        <v>1212</v>
      </c>
      <c r="K1" s="125" t="s">
        <v>166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1040</v>
      </c>
      <c r="F53" s="125" t="s">
        <v>1208</v>
      </c>
      <c r="G53" s="125" t="s">
        <v>1209</v>
      </c>
      <c r="H53" s="125" t="s">
        <v>1210</v>
      </c>
      <c r="I53" s="125" t="s">
        <v>1211</v>
      </c>
      <c r="J53" s="125" t="s">
        <v>1212</v>
      </c>
      <c r="K53" s="125" t="s">
        <v>166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1040</v>
      </c>
      <c r="F105" s="125" t="s">
        <v>1208</v>
      </c>
      <c r="G105" s="125" t="s">
        <v>1209</v>
      </c>
      <c r="H105" s="125" t="s">
        <v>1210</v>
      </c>
      <c r="I105" s="125" t="s">
        <v>1211</v>
      </c>
      <c r="J105" s="125" t="s">
        <v>1212</v>
      </c>
      <c r="K105" s="125" t="s">
        <v>166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1040</v>
      </c>
      <c r="F157" s="125" t="s">
        <v>1208</v>
      </c>
      <c r="G157" s="125" t="s">
        <v>1209</v>
      </c>
      <c r="H157" s="125" t="s">
        <v>1210</v>
      </c>
      <c r="I157" s="125" t="s">
        <v>1211</v>
      </c>
      <c r="J157" s="125" t="s">
        <v>1212</v>
      </c>
      <c r="K157" s="125" t="s">
        <v>166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1040</v>
      </c>
      <c r="F209" s="125" t="s">
        <v>1208</v>
      </c>
      <c r="G209" s="125" t="s">
        <v>1209</v>
      </c>
      <c r="H209" s="125" t="s">
        <v>1210</v>
      </c>
      <c r="I209" s="125" t="s">
        <v>1211</v>
      </c>
      <c r="J209" s="125" t="s">
        <v>1212</v>
      </c>
      <c r="K209" s="125" t="s">
        <v>166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1040</v>
      </c>
      <c r="F261" s="125" t="s">
        <v>1208</v>
      </c>
      <c r="G261" s="125" t="s">
        <v>1209</v>
      </c>
      <c r="H261" s="125" t="s">
        <v>1210</v>
      </c>
      <c r="I261" s="125" t="s">
        <v>1211</v>
      </c>
      <c r="J261" s="125" t="s">
        <v>1212</v>
      </c>
      <c r="K261" s="125" t="s">
        <v>166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1040</v>
      </c>
      <c r="F313" s="125" t="s">
        <v>1208</v>
      </c>
      <c r="G313" s="125" t="s">
        <v>1209</v>
      </c>
      <c r="H313" s="125" t="s">
        <v>1210</v>
      </c>
      <c r="I313" s="125" t="s">
        <v>1211</v>
      </c>
      <c r="J313" s="125" t="s">
        <v>1212</v>
      </c>
      <c r="K313" s="125" t="s">
        <v>166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1040</v>
      </c>
      <c r="F365" s="125" t="s">
        <v>1208</v>
      </c>
      <c r="G365" s="125" t="s">
        <v>1209</v>
      </c>
      <c r="H365" s="125" t="s">
        <v>1210</v>
      </c>
      <c r="I365" s="125" t="s">
        <v>1211</v>
      </c>
      <c r="J365" s="125" t="s">
        <v>1212</v>
      </c>
      <c r="K365" s="125" t="s">
        <v>166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1040</v>
      </c>
      <c r="F417" s="125" t="s">
        <v>1208</v>
      </c>
      <c r="G417" s="125" t="s">
        <v>1209</v>
      </c>
      <c r="H417" s="125" t="s">
        <v>1210</v>
      </c>
      <c r="I417" s="125" t="s">
        <v>1211</v>
      </c>
      <c r="J417" s="125" t="s">
        <v>1212</v>
      </c>
      <c r="K417" s="125" t="s">
        <v>166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1040</v>
      </c>
      <c r="F469" s="125" t="s">
        <v>1208</v>
      </c>
      <c r="G469" s="125" t="s">
        <v>1209</v>
      </c>
      <c r="H469" s="125" t="s">
        <v>1210</v>
      </c>
      <c r="I469" s="125" t="s">
        <v>1211</v>
      </c>
      <c r="J469" s="125" t="s">
        <v>1212</v>
      </c>
      <c r="K469" s="125" t="s">
        <v>166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1040</v>
      </c>
      <c r="F521" s="125" t="s">
        <v>1208</v>
      </c>
      <c r="G521" s="125" t="s">
        <v>1209</v>
      </c>
      <c r="H521" s="125" t="s">
        <v>1210</v>
      </c>
      <c r="I521" s="125" t="s">
        <v>1211</v>
      </c>
      <c r="J521" s="125" t="s">
        <v>1212</v>
      </c>
      <c r="K521" s="125" t="s">
        <v>166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1040</v>
      </c>
      <c r="F573" s="125" t="s">
        <v>1208</v>
      </c>
      <c r="G573" s="125" t="s">
        <v>1209</v>
      </c>
      <c r="H573" s="125" t="s">
        <v>1210</v>
      </c>
      <c r="I573" s="125" t="s">
        <v>1211</v>
      </c>
      <c r="J573" s="125" t="s">
        <v>1212</v>
      </c>
      <c r="K573" s="125" t="s">
        <v>166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1040</v>
      </c>
      <c r="F625" s="125" t="s">
        <v>1208</v>
      </c>
      <c r="G625" s="125" t="s">
        <v>1209</v>
      </c>
      <c r="H625" s="125" t="s">
        <v>1210</v>
      </c>
      <c r="I625" s="125" t="s">
        <v>1211</v>
      </c>
      <c r="J625" s="125" t="s">
        <v>1212</v>
      </c>
      <c r="K625" s="125" t="s">
        <v>166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1040</v>
      </c>
      <c r="F677" s="125" t="s">
        <v>1208</v>
      </c>
      <c r="G677" s="125" t="s">
        <v>1209</v>
      </c>
      <c r="H677" s="125" t="s">
        <v>1210</v>
      </c>
      <c r="I677" s="125" t="s">
        <v>1211</v>
      </c>
      <c r="J677" s="125" t="s">
        <v>1212</v>
      </c>
      <c r="K677" s="125" t="s">
        <v>166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1040</v>
      </c>
      <c r="F729" s="125" t="s">
        <v>1208</v>
      </c>
      <c r="G729" s="125" t="s">
        <v>1209</v>
      </c>
      <c r="H729" s="125" t="s">
        <v>1210</v>
      </c>
      <c r="I729" s="125" t="s">
        <v>1211</v>
      </c>
      <c r="J729" s="125" t="s">
        <v>1212</v>
      </c>
      <c r="K729" s="125" t="s">
        <v>166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1040</v>
      </c>
      <c r="F781" s="125" t="s">
        <v>1208</v>
      </c>
      <c r="G781" s="125" t="s">
        <v>1209</v>
      </c>
      <c r="H781" s="125" t="s">
        <v>1210</v>
      </c>
      <c r="I781" s="125" t="s">
        <v>1211</v>
      </c>
      <c r="J781" s="125" t="s">
        <v>1212</v>
      </c>
      <c r="K781" s="125" t="s">
        <v>166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1040</v>
      </c>
      <c r="F833" s="125" t="s">
        <v>1208</v>
      </c>
      <c r="G833" s="125" t="s">
        <v>1209</v>
      </c>
      <c r="H833" s="125" t="s">
        <v>1210</v>
      </c>
      <c r="I833" s="125" t="s">
        <v>1211</v>
      </c>
      <c r="J833" s="125" t="s">
        <v>1212</v>
      </c>
      <c r="K833" s="125" t="s">
        <v>166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1040</v>
      </c>
      <c r="F885" s="125" t="s">
        <v>1208</v>
      </c>
      <c r="G885" s="125" t="s">
        <v>1209</v>
      </c>
      <c r="H885" s="125" t="s">
        <v>1210</v>
      </c>
      <c r="I885" s="125" t="s">
        <v>1211</v>
      </c>
      <c r="J885" s="125" t="s">
        <v>1212</v>
      </c>
      <c r="K885" s="125" t="s">
        <v>166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1040</v>
      </c>
      <c r="F937" s="125" t="s">
        <v>1208</v>
      </c>
      <c r="G937" s="125" t="s">
        <v>1209</v>
      </c>
      <c r="H937" s="125" t="s">
        <v>1210</v>
      </c>
      <c r="I937" s="125" t="s">
        <v>1211</v>
      </c>
      <c r="J937" s="125" t="s">
        <v>1212</v>
      </c>
      <c r="K937" s="125" t="s">
        <v>166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1040</v>
      </c>
      <c r="F989" s="125" t="s">
        <v>1208</v>
      </c>
      <c r="G989" s="125" t="s">
        <v>1209</v>
      </c>
      <c r="H989" s="125" t="s">
        <v>1210</v>
      </c>
      <c r="I989" s="125" t="s">
        <v>1211</v>
      </c>
      <c r="J989" s="125" t="s">
        <v>1212</v>
      </c>
      <c r="K989" s="125" t="s">
        <v>166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1040</v>
      </c>
      <c r="F1041" s="125" t="s">
        <v>1208</v>
      </c>
      <c r="G1041" s="125" t="s">
        <v>1209</v>
      </c>
      <c r="H1041" s="125" t="s">
        <v>1210</v>
      </c>
      <c r="I1041" s="125" t="s">
        <v>1211</v>
      </c>
      <c r="J1041" s="125" t="s">
        <v>1212</v>
      </c>
      <c r="K1041" s="125" t="s">
        <v>166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1040</v>
      </c>
      <c r="F1093" s="125" t="s">
        <v>1208</v>
      </c>
      <c r="G1093" s="125" t="s">
        <v>1209</v>
      </c>
      <c r="H1093" s="125" t="s">
        <v>1210</v>
      </c>
      <c r="I1093" s="125" t="s">
        <v>1211</v>
      </c>
      <c r="J1093" s="125" t="s">
        <v>1212</v>
      </c>
      <c r="K1093" s="125" t="s">
        <v>166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1040</v>
      </c>
      <c r="F1145" s="125" t="s">
        <v>1208</v>
      </c>
      <c r="G1145" s="125" t="s">
        <v>1209</v>
      </c>
      <c r="H1145" s="125" t="s">
        <v>1210</v>
      </c>
      <c r="I1145" s="125" t="s">
        <v>1211</v>
      </c>
      <c r="J1145" s="125" t="s">
        <v>1212</v>
      </c>
      <c r="K1145" s="125" t="s">
        <v>166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1040</v>
      </c>
      <c r="F1197" s="125" t="s">
        <v>1208</v>
      </c>
      <c r="G1197" s="125" t="s">
        <v>1209</v>
      </c>
      <c r="H1197" s="125" t="s">
        <v>1210</v>
      </c>
      <c r="I1197" s="125" t="s">
        <v>1211</v>
      </c>
      <c r="J1197" s="125" t="s">
        <v>1212</v>
      </c>
      <c r="K1197" s="125" t="s">
        <v>166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1040</v>
      </c>
      <c r="F1249" s="125" t="s">
        <v>1208</v>
      </c>
      <c r="G1249" s="125" t="s">
        <v>1209</v>
      </c>
      <c r="H1249" s="125" t="s">
        <v>1210</v>
      </c>
      <c r="I1249" s="125" t="s">
        <v>1211</v>
      </c>
      <c r="J1249" s="125" t="s">
        <v>1212</v>
      </c>
      <c r="K1249" s="125" t="s">
        <v>166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1040</v>
      </c>
      <c r="F1301" s="125" t="s">
        <v>1208</v>
      </c>
      <c r="G1301" s="125" t="s">
        <v>1209</v>
      </c>
      <c r="H1301" s="125" t="s">
        <v>1210</v>
      </c>
      <c r="I1301" s="125" t="s">
        <v>1211</v>
      </c>
      <c r="J1301" s="125" t="s">
        <v>1212</v>
      </c>
      <c r="K1301" s="125" t="s">
        <v>166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1040</v>
      </c>
      <c r="F1353" s="125" t="s">
        <v>1208</v>
      </c>
      <c r="G1353" s="125" t="s">
        <v>1209</v>
      </c>
      <c r="H1353" s="125" t="s">
        <v>1210</v>
      </c>
      <c r="I1353" s="125" t="s">
        <v>1211</v>
      </c>
      <c r="J1353" s="125" t="s">
        <v>1212</v>
      </c>
      <c r="K1353" s="125" t="s">
        <v>166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1040</v>
      </c>
      <c r="F1405" s="125" t="s">
        <v>1208</v>
      </c>
      <c r="G1405" s="125" t="s">
        <v>1209</v>
      </c>
      <c r="H1405" s="125" t="s">
        <v>1210</v>
      </c>
      <c r="I1405" s="125" t="s">
        <v>1211</v>
      </c>
      <c r="J1405" s="125" t="s">
        <v>1212</v>
      </c>
      <c r="K1405" s="125" t="s">
        <v>166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1040</v>
      </c>
      <c r="F1457" s="125" t="s">
        <v>1208</v>
      </c>
      <c r="G1457" s="125" t="s">
        <v>1209</v>
      </c>
      <c r="H1457" s="125" t="s">
        <v>1210</v>
      </c>
      <c r="I1457" s="125" t="s">
        <v>1211</v>
      </c>
      <c r="J1457" s="125" t="s">
        <v>1212</v>
      </c>
      <c r="K1457" s="125" t="s">
        <v>166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1040</v>
      </c>
      <c r="F1509" s="125" t="s">
        <v>1208</v>
      </c>
      <c r="G1509" s="125" t="s">
        <v>1209</v>
      </c>
      <c r="H1509" s="125" t="s">
        <v>1210</v>
      </c>
      <c r="I1509" s="125" t="s">
        <v>1211</v>
      </c>
      <c r="J1509" s="125" t="s">
        <v>1212</v>
      </c>
      <c r="K1509" s="125" t="s">
        <v>166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1040</v>
      </c>
      <c r="F1561" s="125" t="s">
        <v>1208</v>
      </c>
      <c r="G1561" s="125" t="s">
        <v>1209</v>
      </c>
      <c r="H1561" s="125" t="s">
        <v>1210</v>
      </c>
      <c r="I1561" s="125" t="s">
        <v>1211</v>
      </c>
      <c r="J1561" s="125" t="s">
        <v>1212</v>
      </c>
      <c r="K1561" s="125" t="s">
        <v>166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1040</v>
      </c>
      <c r="F1613" s="125" t="s">
        <v>1208</v>
      </c>
      <c r="G1613" s="125" t="s">
        <v>1209</v>
      </c>
      <c r="H1613" s="125" t="s">
        <v>1210</v>
      </c>
      <c r="I1613" s="125" t="s">
        <v>1211</v>
      </c>
      <c r="J1613" s="125" t="s">
        <v>1212</v>
      </c>
      <c r="K1613" s="125" t="s">
        <v>166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1040</v>
      </c>
      <c r="F1665" s="125" t="s">
        <v>1208</v>
      </c>
      <c r="G1665" s="125" t="s">
        <v>1209</v>
      </c>
      <c r="H1665" s="125" t="s">
        <v>1210</v>
      </c>
      <c r="I1665" s="125" t="s">
        <v>1211</v>
      </c>
      <c r="J1665" s="125" t="s">
        <v>1212</v>
      </c>
      <c r="K1665" s="125" t="s">
        <v>166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1040</v>
      </c>
      <c r="F1717" s="125" t="s">
        <v>1208</v>
      </c>
      <c r="G1717" s="125" t="s">
        <v>1209</v>
      </c>
      <c r="H1717" s="125" t="s">
        <v>1210</v>
      </c>
      <c r="I1717" s="125" t="s">
        <v>1211</v>
      </c>
      <c r="J1717" s="125" t="s">
        <v>1212</v>
      </c>
      <c r="K1717" s="125" t="s">
        <v>166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1040</v>
      </c>
      <c r="F1769" s="125" t="s">
        <v>1208</v>
      </c>
      <c r="G1769" s="125" t="s">
        <v>1209</v>
      </c>
      <c r="H1769" s="125" t="s">
        <v>1210</v>
      </c>
      <c r="I1769" s="125" t="s">
        <v>1211</v>
      </c>
      <c r="J1769" s="125" t="s">
        <v>1212</v>
      </c>
      <c r="K1769" s="125" t="s">
        <v>166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1040</v>
      </c>
      <c r="F1821" s="125" t="s">
        <v>1208</v>
      </c>
      <c r="G1821" s="125" t="s">
        <v>1209</v>
      </c>
      <c r="H1821" s="125" t="s">
        <v>1210</v>
      </c>
      <c r="I1821" s="125" t="s">
        <v>1211</v>
      </c>
      <c r="J1821" s="125" t="s">
        <v>1212</v>
      </c>
      <c r="K1821" s="125" t="s">
        <v>166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1040</v>
      </c>
      <c r="F1873" s="125" t="s">
        <v>1208</v>
      </c>
      <c r="G1873" s="125" t="s">
        <v>1209</v>
      </c>
      <c r="H1873" s="125" t="s">
        <v>1210</v>
      </c>
      <c r="I1873" s="125" t="s">
        <v>1211</v>
      </c>
      <c r="J1873" s="125" t="s">
        <v>1212</v>
      </c>
      <c r="K1873" s="125" t="s">
        <v>166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1040</v>
      </c>
      <c r="F1925" s="125" t="s">
        <v>1208</v>
      </c>
      <c r="G1925" s="125" t="s">
        <v>1209</v>
      </c>
      <c r="H1925" s="125" t="s">
        <v>1210</v>
      </c>
      <c r="I1925" s="125" t="s">
        <v>1211</v>
      </c>
      <c r="J1925" s="125" t="s">
        <v>1212</v>
      </c>
      <c r="K1925" s="125" t="s">
        <v>166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1040</v>
      </c>
      <c r="F1977" s="125" t="s">
        <v>1208</v>
      </c>
      <c r="G1977" s="125" t="s">
        <v>1209</v>
      </c>
      <c r="H1977" s="125" t="s">
        <v>1210</v>
      </c>
      <c r="I1977" s="125" t="s">
        <v>1211</v>
      </c>
      <c r="J1977" s="125" t="s">
        <v>1212</v>
      </c>
      <c r="K1977" s="125" t="s">
        <v>166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1040</v>
      </c>
      <c r="F2029" s="125" t="s">
        <v>1208</v>
      </c>
      <c r="G2029" s="125" t="s">
        <v>1209</v>
      </c>
      <c r="H2029" s="125" t="s">
        <v>1210</v>
      </c>
      <c r="I2029" s="125" t="s">
        <v>1211</v>
      </c>
      <c r="J2029" s="125" t="s">
        <v>1212</v>
      </c>
      <c r="K2029" s="125" t="s">
        <v>166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1040</v>
      </c>
      <c r="F2081" s="125" t="s">
        <v>1208</v>
      </c>
      <c r="G2081" s="125" t="s">
        <v>1209</v>
      </c>
      <c r="H2081" s="125" t="s">
        <v>1210</v>
      </c>
      <c r="I2081" s="125" t="s">
        <v>1211</v>
      </c>
      <c r="J2081" s="125" t="s">
        <v>1212</v>
      </c>
      <c r="K2081" s="125" t="s">
        <v>166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1040</v>
      </c>
      <c r="F2133" s="125" t="s">
        <v>1208</v>
      </c>
      <c r="G2133" s="125" t="s">
        <v>1209</v>
      </c>
      <c r="H2133" s="125" t="s">
        <v>1210</v>
      </c>
      <c r="I2133" s="125" t="s">
        <v>1211</v>
      </c>
      <c r="J2133" s="125" t="s">
        <v>1212</v>
      </c>
      <c r="K2133" s="125" t="s">
        <v>166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1040</v>
      </c>
      <c r="F2185" s="125" t="s">
        <v>1208</v>
      </c>
      <c r="G2185" s="125" t="s">
        <v>1209</v>
      </c>
      <c r="H2185" s="125" t="s">
        <v>1210</v>
      </c>
      <c r="I2185" s="125" t="s">
        <v>1211</v>
      </c>
      <c r="J2185" s="125" t="s">
        <v>1212</v>
      </c>
      <c r="K2185" s="125" t="s">
        <v>166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1040</v>
      </c>
      <c r="F2237" s="125" t="s">
        <v>1208</v>
      </c>
      <c r="G2237" s="125" t="s">
        <v>1209</v>
      </c>
      <c r="H2237" s="125" t="s">
        <v>1210</v>
      </c>
      <c r="I2237" s="125" t="s">
        <v>1211</v>
      </c>
      <c r="J2237" s="125" t="s">
        <v>1212</v>
      </c>
      <c r="K2237" s="125" t="s">
        <v>166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1040</v>
      </c>
      <c r="F2289" s="125" t="s">
        <v>1208</v>
      </c>
      <c r="G2289" s="125" t="s">
        <v>1209</v>
      </c>
      <c r="H2289" s="125" t="s">
        <v>1210</v>
      </c>
      <c r="I2289" s="125" t="s">
        <v>1211</v>
      </c>
      <c r="J2289" s="125" t="s">
        <v>1212</v>
      </c>
      <c r="K2289" s="125" t="s">
        <v>166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1040</v>
      </c>
      <c r="F2341" s="125" t="s">
        <v>1208</v>
      </c>
      <c r="G2341" s="125" t="s">
        <v>1209</v>
      </c>
      <c r="H2341" s="125" t="s">
        <v>1210</v>
      </c>
      <c r="I2341" s="125" t="s">
        <v>1211</v>
      </c>
      <c r="J2341" s="125" t="s">
        <v>1212</v>
      </c>
      <c r="K2341" s="125" t="s">
        <v>166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1040</v>
      </c>
      <c r="F2393" s="125" t="s">
        <v>1208</v>
      </c>
      <c r="G2393" s="125" t="s">
        <v>1209</v>
      </c>
      <c r="H2393" s="125" t="s">
        <v>1210</v>
      </c>
      <c r="I2393" s="125" t="s">
        <v>1211</v>
      </c>
      <c r="J2393" s="125" t="s">
        <v>1212</v>
      </c>
      <c r="K2393" s="125" t="s">
        <v>166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1040</v>
      </c>
      <c r="F2445" s="125" t="s">
        <v>1208</v>
      </c>
      <c r="G2445" s="125" t="s">
        <v>1209</v>
      </c>
      <c r="H2445" s="125" t="s">
        <v>1210</v>
      </c>
      <c r="I2445" s="125" t="s">
        <v>1211</v>
      </c>
      <c r="J2445" s="125" t="s">
        <v>1212</v>
      </c>
      <c r="K2445" s="125" t="s">
        <v>166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1040</v>
      </c>
      <c r="F2497" s="125" t="s">
        <v>1208</v>
      </c>
      <c r="G2497" s="125" t="s">
        <v>1209</v>
      </c>
      <c r="H2497" s="125" t="s">
        <v>1210</v>
      </c>
      <c r="I2497" s="125" t="s">
        <v>1211</v>
      </c>
      <c r="J2497" s="125" t="s">
        <v>1212</v>
      </c>
      <c r="K2497" s="125" t="s">
        <v>166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1040</v>
      </c>
      <c r="F2549" s="125" t="s">
        <v>1208</v>
      </c>
      <c r="G2549" s="125" t="s">
        <v>1209</v>
      </c>
      <c r="H2549" s="125" t="s">
        <v>1210</v>
      </c>
      <c r="I2549" s="125" t="s">
        <v>1211</v>
      </c>
      <c r="J2549" s="125" t="s">
        <v>1212</v>
      </c>
      <c r="K2549" s="125" t="s">
        <v>166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1040</v>
      </c>
      <c r="F2601" s="125" t="s">
        <v>1208</v>
      </c>
      <c r="G2601" s="125" t="s">
        <v>1209</v>
      </c>
      <c r="H2601" s="125" t="s">
        <v>1210</v>
      </c>
      <c r="I2601" s="125" t="s">
        <v>1211</v>
      </c>
      <c r="J2601" s="125" t="s">
        <v>1212</v>
      </c>
      <c r="K2601" s="125" t="s">
        <v>166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1040</v>
      </c>
      <c r="F2653" s="125" t="s">
        <v>1208</v>
      </c>
      <c r="G2653" s="125" t="s">
        <v>1209</v>
      </c>
      <c r="H2653" s="125" t="s">
        <v>1210</v>
      </c>
      <c r="I2653" s="125" t="s">
        <v>1211</v>
      </c>
      <c r="J2653" s="125" t="s">
        <v>1212</v>
      </c>
      <c r="K2653" s="125" t="s">
        <v>166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1040</v>
      </c>
      <c r="F2705" s="125" t="s">
        <v>1208</v>
      </c>
      <c r="G2705" s="125" t="s">
        <v>1209</v>
      </c>
      <c r="H2705" s="125" t="s">
        <v>1210</v>
      </c>
      <c r="I2705" s="125" t="s">
        <v>1211</v>
      </c>
      <c r="J2705" s="125" t="s">
        <v>1212</v>
      </c>
      <c r="K2705" s="125" t="s">
        <v>166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1040</v>
      </c>
      <c r="F2757" s="125" t="s">
        <v>1208</v>
      </c>
      <c r="G2757" s="125" t="s">
        <v>1209</v>
      </c>
      <c r="H2757" s="125" t="s">
        <v>1210</v>
      </c>
      <c r="I2757" s="125" t="s">
        <v>1211</v>
      </c>
      <c r="J2757" s="125" t="s">
        <v>1212</v>
      </c>
      <c r="K2757" s="125" t="s">
        <v>166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1040</v>
      </c>
      <c r="F2809" s="125" t="s">
        <v>1208</v>
      </c>
      <c r="G2809" s="125" t="s">
        <v>1209</v>
      </c>
      <c r="H2809" s="125" t="s">
        <v>1210</v>
      </c>
      <c r="I2809" s="125" t="s">
        <v>1211</v>
      </c>
      <c r="J2809" s="125" t="s">
        <v>1212</v>
      </c>
      <c r="K2809" s="125" t="s">
        <v>166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1040</v>
      </c>
      <c r="F2861" s="125" t="s">
        <v>1208</v>
      </c>
      <c r="G2861" s="125" t="s">
        <v>1209</v>
      </c>
      <c r="H2861" s="125" t="s">
        <v>1210</v>
      </c>
      <c r="I2861" s="125" t="s">
        <v>1211</v>
      </c>
      <c r="J2861" s="125" t="s">
        <v>1212</v>
      </c>
      <c r="K2861" s="125" t="s">
        <v>166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1040</v>
      </c>
      <c r="F2913" s="125" t="s">
        <v>1208</v>
      </c>
      <c r="G2913" s="125" t="s">
        <v>1209</v>
      </c>
      <c r="H2913" s="125" t="s">
        <v>1210</v>
      </c>
      <c r="I2913" s="125" t="s">
        <v>1211</v>
      </c>
      <c r="J2913" s="125" t="s">
        <v>1212</v>
      </c>
      <c r="K2913" s="125" t="s">
        <v>166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1040</v>
      </c>
      <c r="F2965" s="125" t="s">
        <v>1208</v>
      </c>
      <c r="G2965" s="125" t="s">
        <v>1209</v>
      </c>
      <c r="H2965" s="125" t="s">
        <v>1210</v>
      </c>
      <c r="I2965" s="125" t="s">
        <v>1211</v>
      </c>
      <c r="J2965" s="125" t="s">
        <v>1212</v>
      </c>
      <c r="K2965" s="125" t="s">
        <v>166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1040</v>
      </c>
      <c r="F3017" s="125" t="s">
        <v>1208</v>
      </c>
      <c r="G3017" s="125" t="s">
        <v>1209</v>
      </c>
      <c r="H3017" s="125" t="s">
        <v>1210</v>
      </c>
      <c r="I3017" s="125" t="s">
        <v>1211</v>
      </c>
      <c r="J3017" s="125" t="s">
        <v>1212</v>
      </c>
      <c r="K3017" s="125" t="s">
        <v>166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1040</v>
      </c>
      <c r="F3069" s="125" t="s">
        <v>1208</v>
      </c>
      <c r="G3069" s="125" t="s">
        <v>1209</v>
      </c>
      <c r="H3069" s="125" t="s">
        <v>1210</v>
      </c>
      <c r="I3069" s="125" t="s">
        <v>1211</v>
      </c>
      <c r="J3069" s="125" t="s">
        <v>1212</v>
      </c>
      <c r="K3069" s="125" t="s">
        <v>166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</sheetData>
  <conditionalFormatting sqref="A1:K50">
    <cfRule type="containsText" dxfId="121" priority="141" operator="containsText" text="Fin. Consumo">
      <formula>NOT(ISERROR(SEARCH("Fin. Consumo",A1)))</formula>
    </cfRule>
  </conditionalFormatting>
  <conditionalFormatting sqref="A53:K102">
    <cfRule type="containsText" dxfId="120" priority="63" operator="containsText" text="Fin. Consumo">
      <formula>NOT(ISERROR(SEARCH("Fin. Consumo",A53)))</formula>
    </cfRule>
  </conditionalFormatting>
  <conditionalFormatting sqref="A105:K154">
    <cfRule type="containsText" dxfId="119" priority="62" operator="containsText" text="Fin. Consumo">
      <formula>NOT(ISERROR(SEARCH("Fin. Consumo",A105)))</formula>
    </cfRule>
  </conditionalFormatting>
  <conditionalFormatting sqref="A157:K206">
    <cfRule type="containsText" dxfId="118" priority="61" operator="containsText" text="Fin. Consumo">
      <formula>NOT(ISERROR(SEARCH("Fin. Consumo",A157)))</formula>
    </cfRule>
  </conditionalFormatting>
  <conditionalFormatting sqref="A209:K258">
    <cfRule type="containsText" dxfId="117" priority="60" operator="containsText" text="Fin. Consumo">
      <formula>NOT(ISERROR(SEARCH("Fin. Consumo",A209)))</formula>
    </cfRule>
  </conditionalFormatting>
  <conditionalFormatting sqref="A261:K310">
    <cfRule type="containsText" dxfId="116" priority="59" operator="containsText" text="Fin. Consumo">
      <formula>NOT(ISERROR(SEARCH("Fin. Consumo",A261)))</formula>
    </cfRule>
  </conditionalFormatting>
  <conditionalFormatting sqref="A313:K362">
    <cfRule type="containsText" dxfId="115" priority="58" operator="containsText" text="Fin. Consumo">
      <formula>NOT(ISERROR(SEARCH("Fin. Consumo",A313)))</formula>
    </cfRule>
  </conditionalFormatting>
  <conditionalFormatting sqref="A365:K414">
    <cfRule type="containsText" dxfId="114" priority="57" operator="containsText" text="Fin. Consumo">
      <formula>NOT(ISERROR(SEARCH("Fin. Consumo",A365)))</formula>
    </cfRule>
  </conditionalFormatting>
  <conditionalFormatting sqref="A417:K466">
    <cfRule type="containsText" dxfId="113" priority="56" operator="containsText" text="Fin. Consumo">
      <formula>NOT(ISERROR(SEARCH("Fin. Consumo",A417)))</formula>
    </cfRule>
  </conditionalFormatting>
  <conditionalFormatting sqref="A469:K518">
    <cfRule type="containsText" dxfId="112" priority="55" operator="containsText" text="Fin. Consumo">
      <formula>NOT(ISERROR(SEARCH("Fin. Consumo",A469)))</formula>
    </cfRule>
  </conditionalFormatting>
  <conditionalFormatting sqref="A521:K570">
    <cfRule type="containsText" dxfId="111" priority="54" operator="containsText" text="Fin. Consumo">
      <formula>NOT(ISERROR(SEARCH("Fin. Consumo",A521)))</formula>
    </cfRule>
  </conditionalFormatting>
  <conditionalFormatting sqref="A573:K622">
    <cfRule type="containsText" dxfId="110" priority="53" operator="containsText" text="Fin. Consumo">
      <formula>NOT(ISERROR(SEARCH("Fin. Consumo",A573)))</formula>
    </cfRule>
  </conditionalFormatting>
  <conditionalFormatting sqref="A625:K674">
    <cfRule type="containsText" dxfId="109" priority="52" operator="containsText" text="Fin. Consumo">
      <formula>NOT(ISERROR(SEARCH("Fin. Consumo",A625)))</formula>
    </cfRule>
  </conditionalFormatting>
  <conditionalFormatting sqref="A677:K726">
    <cfRule type="containsText" dxfId="108" priority="51" operator="containsText" text="Fin. Consumo">
      <formula>NOT(ISERROR(SEARCH("Fin. Consumo",A677)))</formula>
    </cfRule>
  </conditionalFormatting>
  <conditionalFormatting sqref="A729:K778">
    <cfRule type="containsText" dxfId="107" priority="50" operator="containsText" text="Fin. Consumo">
      <formula>NOT(ISERROR(SEARCH("Fin. Consumo",A729)))</formula>
    </cfRule>
  </conditionalFormatting>
  <conditionalFormatting sqref="A781:K830">
    <cfRule type="containsText" dxfId="106" priority="49" operator="containsText" text="Fin. Consumo">
      <formula>NOT(ISERROR(SEARCH("Fin. Consumo",A781)))</formula>
    </cfRule>
  </conditionalFormatting>
  <conditionalFormatting sqref="A833:K882">
    <cfRule type="containsText" dxfId="105" priority="48" operator="containsText" text="Fin. Consumo">
      <formula>NOT(ISERROR(SEARCH("Fin. Consumo",A833)))</formula>
    </cfRule>
  </conditionalFormatting>
  <conditionalFormatting sqref="A885:K934">
    <cfRule type="containsText" dxfId="104" priority="47" operator="containsText" text="Fin. Consumo">
      <formula>NOT(ISERROR(SEARCH("Fin. Consumo",A885)))</formula>
    </cfRule>
  </conditionalFormatting>
  <conditionalFormatting sqref="A937:K986">
    <cfRule type="containsText" dxfId="103" priority="46" operator="containsText" text="Fin. Consumo">
      <formula>NOT(ISERROR(SEARCH("Fin. Consumo",A937)))</formula>
    </cfRule>
  </conditionalFormatting>
  <conditionalFormatting sqref="A989:K1038">
    <cfRule type="containsText" dxfId="102" priority="45" operator="containsText" text="Fin. Consumo">
      <formula>NOT(ISERROR(SEARCH("Fin. Consumo",A989)))</formula>
    </cfRule>
  </conditionalFormatting>
  <conditionalFormatting sqref="A1041:K1090">
    <cfRule type="containsText" dxfId="101" priority="44" operator="containsText" text="Fin. Consumo">
      <formula>NOT(ISERROR(SEARCH("Fin. Consumo",A1041)))</formula>
    </cfRule>
  </conditionalFormatting>
  <conditionalFormatting sqref="A1093:K1142">
    <cfRule type="containsText" dxfId="100" priority="43" operator="containsText" text="Fin. Consumo">
      <formula>NOT(ISERROR(SEARCH("Fin. Consumo",A1093)))</formula>
    </cfRule>
  </conditionalFormatting>
  <conditionalFormatting sqref="A1145:K1194">
    <cfRule type="containsText" dxfId="99" priority="42" operator="containsText" text="Fin. Consumo">
      <formula>NOT(ISERROR(SEARCH("Fin. Consumo",A1145)))</formula>
    </cfRule>
  </conditionalFormatting>
  <conditionalFormatting sqref="A1197:K1246">
    <cfRule type="containsText" dxfId="98" priority="41" operator="containsText" text="Fin. Consumo">
      <formula>NOT(ISERROR(SEARCH("Fin. Consumo",A1197)))</formula>
    </cfRule>
  </conditionalFormatting>
  <conditionalFormatting sqref="A1249:K1298">
    <cfRule type="containsText" dxfId="97" priority="40" operator="containsText" text="Fin. Consumo">
      <formula>NOT(ISERROR(SEARCH("Fin. Consumo",A1249)))</formula>
    </cfRule>
  </conditionalFormatting>
  <conditionalFormatting sqref="A1301:K1350">
    <cfRule type="containsText" dxfId="96" priority="39" operator="containsText" text="Fin. Consumo">
      <formula>NOT(ISERROR(SEARCH("Fin. Consumo",A1301)))</formula>
    </cfRule>
  </conditionalFormatting>
  <conditionalFormatting sqref="A1353:K1402">
    <cfRule type="containsText" dxfId="95" priority="38" operator="containsText" text="Fin. Consumo">
      <formula>NOT(ISERROR(SEARCH("Fin. Consumo",A1353)))</formula>
    </cfRule>
  </conditionalFormatting>
  <conditionalFormatting sqref="A1405:K1454">
    <cfRule type="containsText" dxfId="94" priority="37" operator="containsText" text="Fin. Consumo">
      <formula>NOT(ISERROR(SEARCH("Fin. Consumo",A1405)))</formula>
    </cfRule>
  </conditionalFormatting>
  <conditionalFormatting sqref="A1457:K1506">
    <cfRule type="containsText" dxfId="93" priority="36" operator="containsText" text="Fin. Consumo">
      <formula>NOT(ISERROR(SEARCH("Fin. Consumo",A1457)))</formula>
    </cfRule>
  </conditionalFormatting>
  <conditionalFormatting sqref="A1509:K1558">
    <cfRule type="containsText" dxfId="92" priority="35" operator="containsText" text="Fin. Consumo">
      <formula>NOT(ISERROR(SEARCH("Fin. Consumo",A1509)))</formula>
    </cfRule>
  </conditionalFormatting>
  <conditionalFormatting sqref="A1561:K1610">
    <cfRule type="containsText" dxfId="91" priority="34" operator="containsText" text="Fin. Consumo">
      <formula>NOT(ISERROR(SEARCH("Fin. Consumo",A1561)))</formula>
    </cfRule>
  </conditionalFormatting>
  <conditionalFormatting sqref="A1613:K1662">
    <cfRule type="containsText" dxfId="90" priority="33" operator="containsText" text="Fin. Consumo">
      <formula>NOT(ISERROR(SEARCH("Fin. Consumo",A1613)))</formula>
    </cfRule>
  </conditionalFormatting>
  <conditionalFormatting sqref="A1665:K1714">
    <cfRule type="containsText" dxfId="89" priority="32" operator="containsText" text="Fin. Consumo">
      <formula>NOT(ISERROR(SEARCH("Fin. Consumo",A1665)))</formula>
    </cfRule>
  </conditionalFormatting>
  <conditionalFormatting sqref="A1717:K1766">
    <cfRule type="containsText" dxfId="88" priority="31" operator="containsText" text="Fin. Consumo">
      <formula>NOT(ISERROR(SEARCH("Fin. Consumo",A1717)))</formula>
    </cfRule>
  </conditionalFormatting>
  <conditionalFormatting sqref="A1769:K1818">
    <cfRule type="containsText" dxfId="87" priority="30" operator="containsText" text="Fin. Consumo">
      <formula>NOT(ISERROR(SEARCH("Fin. Consumo",A1769)))</formula>
    </cfRule>
  </conditionalFormatting>
  <conditionalFormatting sqref="A1821:K1870">
    <cfRule type="containsText" dxfId="86" priority="29" operator="containsText" text="Fin. Consumo">
      <formula>NOT(ISERROR(SEARCH("Fin. Consumo",A1821)))</formula>
    </cfRule>
  </conditionalFormatting>
  <conditionalFormatting sqref="A1873:K1922">
    <cfRule type="containsText" dxfId="85" priority="28" operator="containsText" text="Fin. Consumo">
      <formula>NOT(ISERROR(SEARCH("Fin. Consumo",A1873)))</formula>
    </cfRule>
  </conditionalFormatting>
  <conditionalFormatting sqref="A1925:K1974">
    <cfRule type="containsText" dxfId="84" priority="27" operator="containsText" text="Fin. Consumo">
      <formula>NOT(ISERROR(SEARCH("Fin. Consumo",A1925)))</formula>
    </cfRule>
  </conditionalFormatting>
  <conditionalFormatting sqref="A1977:K2026">
    <cfRule type="containsText" dxfId="83" priority="26" operator="containsText" text="Fin. Consumo">
      <formula>NOT(ISERROR(SEARCH("Fin. Consumo",A1977)))</formula>
    </cfRule>
  </conditionalFormatting>
  <conditionalFormatting sqref="A2029:K2078">
    <cfRule type="containsText" dxfId="82" priority="25" operator="containsText" text="Fin. Consumo">
      <formula>NOT(ISERROR(SEARCH("Fin. Consumo",A2029)))</formula>
    </cfRule>
  </conditionalFormatting>
  <conditionalFormatting sqref="A2081:K2130">
    <cfRule type="containsText" dxfId="81" priority="24" operator="containsText" text="Fin. Consumo">
      <formula>NOT(ISERROR(SEARCH("Fin. Consumo",A2081)))</formula>
    </cfRule>
  </conditionalFormatting>
  <conditionalFormatting sqref="A2133:K2182">
    <cfRule type="containsText" dxfId="80" priority="23" operator="containsText" text="Fin. Consumo">
      <formula>NOT(ISERROR(SEARCH("Fin. Consumo",A2133)))</formula>
    </cfRule>
  </conditionalFormatting>
  <conditionalFormatting sqref="A2185:K2234">
    <cfRule type="containsText" dxfId="79" priority="22" operator="containsText" text="Fin. Consumo">
      <formula>NOT(ISERROR(SEARCH("Fin. Consumo",A2185)))</formula>
    </cfRule>
  </conditionalFormatting>
  <conditionalFormatting sqref="A2237:K2286">
    <cfRule type="containsText" dxfId="78" priority="21" operator="containsText" text="Fin. Consumo">
      <formula>NOT(ISERROR(SEARCH("Fin. Consumo",A2237)))</formula>
    </cfRule>
  </conditionalFormatting>
  <conditionalFormatting sqref="A2289:K2338">
    <cfRule type="containsText" dxfId="77" priority="20" operator="containsText" text="Fin. Consumo">
      <formula>NOT(ISERROR(SEARCH("Fin. Consumo",A2289)))</formula>
    </cfRule>
  </conditionalFormatting>
  <conditionalFormatting sqref="A2341:K2390">
    <cfRule type="containsText" dxfId="76" priority="19" operator="containsText" text="Fin. Consumo">
      <formula>NOT(ISERROR(SEARCH("Fin. Consumo",A2341)))</formula>
    </cfRule>
  </conditionalFormatting>
  <conditionalFormatting sqref="A2393:K2442">
    <cfRule type="containsText" dxfId="75" priority="18" operator="containsText" text="Fin. Consumo">
      <formula>NOT(ISERROR(SEARCH("Fin. Consumo",A2393)))</formula>
    </cfRule>
  </conditionalFormatting>
  <conditionalFormatting sqref="A2445:K2494">
    <cfRule type="containsText" dxfId="74" priority="17" operator="containsText" text="Fin. Consumo">
      <formula>NOT(ISERROR(SEARCH("Fin. Consumo",A2445)))</formula>
    </cfRule>
  </conditionalFormatting>
  <conditionalFormatting sqref="A2497:K2546">
    <cfRule type="containsText" dxfId="73" priority="16" operator="containsText" text="Fin. Consumo">
      <formula>NOT(ISERROR(SEARCH("Fin. Consumo",A2497)))</formula>
    </cfRule>
  </conditionalFormatting>
  <conditionalFormatting sqref="A2549:K2598">
    <cfRule type="containsText" dxfId="72" priority="15" operator="containsText" text="Fin. Consumo">
      <formula>NOT(ISERROR(SEARCH("Fin. Consumo",A2549)))</formula>
    </cfRule>
  </conditionalFormatting>
  <conditionalFormatting sqref="A2601:K2650">
    <cfRule type="containsText" dxfId="71" priority="14" operator="containsText" text="Fin. Consumo">
      <formula>NOT(ISERROR(SEARCH("Fin. Consumo",A2601)))</formula>
    </cfRule>
  </conditionalFormatting>
  <conditionalFormatting sqref="A2653:K2702">
    <cfRule type="containsText" dxfId="70" priority="13" operator="containsText" text="Fin. Consumo">
      <formula>NOT(ISERROR(SEARCH("Fin. Consumo",A2653)))</formula>
    </cfRule>
  </conditionalFormatting>
  <conditionalFormatting sqref="A2705:K2754">
    <cfRule type="containsText" dxfId="69" priority="12" operator="containsText" text="Fin. Consumo">
      <formula>NOT(ISERROR(SEARCH("Fin. Consumo",A2705)))</formula>
    </cfRule>
  </conditionalFormatting>
  <conditionalFormatting sqref="A2757:K2806">
    <cfRule type="containsText" dxfId="68" priority="11" operator="containsText" text="Fin. Consumo">
      <formula>NOT(ISERROR(SEARCH("Fin. Consumo",A2757)))</formula>
    </cfRule>
  </conditionalFormatting>
  <conditionalFormatting sqref="A2809:K2858">
    <cfRule type="containsText" dxfId="67" priority="10" operator="containsText" text="Fin. Consumo">
      <formula>NOT(ISERROR(SEARCH("Fin. Consumo",A2809)))</formula>
    </cfRule>
  </conditionalFormatting>
  <conditionalFormatting sqref="A2861:K2910">
    <cfRule type="containsText" dxfId="66" priority="9" operator="containsText" text="Fin. Consumo">
      <formula>NOT(ISERROR(SEARCH("Fin. Consumo",A2861)))</formula>
    </cfRule>
  </conditionalFormatting>
  <conditionalFormatting sqref="A2913:K2962">
    <cfRule type="containsText" dxfId="65" priority="8" operator="containsText" text="Fin. Consumo">
      <formula>NOT(ISERROR(SEARCH("Fin. Consumo",A2913)))</formula>
    </cfRule>
  </conditionalFormatting>
  <conditionalFormatting sqref="A2965:K3014">
    <cfRule type="containsText" dxfId="64" priority="7" operator="containsText" text="Fin. Consumo">
      <formula>NOT(ISERROR(SEARCH("Fin. Consumo",A2965)))</formula>
    </cfRule>
  </conditionalFormatting>
  <conditionalFormatting sqref="A3017:K3066">
    <cfRule type="containsText" dxfId="63" priority="6" operator="containsText" text="Fin. Consumo">
      <formula>NOT(ISERROR(SEARCH("Fin. Consumo",A3017)))</formula>
    </cfRule>
  </conditionalFormatting>
  <conditionalFormatting sqref="A3069:K3118">
    <cfRule type="containsText" dxfId="62" priority="5" operator="containsText" text="Fin. Consumo">
      <formula>NOT(ISERROR(SEARCH("Fin. Consumo",A3069)))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054"/>
  <sheetViews>
    <sheetView topLeftCell="A2" workbookViewId="0">
      <selection activeCell="A2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559</v>
      </c>
      <c r="C1" s="125" t="s">
        <v>560</v>
      </c>
      <c r="D1" s="125" t="s">
        <v>561</v>
      </c>
      <c r="E1" s="125" t="s">
        <v>166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559</v>
      </c>
      <c r="C53" s="125" t="s">
        <v>560</v>
      </c>
      <c r="D53" s="125" t="s">
        <v>561</v>
      </c>
      <c r="E53" s="125" t="s">
        <v>166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559</v>
      </c>
      <c r="C105" s="125" t="s">
        <v>560</v>
      </c>
      <c r="D105" s="125" t="s">
        <v>561</v>
      </c>
      <c r="E105" s="125" t="s">
        <v>166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559</v>
      </c>
      <c r="C157" s="125" t="s">
        <v>560</v>
      </c>
      <c r="D157" s="125" t="s">
        <v>561</v>
      </c>
      <c r="E157" s="125" t="s">
        <v>166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559</v>
      </c>
      <c r="C209" s="125" t="s">
        <v>560</v>
      </c>
      <c r="D209" s="125" t="s">
        <v>561</v>
      </c>
      <c r="E209" s="125" t="s">
        <v>166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559</v>
      </c>
      <c r="C261" s="125" t="s">
        <v>560</v>
      </c>
      <c r="D261" s="125" t="s">
        <v>561</v>
      </c>
      <c r="E261" s="125" t="s">
        <v>166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559</v>
      </c>
      <c r="C313" s="125" t="s">
        <v>560</v>
      </c>
      <c r="D313" s="125" t="s">
        <v>561</v>
      </c>
      <c r="E313" s="125" t="s">
        <v>166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559</v>
      </c>
      <c r="C365" s="125" t="s">
        <v>560</v>
      </c>
      <c r="D365" s="125" t="s">
        <v>561</v>
      </c>
      <c r="E365" s="125" t="s">
        <v>166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559</v>
      </c>
      <c r="C417" s="125" t="s">
        <v>560</v>
      </c>
      <c r="D417" s="125" t="s">
        <v>561</v>
      </c>
      <c r="E417" s="125" t="s">
        <v>166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559</v>
      </c>
      <c r="C469" s="125" t="s">
        <v>560</v>
      </c>
      <c r="D469" s="125" t="s">
        <v>561</v>
      </c>
      <c r="E469" s="125" t="s">
        <v>166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559</v>
      </c>
      <c r="C521" s="125" t="s">
        <v>560</v>
      </c>
      <c r="D521" s="125" t="s">
        <v>561</v>
      </c>
      <c r="E521" s="125" t="s">
        <v>166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559</v>
      </c>
      <c r="C573" s="125" t="s">
        <v>560</v>
      </c>
      <c r="D573" s="125" t="s">
        <v>561</v>
      </c>
      <c r="E573" s="125" t="s">
        <v>166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559</v>
      </c>
      <c r="C625" s="125" t="s">
        <v>560</v>
      </c>
      <c r="D625" s="125" t="s">
        <v>561</v>
      </c>
      <c r="E625" s="125" t="s">
        <v>166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559</v>
      </c>
      <c r="C677" s="125" t="s">
        <v>560</v>
      </c>
      <c r="D677" s="125" t="s">
        <v>561</v>
      </c>
      <c r="E677" s="125" t="s">
        <v>166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559</v>
      </c>
      <c r="C729" s="125" t="s">
        <v>560</v>
      </c>
      <c r="D729" s="125" t="s">
        <v>561</v>
      </c>
      <c r="E729" s="125" t="s">
        <v>166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559</v>
      </c>
      <c r="C781" s="125" t="s">
        <v>560</v>
      </c>
      <c r="D781" s="125" t="s">
        <v>561</v>
      </c>
      <c r="E781" s="125" t="s">
        <v>166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559</v>
      </c>
      <c r="C833" s="125" t="s">
        <v>560</v>
      </c>
      <c r="D833" s="125" t="s">
        <v>561</v>
      </c>
      <c r="E833" s="125" t="s">
        <v>166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559</v>
      </c>
      <c r="C885" s="125" t="s">
        <v>560</v>
      </c>
      <c r="D885" s="125" t="s">
        <v>561</v>
      </c>
      <c r="E885" s="125" t="s">
        <v>166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559</v>
      </c>
      <c r="C937" s="125" t="s">
        <v>560</v>
      </c>
      <c r="D937" s="125" t="s">
        <v>561</v>
      </c>
      <c r="E937" s="125" t="s">
        <v>166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559</v>
      </c>
      <c r="C989" s="125" t="s">
        <v>560</v>
      </c>
      <c r="D989" s="125" t="s">
        <v>561</v>
      </c>
      <c r="E989" s="125" t="s">
        <v>166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559</v>
      </c>
      <c r="C1041" s="125" t="s">
        <v>560</v>
      </c>
      <c r="D1041" s="125" t="s">
        <v>561</v>
      </c>
      <c r="E1041" s="125" t="s">
        <v>166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559</v>
      </c>
      <c r="C1093" s="125" t="s">
        <v>560</v>
      </c>
      <c r="D1093" s="125" t="s">
        <v>561</v>
      </c>
      <c r="E1093" s="125" t="s">
        <v>166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559</v>
      </c>
      <c r="C1145" s="125" t="s">
        <v>560</v>
      </c>
      <c r="D1145" s="125" t="s">
        <v>561</v>
      </c>
      <c r="E1145" s="125" t="s">
        <v>166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559</v>
      </c>
      <c r="C1197" s="125" t="s">
        <v>560</v>
      </c>
      <c r="D1197" s="125" t="s">
        <v>561</v>
      </c>
      <c r="E1197" s="125" t="s">
        <v>166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559</v>
      </c>
      <c r="C1249" s="125" t="s">
        <v>560</v>
      </c>
      <c r="D1249" s="125" t="s">
        <v>561</v>
      </c>
      <c r="E1249" s="125" t="s">
        <v>166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559</v>
      </c>
      <c r="C1301" s="125" t="s">
        <v>560</v>
      </c>
      <c r="D1301" s="125" t="s">
        <v>561</v>
      </c>
      <c r="E1301" s="125" t="s">
        <v>166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559</v>
      </c>
      <c r="C1353" s="125" t="s">
        <v>560</v>
      </c>
      <c r="D1353" s="125" t="s">
        <v>561</v>
      </c>
      <c r="E1353" s="125" t="s">
        <v>166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559</v>
      </c>
      <c r="C1405" s="125" t="s">
        <v>560</v>
      </c>
      <c r="D1405" s="125" t="s">
        <v>561</v>
      </c>
      <c r="E1405" s="125" t="s">
        <v>166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559</v>
      </c>
      <c r="C1457" s="125" t="s">
        <v>560</v>
      </c>
      <c r="D1457" s="125" t="s">
        <v>561</v>
      </c>
      <c r="E1457" s="125" t="s">
        <v>166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559</v>
      </c>
      <c r="C1509" s="125" t="s">
        <v>560</v>
      </c>
      <c r="D1509" s="125" t="s">
        <v>561</v>
      </c>
      <c r="E1509" s="125" t="s">
        <v>166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559</v>
      </c>
      <c r="C1561" s="125" t="s">
        <v>560</v>
      </c>
      <c r="D1561" s="125" t="s">
        <v>561</v>
      </c>
      <c r="E1561" s="125" t="s">
        <v>166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559</v>
      </c>
      <c r="C1613" s="125" t="s">
        <v>560</v>
      </c>
      <c r="D1613" s="125" t="s">
        <v>561</v>
      </c>
      <c r="E1613" s="125" t="s">
        <v>166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559</v>
      </c>
      <c r="C1665" s="125" t="s">
        <v>560</v>
      </c>
      <c r="D1665" s="125" t="s">
        <v>561</v>
      </c>
      <c r="E1665" s="125" t="s">
        <v>166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559</v>
      </c>
      <c r="C1717" s="125" t="s">
        <v>560</v>
      </c>
      <c r="D1717" s="125" t="s">
        <v>561</v>
      </c>
      <c r="E1717" s="125" t="s">
        <v>166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559</v>
      </c>
      <c r="C1769" s="125" t="s">
        <v>560</v>
      </c>
      <c r="D1769" s="125" t="s">
        <v>561</v>
      </c>
      <c r="E1769" s="125" t="s">
        <v>166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559</v>
      </c>
      <c r="C1821" s="125" t="s">
        <v>560</v>
      </c>
      <c r="D1821" s="125" t="s">
        <v>561</v>
      </c>
      <c r="E1821" s="125" t="s">
        <v>166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559</v>
      </c>
      <c r="C1873" s="125" t="s">
        <v>560</v>
      </c>
      <c r="D1873" s="125" t="s">
        <v>561</v>
      </c>
      <c r="E1873" s="125" t="s">
        <v>166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559</v>
      </c>
      <c r="C1925" s="125" t="s">
        <v>560</v>
      </c>
      <c r="D1925" s="125" t="s">
        <v>561</v>
      </c>
      <c r="E1925" s="125" t="s">
        <v>166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559</v>
      </c>
      <c r="C1977" s="125" t="s">
        <v>560</v>
      </c>
      <c r="D1977" s="125" t="s">
        <v>561</v>
      </c>
      <c r="E1977" s="125" t="s">
        <v>166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559</v>
      </c>
      <c r="C2029" s="125" t="s">
        <v>560</v>
      </c>
      <c r="D2029" s="125" t="s">
        <v>561</v>
      </c>
      <c r="E2029" s="125" t="s">
        <v>166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559</v>
      </c>
      <c r="C2081" s="125" t="s">
        <v>560</v>
      </c>
      <c r="D2081" s="125" t="s">
        <v>561</v>
      </c>
      <c r="E2081" s="125" t="s">
        <v>166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559</v>
      </c>
      <c r="C2133" s="125" t="s">
        <v>560</v>
      </c>
      <c r="D2133" s="125" t="s">
        <v>561</v>
      </c>
      <c r="E2133" s="125" t="s">
        <v>166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559</v>
      </c>
      <c r="C2185" s="125" t="s">
        <v>560</v>
      </c>
      <c r="D2185" s="125" t="s">
        <v>561</v>
      </c>
      <c r="E2185" s="125" t="s">
        <v>166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559</v>
      </c>
      <c r="C2237" s="125" t="s">
        <v>560</v>
      </c>
      <c r="D2237" s="125" t="s">
        <v>561</v>
      </c>
      <c r="E2237" s="125" t="s">
        <v>166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559</v>
      </c>
      <c r="C2289" s="125" t="s">
        <v>560</v>
      </c>
      <c r="D2289" s="125" t="s">
        <v>561</v>
      </c>
      <c r="E2289" s="125" t="s">
        <v>166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559</v>
      </c>
      <c r="C2341" s="125" t="s">
        <v>560</v>
      </c>
      <c r="D2341" s="125" t="s">
        <v>561</v>
      </c>
      <c r="E2341" s="125" t="s">
        <v>166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559</v>
      </c>
      <c r="C2393" s="125" t="s">
        <v>560</v>
      </c>
      <c r="D2393" s="125" t="s">
        <v>561</v>
      </c>
      <c r="E2393" s="125" t="s">
        <v>166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559</v>
      </c>
      <c r="C2445" s="125" t="s">
        <v>560</v>
      </c>
      <c r="D2445" s="125" t="s">
        <v>561</v>
      </c>
      <c r="E2445" s="125" t="s">
        <v>166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559</v>
      </c>
      <c r="C2497" s="125" t="s">
        <v>560</v>
      </c>
      <c r="D2497" s="125" t="s">
        <v>561</v>
      </c>
      <c r="E2497" s="125" t="s">
        <v>166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559</v>
      </c>
      <c r="C2549" s="125" t="s">
        <v>560</v>
      </c>
      <c r="D2549" s="125" t="s">
        <v>561</v>
      </c>
      <c r="E2549" s="125" t="s">
        <v>166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559</v>
      </c>
      <c r="C2601" s="125" t="s">
        <v>560</v>
      </c>
      <c r="D2601" s="125" t="s">
        <v>561</v>
      </c>
      <c r="E2601" s="125" t="s">
        <v>166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559</v>
      </c>
      <c r="C2653" s="125" t="s">
        <v>560</v>
      </c>
      <c r="D2653" s="125" t="s">
        <v>561</v>
      </c>
      <c r="E2653" s="125" t="s">
        <v>166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559</v>
      </c>
      <c r="C2705" s="125" t="s">
        <v>560</v>
      </c>
      <c r="D2705" s="125" t="s">
        <v>561</v>
      </c>
      <c r="E2705" s="125" t="s">
        <v>166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559</v>
      </c>
      <c r="C2757" s="125" t="s">
        <v>560</v>
      </c>
      <c r="D2757" s="125" t="s">
        <v>561</v>
      </c>
      <c r="E2757" s="125" t="s">
        <v>166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559</v>
      </c>
      <c r="C2809" s="125" t="s">
        <v>560</v>
      </c>
      <c r="D2809" s="125" t="s">
        <v>561</v>
      </c>
      <c r="E2809" s="125" t="s">
        <v>166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559</v>
      </c>
      <c r="C2861" s="125" t="s">
        <v>560</v>
      </c>
      <c r="D2861" s="125" t="s">
        <v>561</v>
      </c>
      <c r="E2861" s="125" t="s">
        <v>166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559</v>
      </c>
      <c r="C2913" s="125" t="s">
        <v>560</v>
      </c>
      <c r="D2913" s="125" t="s">
        <v>561</v>
      </c>
      <c r="E2913" s="125" t="s">
        <v>166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559</v>
      </c>
      <c r="C2965" s="125" t="s">
        <v>560</v>
      </c>
      <c r="D2965" s="125" t="s">
        <v>561</v>
      </c>
      <c r="E2965" s="125" t="s">
        <v>166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559</v>
      </c>
      <c r="C3017" s="125" t="s">
        <v>560</v>
      </c>
      <c r="D3017" s="125" t="s">
        <v>561</v>
      </c>
      <c r="E3017" s="125" t="s">
        <v>166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559</v>
      </c>
      <c r="C3069" s="125" t="s">
        <v>560</v>
      </c>
      <c r="D3069" s="125" t="s">
        <v>561</v>
      </c>
      <c r="E3069" s="125" t="s">
        <v>166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559</v>
      </c>
      <c r="C3121" s="125" t="s">
        <v>560</v>
      </c>
      <c r="D3121" s="125" t="s">
        <v>561</v>
      </c>
      <c r="E3121" s="125" t="s">
        <v>166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559</v>
      </c>
      <c r="C3173" s="125" t="s">
        <v>560</v>
      </c>
      <c r="D3173" s="125" t="s">
        <v>561</v>
      </c>
      <c r="E3173" s="125" t="s">
        <v>166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559</v>
      </c>
      <c r="C3225" s="125" t="s">
        <v>560</v>
      </c>
      <c r="D3225" s="125" t="s">
        <v>561</v>
      </c>
      <c r="E3225" s="125" t="s">
        <v>166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559</v>
      </c>
      <c r="C3277" s="125" t="s">
        <v>560</v>
      </c>
      <c r="D3277" s="125" t="s">
        <v>561</v>
      </c>
      <c r="E3277" s="125" t="s">
        <v>166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559</v>
      </c>
      <c r="C3329" s="125" t="s">
        <v>560</v>
      </c>
      <c r="D3329" s="125" t="s">
        <v>561</v>
      </c>
      <c r="E3329" s="125" t="s">
        <v>166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559</v>
      </c>
      <c r="C3381" s="125" t="s">
        <v>560</v>
      </c>
      <c r="D3381" s="125" t="s">
        <v>561</v>
      </c>
      <c r="E3381" s="125" t="s">
        <v>166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559</v>
      </c>
      <c r="C3433" s="125" t="s">
        <v>560</v>
      </c>
      <c r="D3433" s="125" t="s">
        <v>561</v>
      </c>
      <c r="E3433" s="125" t="s">
        <v>166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559</v>
      </c>
      <c r="C3485" s="125" t="s">
        <v>560</v>
      </c>
      <c r="D3485" s="125" t="s">
        <v>561</v>
      </c>
      <c r="E3485" s="125" t="s">
        <v>166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559</v>
      </c>
      <c r="C3537" s="125" t="s">
        <v>560</v>
      </c>
      <c r="D3537" s="125" t="s">
        <v>561</v>
      </c>
      <c r="E3537" s="125" t="s">
        <v>166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559</v>
      </c>
      <c r="C3589" s="125" t="s">
        <v>560</v>
      </c>
      <c r="D3589" s="125" t="s">
        <v>561</v>
      </c>
      <c r="E3589" s="125" t="s">
        <v>166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559</v>
      </c>
      <c r="C3641" s="125" t="s">
        <v>560</v>
      </c>
      <c r="D3641" s="125" t="s">
        <v>561</v>
      </c>
      <c r="E3641" s="125" t="s">
        <v>166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559</v>
      </c>
      <c r="C3693" s="125" t="s">
        <v>560</v>
      </c>
      <c r="D3693" s="125" t="s">
        <v>561</v>
      </c>
      <c r="E3693" s="125" t="s">
        <v>166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559</v>
      </c>
      <c r="C3745" s="125" t="s">
        <v>560</v>
      </c>
      <c r="D3745" s="125" t="s">
        <v>561</v>
      </c>
      <c r="E3745" s="125" t="s">
        <v>166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559</v>
      </c>
      <c r="C3797" s="125" t="s">
        <v>560</v>
      </c>
      <c r="D3797" s="125" t="s">
        <v>561</v>
      </c>
      <c r="E3797" s="125" t="s">
        <v>166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559</v>
      </c>
      <c r="C3849" s="125" t="s">
        <v>560</v>
      </c>
      <c r="D3849" s="125" t="s">
        <v>561</v>
      </c>
      <c r="E3849" s="125" t="s">
        <v>166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559</v>
      </c>
      <c r="C3901" s="125" t="s">
        <v>560</v>
      </c>
      <c r="D3901" s="125" t="s">
        <v>561</v>
      </c>
      <c r="E3901" s="125" t="s">
        <v>166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559</v>
      </c>
      <c r="C3953" s="125" t="s">
        <v>560</v>
      </c>
      <c r="D3953" s="125" t="s">
        <v>561</v>
      </c>
      <c r="E3953" s="125" t="s">
        <v>166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559</v>
      </c>
      <c r="C4005" s="125" t="s">
        <v>560</v>
      </c>
      <c r="D4005" s="125" t="s">
        <v>561</v>
      </c>
      <c r="E4005" s="125" t="s">
        <v>166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61" priority="78" operator="containsText" text="Fin. Consumo">
      <formula>NOT(ISERROR(SEARCH("Fin. Consumo",A1)))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Intervalli denominati</vt:lpstr>
      </vt:variant>
      <vt:variant>
        <vt:i4>1</vt:i4>
      </vt:variant>
    </vt:vector>
  </HeadingPairs>
  <TitlesOfParts>
    <vt:vector size="14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OLD_SOSPESI</vt:lpstr>
      <vt:lpstr>SOSPESI</vt:lpstr>
      <vt:lpstr>EMPTY_SOSPESI</vt:lpstr>
      <vt:lpstr>EMPTY_BONIFICI</vt:lpstr>
      <vt:lpstr>'GENERTEL E VITA'!Area_stampa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2024-03-07T16:56:19Z</dcterms:modified>
</cp:coreProperties>
</file>