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271d6a73e99eef0/Documents/BYUI/Spring 2015/CS 450/"/>
    </mc:Choice>
  </mc:AlternateContent>
  <bookViews>
    <workbookView xWindow="0" yWindow="0" windowWidth="28800" windowHeight="12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K34" i="1"/>
  <c r="R32" i="1" s="1"/>
  <c r="R28" i="1"/>
  <c r="L28" i="1"/>
  <c r="K28" i="1"/>
  <c r="Q27" i="1" s="1"/>
  <c r="R27" i="1"/>
  <c r="R26" i="1"/>
  <c r="Q26" i="1"/>
  <c r="M26" i="1"/>
  <c r="M28" i="1" s="1"/>
  <c r="M21" i="1"/>
  <c r="L21" i="1"/>
  <c r="R20" i="1" s="1"/>
  <c r="K21" i="1"/>
  <c r="Q20" i="1"/>
  <c r="R19" i="1"/>
  <c r="Q19" i="1"/>
  <c r="Q21" i="1" s="1"/>
  <c r="M19" i="1"/>
  <c r="L14" i="1"/>
  <c r="R13" i="1" s="1"/>
  <c r="K14" i="1"/>
  <c r="Q12" i="1" s="1"/>
  <c r="Q13" i="1"/>
  <c r="M13" i="1"/>
  <c r="R12" i="1"/>
  <c r="R14" i="1" s="1"/>
  <c r="M12" i="1"/>
  <c r="M14" i="1" s="1"/>
  <c r="L7" i="1"/>
  <c r="R5" i="1" s="1"/>
  <c r="K7" i="1"/>
  <c r="R6" i="1"/>
  <c r="AD16" i="1" s="1"/>
  <c r="Q6" i="1"/>
  <c r="Q5" i="1"/>
  <c r="Q7" i="1" s="1"/>
  <c r="R4" i="1"/>
  <c r="Q4" i="1"/>
  <c r="M4" i="1"/>
  <c r="M7" i="1" s="1"/>
  <c r="AD10" i="1" l="1"/>
  <c r="Q28" i="1"/>
  <c r="AD5" i="1"/>
  <c r="Q14" i="1"/>
  <c r="AD17" i="1"/>
  <c r="R21" i="1"/>
  <c r="R7" i="1"/>
  <c r="Q32" i="1"/>
  <c r="AD11" i="1" s="1"/>
</calcChain>
</file>

<file path=xl/sharedStrings.xml><?xml version="1.0" encoding="utf-8"?>
<sst xmlns="http://schemas.openxmlformats.org/spreadsheetml/2006/main" count="165" uniqueCount="42">
  <si>
    <t>Row #</t>
  </si>
  <si>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</si>
  <si>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</si>
  <si>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</si>
  <si>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</si>
  <si>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</si>
  <si>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</si>
  <si>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</si>
  <si>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</si>
  <si>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</si>
  <si>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Predictions</t>
  </si>
  <si>
    <t>Long</t>
  </si>
  <si>
    <t xml:space="preserve">Credit Score </t>
  </si>
  <si>
    <t>No</t>
  </si>
  <si>
    <t>Grand Total</t>
  </si>
  <si>
    <t>Poor</t>
  </si>
  <si>
    <t>Average</t>
  </si>
  <si>
    <t>Credit Score: Good</t>
  </si>
  <si>
    <t>P(Yes)*P(Good|Yes)*P(High|Yes)*P(Good|Yes)*P(Long|Yes)</t>
  </si>
  <si>
    <t>Low</t>
  </si>
  <si>
    <t>Income: High</t>
  </si>
  <si>
    <t>P(No)*P(Good|No)*P(High|No)*P(Good|No)*P(Long|No)</t>
  </si>
  <si>
    <t>Collateral: Good</t>
  </si>
  <si>
    <t>Total</t>
  </si>
  <si>
    <t>Job History: Long</t>
  </si>
  <si>
    <t>Therefore, I predict: YES LOAN</t>
  </si>
  <si>
    <t>Credit Score: Average</t>
  </si>
  <si>
    <t>P(Yes)*P(Average|Yes)*P(Low|Yes)*P(Good|Yes)*P(Short|Yes)</t>
  </si>
  <si>
    <t>Income: Low</t>
  </si>
  <si>
    <t>P(No)*P(Average|No)*P(Low|No)*P(Good|No)*P(Short|No)</t>
  </si>
  <si>
    <t>Job History: Short</t>
  </si>
  <si>
    <t>Therefore, I predict: NO LOAN</t>
  </si>
  <si>
    <t>Credit Score: Low</t>
  </si>
  <si>
    <t>P(Yes)*P(Low|Yes)*P(High|Yes)*P(Poor|Yes)*P(Short|Yes)</t>
  </si>
  <si>
    <t>P(No)*P(Low|No)*P(High|No)*P(Poor|No)*P(Short|No)</t>
  </si>
  <si>
    <t>Collateral: Poor</t>
  </si>
  <si>
    <t xml:space="preserve"> </t>
  </si>
  <si>
    <t>Formulas</t>
  </si>
  <si>
    <t>Results</t>
  </si>
  <si>
    <t>Data</t>
  </si>
  <si>
    <t>Tables</t>
  </si>
  <si>
    <t>Nieve Bayes       Samuel McAravey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</si>
</sst>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Border="1" applyAlignment="1">
      <alignment horizontal="center"/>
    </xf>
    <xf numFmtId="0" fontId="1" fillId="0" borderId="0" xfId="1" applyBorder="1"/>
    <xf numFmtId="0" fontId="0" fillId="0" borderId="2" xfId="0" applyBorder="1"/>
    <xf numFmtId="0" fontId="0" fillId="0" borderId="3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2" fillId="0" borderId="9" xfId="0" applyFont="1" applyBorder="1"/>
    <xf numFmtId="0" fontId="1" fillId="0" borderId="1" xfId="1" applyAlignment="1">
      <alignment horizontal="center" wrapText="1"/>
    </xf>
    <xf numFmtId="0" fontId="1" fillId="0" borderId="0" xfId="1" applyBorder="1" applyAlignment="1">
      <alignment horizontal="center" wrapText="1"/>
    </xf>
  </cellXfs>
  <cellStyles count="2">
    <cellStyle name="Heading 1" xfId="1" builtinId="16"/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P3:R7" totalsRowCount="1">
  <autoFilter ref="P3:R6">
    <filterColumn colId="0" hiddenButton="1"/>
    <filterColumn colId="1" hiddenButton="1"/>
    <filterColumn colId="2" hiddenButton="1"/>
  </autoFilter>
  <tableColumns count="3">
    <tableColumn id="1" name="Credit Score" totalsRowLabel="Total"/>
    <tableColumn id="2" name="No" totalsRowFunction="sum" dataDxfId="25">
      <calculatedColumnFormula>K4/$K$7</calculatedColumnFormula>
    </tableColumn>
    <tableColumn id="3" name="Yes" totalsRowFunction="sum" dataDxfId="24">
      <calculatedColumnFormula>L4/$L$7</calculatedColumnFormula>
    </tableColumn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id="10" name="Table13" displayName="Table13" ref="J31:K34" totalsRowCount="1">
  <autoFilter ref="J31:K33">
    <filterColumn colId="0" hiddenButton="1"/>
    <filterColumn colId="1" hiddenButton="1"/>
  </autoFilter>
  <tableColumns count="2">
    <tableColumn id="1" name=" " totalsRowLabel="Total"/>
    <tableColumn id="2" name="Should Loan" totalsRowFunction="sum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2" name="Table4" displayName="Table4" ref="P11:R14" totalsRowCount="1">
  <autoFilter ref="P11:R13">
    <filterColumn colId="0" hiddenButton="1"/>
    <filterColumn colId="1" hiddenButton="1"/>
    <filterColumn colId="2" hiddenButton="1"/>
  </autoFilter>
  <tableColumns count="3">
    <tableColumn id="1" name="Income" totalsRowLabel="Total"/>
    <tableColumn id="2" name="No" totalsRowFunction="sum" dataDxfId="23">
      <calculatedColumnFormula>K12/$K$14</calculatedColumnFormula>
    </tableColumn>
    <tableColumn id="3" name="Yes" totalsRowFunction="sum" dataDxfId="22">
      <calculatedColumnFormula>L12/$L$14</calculatedColumnFormula>
    </tableColumn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e5" displayName="Table5" ref="P18:R21" totalsRowCount="1">
  <autoFilter ref="P18:R20">
    <filterColumn colId="0" hiddenButton="1"/>
    <filterColumn colId="1" hiddenButton="1"/>
    <filterColumn colId="2" hiddenButton="1"/>
  </autoFilter>
  <tableColumns count="3">
    <tableColumn id="1" name="Collateral" totalsRowLabel="Total"/>
    <tableColumn id="2" name="No" totalsRowFunction="sum" dataDxfId="21">
      <calculatedColumnFormula>K19/$K$21</calculatedColumnFormula>
    </tableColumn>
    <tableColumn id="3" name="Yes" totalsRowFunction="sum" dataDxfId="20">
      <calculatedColumnFormula>L19/$L$21</calculatedColumnFormula>
    </tableColumn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e6" displayName="Table6" ref="P25:R28" totalsRowCount="1">
  <autoFilter ref="P25:R27">
    <filterColumn colId="0" hiddenButton="1"/>
    <filterColumn colId="1" hiddenButton="1"/>
    <filterColumn colId="2" hiddenButton="1"/>
  </autoFilter>
  <tableColumns count="3">
    <tableColumn id="1" name="Job History" totalsRowLabel="Total"/>
    <tableColumn id="2" name="No" totalsRowFunction="sum" dataDxfId="19">
      <calculatedColumnFormula>K26/$K$28</calculatedColumnFormula>
    </tableColumn>
    <tableColumn id="3" name="Yes" totalsRowFunction="sum" dataDxfId="18">
      <calculatedColumnFormula>L26/$L$28</calculatedColumnFormula>
    </tableColumn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e7" displayName="Table7" ref="P31:R32" totalsRowShown="0">
  <autoFilter ref="P31:R32">
    <filterColumn colId="0" hiddenButton="1"/>
    <filterColumn colId="1" hiddenButton="1"/>
    <filterColumn colId="2" hiddenButton="1"/>
  </autoFilter>
  <tableColumns count="3">
    <tableColumn id="1" name="Should Loan"/>
    <tableColumn id="2" name="No">
      <calculatedColumnFormula>K32/$K$34</calculatedColumnFormula>
    </tableColumn>
    <tableColumn id="3" name="Yes">
      <calculatedColumnFormula>K33/$K$34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9" displayName="Table9" ref="J3:M7" totalsRowCount="1">
  <autoFilter ref="J3:M6">
    <filterColumn colId="0" hiddenButton="1"/>
    <filterColumn colId="1" hiddenButton="1"/>
    <filterColumn colId="2" hiddenButton="1"/>
    <filterColumn colId="3" hiddenButton="1"/>
  </autoFilter>
  <tableColumns count="4">
    <tableColumn id="1" name="Credit Score " totalsRowLabel="Total" dataDxfId="16" totalsRowDxfId="17"/>
    <tableColumn id="2" name="No" totalsRowFunction="sum" dataDxfId="15"/>
    <tableColumn id="3" name="Yes" totalsRowFunction="sum" dataDxfId="14"/>
    <tableColumn id="4" name="Grand Total" totalsRowFunction="sum" dataDxfId="13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id="7" name="Table10" displayName="Table10" ref="J11:M14" totalsRowCount="1">
  <autoFilter ref="J11:M13">
    <filterColumn colId="0" hiddenButton="1"/>
    <filterColumn colId="1" hiddenButton="1"/>
    <filterColumn colId="2" hiddenButton="1"/>
    <filterColumn colId="3" hiddenButton="1"/>
  </autoFilter>
  <tableColumns count="4">
    <tableColumn id="1" name="Income" totalsRowLabel="Total" dataDxfId="11" totalsRowDxfId="12"/>
    <tableColumn id="2" name="No" totalsRowFunction="sum"/>
    <tableColumn id="3" name="Yes" totalsRowFunction="sum"/>
    <tableColumn id="4" name="Grand Total" totalsRowFunction="sum" dataDxfId="10">
      <calculatedColumnFormula>SUM(Table10[[#This Row],[No]],Table10[[#This Row],[Yes]])</calculatedColumnFormula>
    </tableColumn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id="8" name="Table11" displayName="Table11" ref="J18:M21" totalsRowCount="1">
  <autoFilter ref="J18:M20">
    <filterColumn colId="0" hiddenButton="1"/>
    <filterColumn colId="1" hiddenButton="1"/>
    <filterColumn colId="2" hiddenButton="1"/>
    <filterColumn colId="3" hiddenButton="1"/>
  </autoFilter>
  <tableColumns count="4">
    <tableColumn id="1" name="Collateral" totalsRowLabel="Total" dataDxfId="8" totalsRowDxfId="9"/>
    <tableColumn id="2" name="No" totalsRowFunction="sum" dataDxfId="7"/>
    <tableColumn id="3" name="Yes" totalsRowFunction="sum" dataDxfId="6"/>
    <tableColumn id="4" name="Grand Total" totalsRowFunction="sum" dataDxfId="5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id="9" name="Table12" displayName="Table12" ref="J25:M28" totalsRowCount="1">
  <autoFilter ref="J25:M27">
    <filterColumn colId="0" hiddenButton="1"/>
    <filterColumn colId="1" hiddenButton="1"/>
    <filterColumn colId="2" hiddenButton="1"/>
    <filterColumn colId="3" hiddenButton="1"/>
  </autoFilter>
  <tableColumns count="4">
    <tableColumn id="1" name="Job History" totalsRowLabel="Total" dataDxfId="3" totalsRowDxfId="4"/>
    <tableColumn id="2" name="No" totalsRowFunction="sum" dataDxfId="2"/>
    <tableColumn id="3" name="Yes" totalsRowFunction="sum" dataDxfId="1"/>
    <tableColumn id="4" name="Grand Total" totalsRowFunction="sum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4"/>
  <sheetViews>
    <sheetView tabSelected="1" workbookViewId="0">
      <selection activeCell="J18" sqref="J18"/>
    </sheetView>
  </sheetViews>
  <sheetFormatPr defaultRowHeight="15" x14ac:dyDescent="0.25"/>
  <cols>
    <col min="3" max="3" width="11.7109375" bestFit="1" customWidth="1"/>
    <col min="4" max="4" width="7.5703125" bestFit="1" customWidth="1"/>
    <col min="5" max="5" width="9.5703125" bestFit="1" customWidth="1"/>
    <col min="6" max="6" width="10.7109375" bestFit="1" customWidth="1"/>
    <col min="7" max="9" width="11.7109375" bestFit="1" customWidth="1"/>
    <col min="10" max="10" width="14.28515625" customWidth="1"/>
    <col min="11" max="11" width="13.85546875" customWidth="1"/>
    <col min="12" max="12" width="6.28515625" customWidth="1"/>
    <col min="13" max="13" width="13.42578125" customWidth="1"/>
    <col min="14" max="14" width="9.28515625" customWidth="1"/>
    <col min="15" max="15" width="7" customWidth="1"/>
    <col min="16" max="16" width="17.85546875" bestFit="1" customWidth="1"/>
    <col min="17" max="17" width="16.28515625" bestFit="1" customWidth="1"/>
    <col min="18" max="18" width="10.7109375" customWidth="1"/>
    <col min="29" max="29" width="12.42578125" customWidth="1"/>
    <col min="30" max="30" width="13.140625" customWidth="1"/>
  </cols>
  <sheetData>
    <row r="2" spans="2:30" ht="19.5" x14ac:dyDescent="0.3">
      <c r="B2" s="6" t="s">
        <v>39</v>
      </c>
      <c r="I2" s="6" t="s">
        <v>40</v>
      </c>
      <c r="U2" s="2" t="s">
        <v>10</v>
      </c>
      <c r="V2" s="2"/>
      <c r="X2" s="2" t="s">
        <v>37</v>
      </c>
      <c r="Y2" s="2"/>
      <c r="Z2" s="2"/>
      <c r="AA2" s="2"/>
      <c r="AB2" s="2"/>
      <c r="AC2" s="2"/>
      <c r="AD2" s="5" t="s">
        <v>38</v>
      </c>
    </row>
    <row r="3" spans="2:30" x14ac:dyDescent="0.25">
      <c r="J3" t="s">
        <v>12</v>
      </c>
      <c r="K3" t="s">
        <v>13</v>
      </c>
      <c r="L3" t="s">
        <v>9</v>
      </c>
      <c r="M3" t="s">
        <v>14</v>
      </c>
      <c r="P3" t="s">
        <v>1</v>
      </c>
      <c r="Q3" t="s">
        <v>13</v>
      </c>
      <c r="R3" t="s">
        <v>9</v>
      </c>
    </row>
    <row r="4" spans="2:30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I4" s="1"/>
      <c r="J4" s="3" t="s">
        <v>16</v>
      </c>
      <c r="K4" s="4">
        <v>3</v>
      </c>
      <c r="L4" s="4">
        <v>2</v>
      </c>
      <c r="M4" s="4">
        <f>SUM(Table9[[#This Row],[No]],Table9[[#This Row],[Yes]])</f>
        <v>5</v>
      </c>
      <c r="P4" t="s">
        <v>16</v>
      </c>
      <c r="Q4">
        <f>K4/$K$7</f>
        <v>0.375</v>
      </c>
      <c r="R4">
        <f>L4/$L$7</f>
        <v>0.33333333333333331</v>
      </c>
      <c r="U4" s="7" t="s">
        <v>17</v>
      </c>
      <c r="V4" s="8"/>
      <c r="W4" s="8"/>
      <c r="X4" s="9" t="s">
        <v>18</v>
      </c>
      <c r="Y4" s="9"/>
      <c r="Z4" s="9"/>
      <c r="AA4" s="9"/>
      <c r="AB4" s="9"/>
      <c r="AC4" s="9"/>
      <c r="AD4" s="10">
        <f>Table7[Yes]*R5*R12*R19*R26</f>
        <v>0.12400793650793651</v>
      </c>
    </row>
    <row r="5" spans="2:30" x14ac:dyDescent="0.25">
      <c r="B5" s="1">
        <v>1</v>
      </c>
      <c r="C5" s="1" t="s">
        <v>6</v>
      </c>
      <c r="D5" s="1" t="s">
        <v>7</v>
      </c>
      <c r="E5" s="1" t="s">
        <v>6</v>
      </c>
      <c r="F5" s="1" t="s">
        <v>8</v>
      </c>
      <c r="G5" s="1" t="s">
        <v>9</v>
      </c>
      <c r="I5" s="1"/>
      <c r="J5" s="3" t="s">
        <v>6</v>
      </c>
      <c r="K5" s="4">
        <v>2</v>
      </c>
      <c r="L5" s="4">
        <v>3</v>
      </c>
      <c r="M5" s="4">
        <v>5</v>
      </c>
      <c r="P5" t="s">
        <v>6</v>
      </c>
      <c r="Q5">
        <f>K5/$K$7</f>
        <v>0.25</v>
      </c>
      <c r="R5">
        <f>L5/$L$7</f>
        <v>0.5</v>
      </c>
      <c r="U5" s="11" t="s">
        <v>20</v>
      </c>
      <c r="V5" s="12"/>
      <c r="W5" s="12"/>
      <c r="X5" s="13" t="s">
        <v>21</v>
      </c>
      <c r="Y5" s="13"/>
      <c r="Z5" s="13"/>
      <c r="AA5" s="13"/>
      <c r="AB5" s="13"/>
      <c r="AC5" s="13"/>
      <c r="AD5" s="14">
        <f>Table7[No]*Table1[[#This Row],[No]]*Q12*Q19*Q26</f>
        <v>8.370535714285714E-3</v>
      </c>
    </row>
    <row r="6" spans="2:30" x14ac:dyDescent="0.25">
      <c r="B6" s="1">
        <v>2</v>
      </c>
      <c r="C6" s="1" t="s">
        <v>6</v>
      </c>
      <c r="D6" s="1" t="s">
        <v>7</v>
      </c>
      <c r="E6" s="1" t="s">
        <v>6</v>
      </c>
      <c r="F6" s="1" t="s">
        <v>11</v>
      </c>
      <c r="G6" s="1" t="s">
        <v>9</v>
      </c>
      <c r="I6" s="1"/>
      <c r="J6" s="3" t="s">
        <v>19</v>
      </c>
      <c r="K6" s="4">
        <v>3</v>
      </c>
      <c r="L6" s="4">
        <v>1</v>
      </c>
      <c r="M6" s="4">
        <v>4</v>
      </c>
      <c r="P6" t="s">
        <v>19</v>
      </c>
      <c r="Q6">
        <f>K6/$K$7</f>
        <v>0.375</v>
      </c>
      <c r="R6">
        <f>L6/$L$7</f>
        <v>0.16666666666666666</v>
      </c>
      <c r="U6" s="11" t="s">
        <v>22</v>
      </c>
      <c r="V6" s="12"/>
      <c r="W6" s="12"/>
      <c r="X6" s="12"/>
      <c r="Y6" s="12"/>
      <c r="Z6" s="12"/>
      <c r="AA6" s="12"/>
      <c r="AB6" s="12"/>
      <c r="AC6" s="12"/>
      <c r="AD6" s="14"/>
    </row>
    <row r="7" spans="2:30" x14ac:dyDescent="0.25">
      <c r="B7" s="1">
        <v>3</v>
      </c>
      <c r="C7" s="1" t="s">
        <v>6</v>
      </c>
      <c r="D7" s="1" t="s">
        <v>7</v>
      </c>
      <c r="E7" s="1" t="s">
        <v>15</v>
      </c>
      <c r="F7" s="1" t="s">
        <v>8</v>
      </c>
      <c r="G7" s="1" t="s">
        <v>13</v>
      </c>
      <c r="J7" s="3" t="s">
        <v>23</v>
      </c>
      <c r="K7">
        <f>SUBTOTAL(109,Table9[No])</f>
        <v>8</v>
      </c>
      <c r="L7">
        <f>SUBTOTAL(109,Table9[Yes])</f>
        <v>6</v>
      </c>
      <c r="M7">
        <f>SUBTOTAL(109,Table9[Grand Total])</f>
        <v>14</v>
      </c>
      <c r="P7" t="s">
        <v>23</v>
      </c>
      <c r="Q7">
        <f>SUBTOTAL(109,Table1[No])</f>
        <v>1</v>
      </c>
      <c r="R7">
        <f>SUBTOTAL(109,Table1[Yes])</f>
        <v>0.99999999999999989</v>
      </c>
      <c r="U7" s="15" t="s">
        <v>24</v>
      </c>
      <c r="V7" s="16"/>
      <c r="W7" s="16"/>
      <c r="X7" s="17" t="s">
        <v>25</v>
      </c>
      <c r="Y7" s="17"/>
      <c r="Z7" s="17"/>
      <c r="AA7" s="17"/>
      <c r="AB7" s="17"/>
      <c r="AC7" s="17"/>
      <c r="AD7" s="18"/>
    </row>
    <row r="8" spans="2:30" x14ac:dyDescent="0.25">
      <c r="B8" s="1">
        <v>4</v>
      </c>
      <c r="C8" s="1" t="s">
        <v>6</v>
      </c>
      <c r="D8" s="1" t="s">
        <v>19</v>
      </c>
      <c r="E8" s="1" t="s">
        <v>6</v>
      </c>
      <c r="F8" s="1" t="s">
        <v>11</v>
      </c>
      <c r="G8" s="1" t="s">
        <v>9</v>
      </c>
    </row>
    <row r="9" spans="2:30" x14ac:dyDescent="0.25">
      <c r="B9" s="1">
        <v>5</v>
      </c>
      <c r="C9" s="1" t="s">
        <v>6</v>
      </c>
      <c r="D9" s="1" t="s">
        <v>19</v>
      </c>
      <c r="E9" s="1" t="s">
        <v>15</v>
      </c>
      <c r="F9" s="1" t="s">
        <v>11</v>
      </c>
      <c r="G9" s="1" t="s">
        <v>13</v>
      </c>
      <c r="J9" s="3"/>
      <c r="K9" s="4"/>
      <c r="L9" s="4"/>
      <c r="M9" s="4"/>
    </row>
    <row r="10" spans="2:30" x14ac:dyDescent="0.25">
      <c r="B10" s="1">
        <v>6</v>
      </c>
      <c r="C10" s="1" t="s">
        <v>16</v>
      </c>
      <c r="D10" s="1" t="s">
        <v>7</v>
      </c>
      <c r="E10" s="1" t="s">
        <v>6</v>
      </c>
      <c r="F10" s="1" t="s">
        <v>11</v>
      </c>
      <c r="G10" s="1" t="s">
        <v>9</v>
      </c>
      <c r="U10" s="7" t="s">
        <v>26</v>
      </c>
      <c r="V10" s="8"/>
      <c r="W10" s="8"/>
      <c r="X10" s="9" t="s">
        <v>27</v>
      </c>
      <c r="Y10" s="9"/>
      <c r="Z10" s="9"/>
      <c r="AA10" s="9"/>
      <c r="AB10" s="9"/>
      <c r="AC10" s="9"/>
      <c r="AD10" s="10">
        <f>Table7[Yes]*R4*R13*R19*R27</f>
        <v>3.3068783068783067E-3</v>
      </c>
    </row>
    <row r="11" spans="2:30" x14ac:dyDescent="0.25">
      <c r="B11" s="1">
        <v>7</v>
      </c>
      <c r="C11" s="1" t="s">
        <v>16</v>
      </c>
      <c r="D11" s="1" t="s">
        <v>19</v>
      </c>
      <c r="E11" s="1" t="s">
        <v>15</v>
      </c>
      <c r="F11" s="1" t="s">
        <v>11</v>
      </c>
      <c r="G11" s="1" t="s">
        <v>13</v>
      </c>
      <c r="J11" t="s">
        <v>2</v>
      </c>
      <c r="K11" t="s">
        <v>13</v>
      </c>
      <c r="L11" t="s">
        <v>9</v>
      </c>
      <c r="M11" t="s">
        <v>14</v>
      </c>
      <c r="P11" t="s">
        <v>2</v>
      </c>
      <c r="Q11" t="s">
        <v>13</v>
      </c>
      <c r="R11" t="s">
        <v>9</v>
      </c>
      <c r="U11" s="11" t="s">
        <v>28</v>
      </c>
      <c r="V11" s="12"/>
      <c r="W11" s="12"/>
      <c r="X11" s="13" t="s">
        <v>29</v>
      </c>
      <c r="Y11" s="13"/>
      <c r="Z11" s="13"/>
      <c r="AA11" s="13"/>
      <c r="AB11" s="13"/>
      <c r="AC11" s="13"/>
      <c r="AD11" s="14">
        <f>Table7[No]*Q4*Q13*Q19*Q27</f>
        <v>1.2555803571428572E-2</v>
      </c>
    </row>
    <row r="12" spans="2:30" x14ac:dyDescent="0.25">
      <c r="B12" s="1">
        <v>8</v>
      </c>
      <c r="C12" s="1" t="s">
        <v>16</v>
      </c>
      <c r="D12" s="1" t="s">
        <v>19</v>
      </c>
      <c r="E12" s="1" t="s">
        <v>15</v>
      </c>
      <c r="F12" s="1" t="s">
        <v>8</v>
      </c>
      <c r="G12" s="1" t="s">
        <v>13</v>
      </c>
      <c r="J12" s="3" t="s">
        <v>7</v>
      </c>
      <c r="K12">
        <v>3</v>
      </c>
      <c r="L12">
        <v>5</v>
      </c>
      <c r="M12">
        <f>SUM(Table10[[#This Row],[No]],Table10[[#This Row],[Yes]])</f>
        <v>8</v>
      </c>
      <c r="P12" t="s">
        <v>7</v>
      </c>
      <c r="Q12">
        <f t="shared" ref="Q12:Q13" si="0">K12/$K$14</f>
        <v>0.375</v>
      </c>
      <c r="R12">
        <f t="shared" ref="R12:R13" si="1">L12/$L$14</f>
        <v>0.83333333333333337</v>
      </c>
      <c r="U12" s="11" t="s">
        <v>22</v>
      </c>
      <c r="V12" s="12"/>
      <c r="W12" s="12"/>
      <c r="X12" s="12"/>
      <c r="Y12" s="12"/>
      <c r="Z12" s="12"/>
      <c r="AA12" s="12"/>
      <c r="AB12" s="12"/>
      <c r="AC12" s="12"/>
      <c r="AD12" s="14"/>
    </row>
    <row r="13" spans="2:30" x14ac:dyDescent="0.25">
      <c r="B13" s="1">
        <v>9</v>
      </c>
      <c r="C13" s="1" t="s">
        <v>16</v>
      </c>
      <c r="D13" s="1" t="s">
        <v>7</v>
      </c>
      <c r="E13" s="1" t="s">
        <v>15</v>
      </c>
      <c r="F13" s="1" t="s">
        <v>11</v>
      </c>
      <c r="G13" s="1" t="s">
        <v>9</v>
      </c>
      <c r="J13" s="3" t="s">
        <v>19</v>
      </c>
      <c r="K13">
        <v>5</v>
      </c>
      <c r="L13">
        <v>1</v>
      </c>
      <c r="M13">
        <f>SUM(Table10[[#This Row],[No]],Table10[[#This Row],[Yes]])</f>
        <v>6</v>
      </c>
      <c r="P13" t="s">
        <v>19</v>
      </c>
      <c r="Q13">
        <f t="shared" si="0"/>
        <v>0.625</v>
      </c>
      <c r="R13">
        <f t="shared" si="1"/>
        <v>0.16666666666666666</v>
      </c>
      <c r="U13" s="15" t="s">
        <v>30</v>
      </c>
      <c r="V13" s="16"/>
      <c r="W13" s="16"/>
      <c r="X13" s="17" t="s">
        <v>31</v>
      </c>
      <c r="Y13" s="17"/>
      <c r="Z13" s="17"/>
      <c r="AA13" s="17"/>
      <c r="AB13" s="17"/>
      <c r="AC13" s="17"/>
      <c r="AD13" s="18"/>
    </row>
    <row r="14" spans="2:30" x14ac:dyDescent="0.25">
      <c r="B14" s="1">
        <v>10</v>
      </c>
      <c r="C14" s="1" t="s">
        <v>16</v>
      </c>
      <c r="D14" s="1" t="s">
        <v>19</v>
      </c>
      <c r="E14" s="1" t="s">
        <v>6</v>
      </c>
      <c r="F14" s="1" t="s">
        <v>11</v>
      </c>
      <c r="G14" s="1" t="s">
        <v>13</v>
      </c>
      <c r="J14" s="3" t="s">
        <v>23</v>
      </c>
      <c r="K14">
        <f>SUBTOTAL(109,Table10[No])</f>
        <v>8</v>
      </c>
      <c r="L14">
        <f>SUBTOTAL(109,Table10[Yes])</f>
        <v>6</v>
      </c>
      <c r="M14">
        <f>SUBTOTAL(109,Table10[Grand Total])</f>
        <v>14</v>
      </c>
      <c r="P14" t="s">
        <v>23</v>
      </c>
      <c r="Q14">
        <f>SUBTOTAL(109,Table4[No])</f>
        <v>1</v>
      </c>
      <c r="R14">
        <f>SUBTOTAL(109,Table4[Yes])</f>
        <v>1</v>
      </c>
    </row>
    <row r="15" spans="2:30" x14ac:dyDescent="0.25">
      <c r="B15" s="1">
        <v>11</v>
      </c>
      <c r="C15" s="1" t="s">
        <v>19</v>
      </c>
      <c r="D15" s="1" t="s">
        <v>7</v>
      </c>
      <c r="E15" s="1" t="s">
        <v>6</v>
      </c>
      <c r="F15" s="1" t="s">
        <v>11</v>
      </c>
      <c r="G15" s="1" t="s">
        <v>9</v>
      </c>
      <c r="J15" s="3"/>
    </row>
    <row r="16" spans="2:30" x14ac:dyDescent="0.25">
      <c r="B16" s="1">
        <v>12</v>
      </c>
      <c r="C16" s="1" t="s">
        <v>19</v>
      </c>
      <c r="D16" s="1" t="s">
        <v>7</v>
      </c>
      <c r="E16" s="1" t="s">
        <v>15</v>
      </c>
      <c r="F16" s="1" t="s">
        <v>11</v>
      </c>
      <c r="G16" s="1" t="s">
        <v>13</v>
      </c>
      <c r="U16" s="7" t="s">
        <v>32</v>
      </c>
      <c r="V16" s="8"/>
      <c r="W16" s="8"/>
      <c r="X16" s="9" t="s">
        <v>33</v>
      </c>
      <c r="Y16" s="9"/>
      <c r="Z16" s="9"/>
      <c r="AA16" s="9"/>
      <c r="AB16" s="9"/>
      <c r="AC16" s="9"/>
      <c r="AD16" s="10">
        <f>Table7[Yes]*R6*R12*R20*R27</f>
        <v>1.6534391534391533E-3</v>
      </c>
    </row>
    <row r="17" spans="2:30" x14ac:dyDescent="0.25">
      <c r="B17" s="1">
        <v>13</v>
      </c>
      <c r="C17" s="1" t="s">
        <v>19</v>
      </c>
      <c r="D17" s="1" t="s">
        <v>7</v>
      </c>
      <c r="E17" s="1" t="s">
        <v>6</v>
      </c>
      <c r="F17" s="1" t="s">
        <v>8</v>
      </c>
      <c r="G17" s="1" t="s">
        <v>13</v>
      </c>
      <c r="U17" s="11" t="s">
        <v>20</v>
      </c>
      <c r="V17" s="12"/>
      <c r="W17" s="12"/>
      <c r="X17" s="13" t="s">
        <v>34</v>
      </c>
      <c r="Y17" s="13"/>
      <c r="Z17" s="13"/>
      <c r="AA17" s="13"/>
      <c r="AB17" s="13"/>
      <c r="AC17" s="13"/>
      <c r="AD17" s="14">
        <f>Table7[No]*Q6*Q12*Q20*Q27</f>
        <v>2.2600446428571425E-2</v>
      </c>
    </row>
    <row r="18" spans="2:30" x14ac:dyDescent="0.25">
      <c r="B18" s="1">
        <v>14</v>
      </c>
      <c r="C18" s="1" t="s">
        <v>19</v>
      </c>
      <c r="D18" s="1" t="s">
        <v>19</v>
      </c>
      <c r="E18" s="1" t="s">
        <v>15</v>
      </c>
      <c r="F18" s="1" t="s">
        <v>11</v>
      </c>
      <c r="G18" s="1" t="s">
        <v>13</v>
      </c>
      <c r="J18" t="s">
        <v>3</v>
      </c>
      <c r="K18" t="s">
        <v>13</v>
      </c>
      <c r="L18" t="s">
        <v>9</v>
      </c>
      <c r="M18" t="s">
        <v>14</v>
      </c>
      <c r="P18" t="s">
        <v>3</v>
      </c>
      <c r="Q18" t="s">
        <v>13</v>
      </c>
      <c r="R18" t="s">
        <v>9</v>
      </c>
      <c r="U18" s="11" t="s">
        <v>35</v>
      </c>
      <c r="V18" s="12"/>
      <c r="W18" s="12"/>
      <c r="X18" s="12"/>
      <c r="Y18" s="12"/>
      <c r="Z18" s="12"/>
      <c r="AA18" s="12"/>
      <c r="AB18" s="12"/>
      <c r="AC18" s="12"/>
      <c r="AD18" s="14"/>
    </row>
    <row r="19" spans="2:30" x14ac:dyDescent="0.25">
      <c r="J19" s="3" t="s">
        <v>6</v>
      </c>
      <c r="K19" s="4">
        <v>2</v>
      </c>
      <c r="L19" s="4">
        <v>5</v>
      </c>
      <c r="M19" s="4">
        <f>SUM(Table11[[#This Row],[No]],Table11[[#This Row],[Yes]])</f>
        <v>7</v>
      </c>
      <c r="P19" t="s">
        <v>6</v>
      </c>
      <c r="Q19">
        <f t="shared" ref="Q19:Q20" si="2">K19/$K$21</f>
        <v>0.25</v>
      </c>
      <c r="R19">
        <f t="shared" ref="R19:R20" si="3">L19/$L$21</f>
        <v>0.83333333333333337</v>
      </c>
      <c r="U19" s="15" t="s">
        <v>30</v>
      </c>
      <c r="V19" s="16"/>
      <c r="W19" s="16"/>
      <c r="X19" s="17" t="s">
        <v>31</v>
      </c>
      <c r="Y19" s="17"/>
      <c r="Z19" s="17"/>
      <c r="AA19" s="17"/>
      <c r="AB19" s="17"/>
      <c r="AC19" s="17"/>
      <c r="AD19" s="18"/>
    </row>
    <row r="20" spans="2:30" x14ac:dyDescent="0.25">
      <c r="J20" s="3" t="s">
        <v>15</v>
      </c>
      <c r="K20" s="4">
        <v>6</v>
      </c>
      <c r="L20" s="4">
        <v>1</v>
      </c>
      <c r="M20" s="4">
        <v>7</v>
      </c>
      <c r="P20" t="s">
        <v>15</v>
      </c>
      <c r="Q20">
        <f t="shared" si="2"/>
        <v>0.75</v>
      </c>
      <c r="R20">
        <f t="shared" si="3"/>
        <v>0.16666666666666666</v>
      </c>
    </row>
    <row r="21" spans="2:30" x14ac:dyDescent="0.25">
      <c r="J21" s="3" t="s">
        <v>23</v>
      </c>
      <c r="K21">
        <f>SUBTOTAL(109,Table11[No])</f>
        <v>8</v>
      </c>
      <c r="L21">
        <f>SUBTOTAL(109,Table11[Yes])</f>
        <v>6</v>
      </c>
      <c r="M21">
        <f>SUBTOTAL(109,Table11[Grand Total])</f>
        <v>14</v>
      </c>
      <c r="P21" t="s">
        <v>23</v>
      </c>
      <c r="Q21">
        <f>SUBTOTAL(109,Table5[No])</f>
        <v>1</v>
      </c>
      <c r="R21">
        <f>SUBTOTAL(109,Table5[Yes])</f>
        <v>1</v>
      </c>
    </row>
    <row r="22" spans="2:30" x14ac:dyDescent="0.25">
      <c r="B22" s="20" t="s">
        <v>41</v>
      </c>
      <c r="C22" s="20"/>
      <c r="D22" s="20"/>
    </row>
    <row r="23" spans="2:30" ht="15.75" customHeight="1" x14ac:dyDescent="0.25">
      <c r="B23" s="20"/>
      <c r="C23" s="20"/>
      <c r="D23" s="20"/>
      <c r="J23" s="3"/>
      <c r="K23" s="4"/>
      <c r="L23" s="4"/>
      <c r="M23" s="4"/>
    </row>
    <row r="24" spans="2:30" ht="16.5" customHeight="1" thickBot="1" x14ac:dyDescent="0.3">
      <c r="B24" s="19"/>
      <c r="C24" s="19"/>
      <c r="D24" s="19"/>
    </row>
    <row r="25" spans="2:30" ht="15.75" thickTop="1" x14ac:dyDescent="0.25">
      <c r="J25" t="s">
        <v>4</v>
      </c>
      <c r="K25" t="s">
        <v>13</v>
      </c>
      <c r="L25" t="s">
        <v>9</v>
      </c>
      <c r="M25" t="s">
        <v>14</v>
      </c>
      <c r="P25" t="s">
        <v>4</v>
      </c>
      <c r="Q25" t="s">
        <v>13</v>
      </c>
      <c r="R25" t="s">
        <v>9</v>
      </c>
    </row>
    <row r="26" spans="2:30" x14ac:dyDescent="0.25">
      <c r="G26" s="3"/>
      <c r="H26" s="4"/>
      <c r="J26" s="3" t="s">
        <v>11</v>
      </c>
      <c r="K26" s="4">
        <v>5</v>
      </c>
      <c r="L26" s="4">
        <v>5</v>
      </c>
      <c r="M26" s="4">
        <f>SUM(Table12[[#This Row],[No]],Table12[[#This Row],[Yes]])</f>
        <v>10</v>
      </c>
      <c r="P26" t="s">
        <v>11</v>
      </c>
      <c r="Q26">
        <f t="shared" ref="Q26:Q27" si="4">K26/$K$28</f>
        <v>0.625</v>
      </c>
      <c r="R26">
        <f t="shared" ref="R26:R27" si="5">L26/$L$28</f>
        <v>0.83333333333333337</v>
      </c>
    </row>
    <row r="27" spans="2:30" x14ac:dyDescent="0.25">
      <c r="G27" s="3"/>
      <c r="H27" s="4"/>
      <c r="J27" s="3" t="s">
        <v>8</v>
      </c>
      <c r="K27" s="4">
        <v>3</v>
      </c>
      <c r="L27" s="4">
        <v>1</v>
      </c>
      <c r="M27" s="4">
        <v>4</v>
      </c>
      <c r="P27" t="s">
        <v>8</v>
      </c>
      <c r="Q27">
        <f t="shared" si="4"/>
        <v>0.375</v>
      </c>
      <c r="R27">
        <f t="shared" si="5"/>
        <v>0.16666666666666666</v>
      </c>
    </row>
    <row r="28" spans="2:30" x14ac:dyDescent="0.25">
      <c r="G28" s="3"/>
      <c r="H28" s="4"/>
      <c r="J28" s="3" t="s">
        <v>23</v>
      </c>
      <c r="K28">
        <f>SUBTOTAL(109,Table12[No])</f>
        <v>8</v>
      </c>
      <c r="L28">
        <f>SUBTOTAL(109,Table12[Yes])</f>
        <v>6</v>
      </c>
      <c r="M28">
        <f>SUBTOTAL(109,Table12[Grand Total])</f>
        <v>14</v>
      </c>
      <c r="P28" t="s">
        <v>23</v>
      </c>
      <c r="Q28">
        <f>SUBTOTAL(109,Table6[No])</f>
        <v>1</v>
      </c>
      <c r="R28">
        <f>SUBTOTAL(109,Table6[Yes])</f>
        <v>1</v>
      </c>
    </row>
    <row r="31" spans="2:30" x14ac:dyDescent="0.25">
      <c r="J31" s="3" t="s">
        <v>36</v>
      </c>
      <c r="K31" s="4" t="s">
        <v>5</v>
      </c>
      <c r="L31" s="4"/>
      <c r="M31" s="4"/>
      <c r="P31" t="s">
        <v>5</v>
      </c>
      <c r="Q31" t="s">
        <v>13</v>
      </c>
      <c r="R31" t="s">
        <v>9</v>
      </c>
    </row>
    <row r="32" spans="2:30" x14ac:dyDescent="0.25">
      <c r="J32" t="s">
        <v>13</v>
      </c>
      <c r="K32">
        <v>8</v>
      </c>
      <c r="Q32">
        <f>K32/$K$34</f>
        <v>0.5714285714285714</v>
      </c>
      <c r="R32">
        <f>K33/$K$34</f>
        <v>0.42857142857142855</v>
      </c>
    </row>
    <row r="33" spans="10:11" x14ac:dyDescent="0.25">
      <c r="J33" t="s">
        <v>9</v>
      </c>
      <c r="K33">
        <v>6</v>
      </c>
    </row>
    <row r="34" spans="10:11" x14ac:dyDescent="0.25">
      <c r="J34" t="s">
        <v>23</v>
      </c>
      <c r="K34">
        <f>SUBTOTAL(109,Table13[Should Loan])</f>
        <v>14</v>
      </c>
    </row>
  </sheetData>
  <mergeCells count="12">
    <mergeCell ref="B22:D24"/>
    <mergeCell ref="X13:AD13"/>
    <mergeCell ref="X16:AC16"/>
    <mergeCell ref="X17:AC17"/>
    <mergeCell ref="X19:AD19"/>
    <mergeCell ref="X2:AC2"/>
    <mergeCell ref="U2:V2"/>
    <mergeCell ref="X4:AC4"/>
    <mergeCell ref="X5:AC5"/>
    <mergeCell ref="X7:AD7"/>
    <mergeCell ref="X10:AC10"/>
    <mergeCell ref="X11:AC11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McAravey</dc:creator>
  <cp:lastModifiedBy>Samuel McAravey</cp:lastModifiedBy>
  <dcterms:created xsi:type="dcterms:W3CDTF">2015-05-14T20:37:00Z</dcterms:created>
  <dcterms:modified xsi:type="dcterms:W3CDTF">2015-05-14T20:42:20Z</dcterms:modified>
</cp:coreProperties>
</file>