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EstaPasta_de_trabalho" defaultThemeVersion="124226"/>
  <bookViews>
    <workbookView xWindow="240" yWindow="75" windowWidth="15480" windowHeight="7935" tabRatio="794" activeTab="20"/>
  </bookViews>
  <sheets>
    <sheet name="1" sheetId="12" r:id="rId1"/>
    <sheet name="4" sheetId="19" r:id="rId2"/>
    <sheet name="5" sheetId="18" r:id="rId3"/>
    <sheet name="6" sheetId="17" r:id="rId4"/>
    <sheet name="7" sheetId="16" r:id="rId5"/>
    <sheet name="8" sheetId="15" r:id="rId6"/>
    <sheet name="11" sheetId="27" r:id="rId7"/>
    <sheet name="12" sheetId="28" r:id="rId8"/>
    <sheet name="13" sheetId="29" r:id="rId9"/>
    <sheet name="14" sheetId="30" r:id="rId10"/>
    <sheet name="15" sheetId="31" r:id="rId11"/>
    <sheet name="19" sheetId="35" r:id="rId12"/>
    <sheet name="20" sheetId="36" r:id="rId13"/>
    <sheet name="21" sheetId="37" r:id="rId14"/>
    <sheet name="22" sheetId="38" r:id="rId15"/>
    <sheet name="25" sheetId="41" r:id="rId16"/>
    <sheet name="26" sheetId="42" r:id="rId17"/>
    <sheet name="27" sheetId="43" r:id="rId18"/>
    <sheet name="28" sheetId="44" r:id="rId19"/>
    <sheet name="29" sheetId="45" r:id="rId20"/>
    <sheet name="TOTAL" sheetId="48" r:id="rId21"/>
  </sheets>
  <calcPr calcId="124519"/>
</workbook>
</file>

<file path=xl/calcChain.xml><?xml version="1.0" encoding="utf-8"?>
<calcChain xmlns="http://schemas.openxmlformats.org/spreadsheetml/2006/main">
  <c r="E13" i="35"/>
  <c r="D8" i="44"/>
  <c r="D9" i="41"/>
  <c r="D15" i="38"/>
  <c r="E14" i="31"/>
  <c r="D8"/>
  <c r="D4" i="29"/>
  <c r="D7" i="28"/>
  <c r="D6" i="27"/>
  <c r="D7" i="16"/>
  <c r="D7" i="19"/>
  <c r="E8" i="35" l="1"/>
  <c r="E11"/>
  <c r="E9" i="45"/>
  <c r="E13" i="44"/>
  <c r="E12"/>
  <c r="E8" i="43"/>
  <c r="E13" i="41"/>
  <c r="E20" i="38"/>
  <c r="E19"/>
  <c r="E8" i="36"/>
  <c r="E13" i="31"/>
  <c r="E12"/>
  <c r="E9" i="29"/>
  <c r="E11" i="28"/>
  <c r="E11" i="27"/>
  <c r="E10" i="15"/>
  <c r="E13" i="16"/>
  <c r="E12"/>
  <c r="E7" i="17"/>
  <c r="E12" i="19"/>
  <c r="E19" s="1"/>
  <c r="C3" i="48" s="1"/>
  <c r="C12" i="45"/>
  <c r="E12" s="1"/>
  <c r="C11"/>
  <c r="E11" s="1"/>
  <c r="C10"/>
  <c r="E10" s="1"/>
  <c r="D7"/>
  <c r="D6"/>
  <c r="D5"/>
  <c r="C17" i="44"/>
  <c r="E17" s="1"/>
  <c r="C16"/>
  <c r="E16" s="1"/>
  <c r="C15"/>
  <c r="E15" s="1"/>
  <c r="D11"/>
  <c r="D10"/>
  <c r="D9"/>
  <c r="C11" i="43"/>
  <c r="E11" s="1"/>
  <c r="C10"/>
  <c r="E10" s="1"/>
  <c r="C9"/>
  <c r="E9" s="1"/>
  <c r="D7"/>
  <c r="D6"/>
  <c r="D5"/>
  <c r="C11" i="42"/>
  <c r="E11" s="1"/>
  <c r="C10"/>
  <c r="E10" s="1"/>
  <c r="C9"/>
  <c r="E9" s="1"/>
  <c r="D6"/>
  <c r="D5"/>
  <c r="D4"/>
  <c r="C18" i="41"/>
  <c r="E18" s="1"/>
  <c r="C17"/>
  <c r="E17" s="1"/>
  <c r="C16"/>
  <c r="E16" s="1"/>
  <c r="D12"/>
  <c r="D11"/>
  <c r="D10"/>
  <c r="C24" i="38"/>
  <c r="E24" s="1"/>
  <c r="C23"/>
  <c r="E23" s="1"/>
  <c r="C22"/>
  <c r="E22" s="1"/>
  <c r="D18"/>
  <c r="D17"/>
  <c r="D16"/>
  <c r="C11" i="37"/>
  <c r="E11" s="1"/>
  <c r="C10"/>
  <c r="E10" s="1"/>
  <c r="C9"/>
  <c r="E9" s="1"/>
  <c r="D6"/>
  <c r="D5"/>
  <c r="D4"/>
  <c r="C11" i="36"/>
  <c r="E11" s="1"/>
  <c r="C10"/>
  <c r="E10" s="1"/>
  <c r="C9"/>
  <c r="E9" s="1"/>
  <c r="D7"/>
  <c r="D6"/>
  <c r="D5"/>
  <c r="C7" i="35"/>
  <c r="E7" s="1"/>
  <c r="C6"/>
  <c r="E6" s="1"/>
  <c r="C5"/>
  <c r="E5" s="1"/>
  <c r="D4"/>
  <c r="D3"/>
  <c r="D2"/>
  <c r="C17" i="31"/>
  <c r="E17" s="1"/>
  <c r="C16"/>
  <c r="E16" s="1"/>
  <c r="C15"/>
  <c r="E15" s="1"/>
  <c r="D11"/>
  <c r="D10"/>
  <c r="D9"/>
  <c r="C11" i="30"/>
  <c r="E11" s="1"/>
  <c r="C10"/>
  <c r="E10" s="1"/>
  <c r="C9"/>
  <c r="E9" s="1"/>
  <c r="E15" s="1"/>
  <c r="C11" i="48" s="1"/>
  <c r="D6" i="30"/>
  <c r="D5"/>
  <c r="D4"/>
  <c r="C13" i="29"/>
  <c r="E13" s="1"/>
  <c r="C12"/>
  <c r="E12" s="1"/>
  <c r="C11"/>
  <c r="E11" s="1"/>
  <c r="D7"/>
  <c r="D6"/>
  <c r="D5"/>
  <c r="C16" i="28"/>
  <c r="E16" s="1"/>
  <c r="C15"/>
  <c r="E15" s="1"/>
  <c r="C14"/>
  <c r="E14" s="1"/>
  <c r="D10"/>
  <c r="D9"/>
  <c r="D8"/>
  <c r="C15" i="27"/>
  <c r="E15" s="1"/>
  <c r="C14"/>
  <c r="E14" s="1"/>
  <c r="C13"/>
  <c r="E13" s="1"/>
  <c r="D9"/>
  <c r="D8"/>
  <c r="D7"/>
  <c r="C14" i="15"/>
  <c r="E14" s="1"/>
  <c r="C13"/>
  <c r="E13" s="1"/>
  <c r="C12"/>
  <c r="E12" s="1"/>
  <c r="D9"/>
  <c r="D8"/>
  <c r="D7"/>
  <c r="C16" i="16"/>
  <c r="E16" s="1"/>
  <c r="C15"/>
  <c r="E15" s="1"/>
  <c r="C14"/>
  <c r="E14" s="1"/>
  <c r="D10"/>
  <c r="D9"/>
  <c r="D8"/>
  <c r="C10" i="17"/>
  <c r="E10" s="1"/>
  <c r="C9"/>
  <c r="E9" s="1"/>
  <c r="C8"/>
  <c r="E8" s="1"/>
  <c r="D6"/>
  <c r="D5"/>
  <c r="D4"/>
  <c r="C7" i="18"/>
  <c r="E7" s="1"/>
  <c r="C6"/>
  <c r="E6" s="1"/>
  <c r="C5"/>
  <c r="E5" s="1"/>
  <c r="D4"/>
  <c r="D3"/>
  <c r="D2"/>
  <c r="C16" i="19"/>
  <c r="E16" s="1"/>
  <c r="C15"/>
  <c r="E15" s="1"/>
  <c r="C14"/>
  <c r="E14" s="1"/>
  <c r="D10"/>
  <c r="D9"/>
  <c r="D8"/>
  <c r="C9" i="12"/>
  <c r="E9" s="1"/>
  <c r="C8"/>
  <c r="E8" s="1"/>
  <c r="C7"/>
  <c r="E7" s="1"/>
  <c r="E12" s="1"/>
  <c r="C2" i="48" s="1"/>
  <c r="D5" i="12"/>
  <c r="D4"/>
  <c r="D3"/>
  <c r="E18" i="27" l="1"/>
  <c r="E15" i="29"/>
  <c r="C10" i="48" s="1"/>
  <c r="E25" i="38"/>
  <c r="C16" i="48" s="1"/>
  <c r="E19" i="41"/>
  <c r="E19" i="44"/>
  <c r="C20" i="48" s="1"/>
  <c r="E18" i="16"/>
  <c r="C6" i="48" s="1"/>
  <c r="E18" i="28"/>
  <c r="C9" i="48" s="1"/>
  <c r="E18" i="31"/>
  <c r="C12" i="48" s="1"/>
  <c r="E13" i="43"/>
  <c r="C19" i="48" s="1"/>
  <c r="E14" i="45"/>
  <c r="C21" i="48" s="1"/>
  <c r="E12" i="42"/>
  <c r="C18" i="48" s="1"/>
  <c r="E12" i="37"/>
  <c r="C15" i="48" s="1"/>
  <c r="E12" i="36"/>
  <c r="C14" i="48" s="1"/>
  <c r="D13" i="35"/>
  <c r="C13" i="48"/>
  <c r="E15" i="15"/>
  <c r="C7" i="48" s="1"/>
  <c r="E12" i="17"/>
  <c r="C5" i="48" s="1"/>
  <c r="D8" i="18"/>
  <c r="E8"/>
  <c r="C4" i="48" s="1"/>
  <c r="D4" i="45"/>
  <c r="D3"/>
  <c r="D7" i="44"/>
  <c r="D6"/>
  <c r="D5"/>
  <c r="D4" i="43"/>
  <c r="D3"/>
  <c r="D2"/>
  <c r="D3" i="42"/>
  <c r="D8" i="41"/>
  <c r="D5" i="38"/>
  <c r="D14"/>
  <c r="D13"/>
  <c r="D12"/>
  <c r="D11"/>
  <c r="D10"/>
  <c r="D9"/>
  <c r="D8"/>
  <c r="D7"/>
  <c r="D6"/>
  <c r="D7" i="31"/>
  <c r="D6"/>
  <c r="D3" i="37"/>
  <c r="D5" i="31"/>
  <c r="D3" i="30"/>
  <c r="D3" i="29"/>
  <c r="D6" i="28"/>
  <c r="D5" i="27"/>
  <c r="D4"/>
  <c r="D3"/>
  <c r="D6" i="15"/>
  <c r="D6" i="16"/>
  <c r="D5"/>
  <c r="D4"/>
  <c r="D6" i="19"/>
  <c r="D5"/>
  <c r="D4"/>
  <c r="D3"/>
  <c r="D2" i="45"/>
  <c r="D14" s="1"/>
  <c r="D4" i="44"/>
  <c r="D3"/>
  <c r="D2"/>
  <c r="D2" i="42"/>
  <c r="D12" s="1"/>
  <c r="D7" i="41"/>
  <c r="D6"/>
  <c r="D5"/>
  <c r="D4"/>
  <c r="D3"/>
  <c r="D2"/>
  <c r="D19" s="1"/>
  <c r="B17" i="48" s="1"/>
  <c r="D4" i="38"/>
  <c r="D3"/>
  <c r="D2"/>
  <c r="D25" l="1"/>
  <c r="D19" i="44"/>
  <c r="D13" i="43"/>
  <c r="F19" i="41"/>
  <c r="C17" i="48"/>
  <c r="C8"/>
  <c r="F14" i="45"/>
  <c r="B21" i="48"/>
  <c r="B19"/>
  <c r="F13" i="43"/>
  <c r="F12" i="42"/>
  <c r="B18" i="48"/>
  <c r="B13"/>
  <c r="F13" i="35"/>
  <c r="B4" i="48"/>
  <c r="F8" i="18"/>
  <c r="D2" i="37"/>
  <c r="D12" s="1"/>
  <c r="D4" i="36"/>
  <c r="D3"/>
  <c r="D2"/>
  <c r="D4" i="31"/>
  <c r="D3"/>
  <c r="D2"/>
  <c r="D18" s="1"/>
  <c r="D2" i="30"/>
  <c r="D15" s="1"/>
  <c r="D2" i="29"/>
  <c r="D15" s="1"/>
  <c r="D5" i="28"/>
  <c r="D4"/>
  <c r="D3"/>
  <c r="D2"/>
  <c r="D18" s="1"/>
  <c r="D2" i="27"/>
  <c r="D18" s="1"/>
  <c r="B8" i="48" s="1"/>
  <c r="D5" i="15"/>
  <c r="D4"/>
  <c r="D3"/>
  <c r="D2"/>
  <c r="D3" i="16"/>
  <c r="D2"/>
  <c r="D3" i="17"/>
  <c r="D2"/>
  <c r="D2" i="19"/>
  <c r="D19" s="1"/>
  <c r="D2" i="12"/>
  <c r="D12" s="1"/>
  <c r="C22" i="48"/>
  <c r="B9" l="1"/>
  <c r="F18" i="28"/>
  <c r="F15" i="29"/>
  <c r="B10" i="48"/>
  <c r="F18" i="31"/>
  <c r="B12" i="48"/>
  <c r="F18" i="27"/>
  <c r="B20" i="48"/>
  <c r="F19" i="44"/>
  <c r="B3" i="48"/>
  <c r="F19" i="19"/>
  <c r="D18" i="16"/>
  <c r="B16" i="48"/>
  <c r="F25" i="38"/>
  <c r="F12" i="37"/>
  <c r="B15" i="48"/>
  <c r="D12" i="36"/>
  <c r="B11" i="48"/>
  <c r="F15" i="30"/>
  <c r="D15" i="15"/>
  <c r="D12" i="17"/>
  <c r="B2" i="48"/>
  <c r="F12" i="12"/>
  <c r="B6" i="48" l="1"/>
  <c r="F18" i="16"/>
  <c r="B14" i="48"/>
  <c r="F12" i="36"/>
  <c r="B7" i="48"/>
  <c r="F15" i="15"/>
  <c r="F12" i="17"/>
  <c r="B5" i="48"/>
  <c r="B22" l="1"/>
  <c r="D22" s="1"/>
</calcChain>
</file>

<file path=xl/sharedStrings.xml><?xml version="1.0" encoding="utf-8"?>
<sst xmlns="http://schemas.openxmlformats.org/spreadsheetml/2006/main" count="499" uniqueCount="126">
  <si>
    <t>Data</t>
  </si>
  <si>
    <t>Identificação</t>
  </si>
  <si>
    <t>Histórico</t>
  </si>
  <si>
    <t>Receita</t>
  </si>
  <si>
    <t>Despesa</t>
  </si>
  <si>
    <t>Receita-Despesa</t>
  </si>
  <si>
    <t>Procuração</t>
  </si>
  <si>
    <t>Certidão</t>
  </si>
  <si>
    <t>Rec.firmas</t>
  </si>
  <si>
    <t>Autenticações</t>
  </si>
  <si>
    <t>Cartões</t>
  </si>
  <si>
    <t>Recivil Procurações</t>
  </si>
  <si>
    <t>Recivil Certidão</t>
  </si>
  <si>
    <t>Recivil de Rec. Firma</t>
  </si>
  <si>
    <t>Recivil de Autenticações</t>
  </si>
  <si>
    <t>Recivil de Cartões</t>
  </si>
  <si>
    <t>Contador</t>
  </si>
  <si>
    <t>Mensalidade</t>
  </si>
  <si>
    <t>COPASA</t>
  </si>
  <si>
    <t>CEMIG</t>
  </si>
  <si>
    <t>Gráfica</t>
  </si>
  <si>
    <t>Oi celular</t>
  </si>
  <si>
    <t>ISS</t>
  </si>
  <si>
    <t>Salários</t>
  </si>
  <si>
    <t>Aluguel</t>
  </si>
  <si>
    <t>FGTS</t>
  </si>
  <si>
    <t>TOTAL</t>
  </si>
  <si>
    <t>L. 65-P Fl. 116</t>
  </si>
  <si>
    <t>L. 65-P Fl. 117</t>
  </si>
  <si>
    <t>L. 65-P Fl. 118</t>
  </si>
  <si>
    <t>L. 65-P Fl. 119</t>
  </si>
  <si>
    <t>L. 65-P Fl. 120</t>
  </si>
  <si>
    <t>L. 65-P Fl. 121</t>
  </si>
  <si>
    <t>L. 65-P Fl. 122</t>
  </si>
  <si>
    <t>L. 65-P Fl. 123</t>
  </si>
  <si>
    <t>L. 65-P Fl. 124</t>
  </si>
  <si>
    <t>L. 65-P Fl. 125</t>
  </si>
  <si>
    <t>L. 65-P Fl. 126</t>
  </si>
  <si>
    <t>L. 65-P Fl. 127</t>
  </si>
  <si>
    <t>L. 65-P Fl. 128</t>
  </si>
  <si>
    <t>L. 65-P Fl. 129</t>
  </si>
  <si>
    <t>L. 65-P Fl. 130</t>
  </si>
  <si>
    <t>L. 65-P Fl. 131</t>
  </si>
  <si>
    <t>L. 65-P Fl. 134</t>
  </si>
  <si>
    <t>L. 65-P Fl. 135</t>
  </si>
  <si>
    <t>L. 65-P Fl. 132</t>
  </si>
  <si>
    <t>L. 65-P Fl. 133</t>
  </si>
  <si>
    <t>L. 65-P Fl. 136</t>
  </si>
  <si>
    <t>L. 65-P Fl. 137</t>
  </si>
  <si>
    <t>L. 65-P Fl. 138</t>
  </si>
  <si>
    <t>L. 65-P Fl. 139</t>
  </si>
  <si>
    <t>L. 65-P Fl. 140</t>
  </si>
  <si>
    <t>L. 65-P Fl. 141</t>
  </si>
  <si>
    <t>L. 65-P Fl. 142</t>
  </si>
  <si>
    <t>L. 65-P Fl. 143</t>
  </si>
  <si>
    <t>L. 65-P Fl. 144</t>
  </si>
  <si>
    <t>L. 65-P Fl. 145</t>
  </si>
  <si>
    <t>L. 65-P Fl. 146</t>
  </si>
  <si>
    <t>L. 65-P Fl. 147</t>
  </si>
  <si>
    <t>L. 65-P Fl. 148</t>
  </si>
  <si>
    <t>L. 65-P Fl. 149</t>
  </si>
  <si>
    <t>L. 65-P Fl. 150</t>
  </si>
  <si>
    <t>L. 65-P Fl. 151</t>
  </si>
  <si>
    <t>L. 65-P Fl. 152</t>
  </si>
  <si>
    <t>L. 65-P Fl. 153</t>
  </si>
  <si>
    <t>L. 65-P Fl. 154</t>
  </si>
  <si>
    <t>Escritura</t>
  </si>
  <si>
    <t>L. 158-N Fls 128</t>
  </si>
  <si>
    <t>L. 158-N Fls 129/130</t>
  </si>
  <si>
    <t>L. 158-N Fls 131</t>
  </si>
  <si>
    <t>L. 158-N Fls 132</t>
  </si>
  <si>
    <t>L. 158-N Fls 133</t>
  </si>
  <si>
    <t>L. 158-N Fls 134</t>
  </si>
  <si>
    <t>L. 158-N Fls 135</t>
  </si>
  <si>
    <t>L. 158-N Fls 136</t>
  </si>
  <si>
    <t>L. 158-N Fls 137</t>
  </si>
  <si>
    <t>L. 158-N Fls 138</t>
  </si>
  <si>
    <t>L. 158-N Fls 139/142</t>
  </si>
  <si>
    <t>L. 158-N Fls 143</t>
  </si>
  <si>
    <t>L. 158-N Fls 144</t>
  </si>
  <si>
    <t>L. 158-N Fls 145</t>
  </si>
  <si>
    <t>L. 158-N Fls 147</t>
  </si>
  <si>
    <t>L. 158-N Fls 148</t>
  </si>
  <si>
    <t>L. 158-N Fls 149</t>
  </si>
  <si>
    <t>L. 158-N Fls 150</t>
  </si>
  <si>
    <t>L. 158-N Fls 151</t>
  </si>
  <si>
    <t>L. 158-N Fls 152</t>
  </si>
  <si>
    <t>L. 158-N Fls 153</t>
  </si>
  <si>
    <t>L. 158-N Fls 154</t>
  </si>
  <si>
    <t>L. 158-N Fls 155</t>
  </si>
  <si>
    <t>L. 158-N Fls 159</t>
  </si>
  <si>
    <t>L. 158-N Fls 156/158</t>
  </si>
  <si>
    <t>L. 158-N Fls 160</t>
  </si>
  <si>
    <t>L. 158-N Fls 161</t>
  </si>
  <si>
    <t>L. 158-N Fls 162</t>
  </si>
  <si>
    <t>L. 158-N Fls 163</t>
  </si>
  <si>
    <t>L. 158-N Fls 164</t>
  </si>
  <si>
    <t>L. 158-N Fls 165</t>
  </si>
  <si>
    <t>L. 158-N Fls 166</t>
  </si>
  <si>
    <t>L. 158-N Fls 167</t>
  </si>
  <si>
    <t>L. 158-N Fls 168</t>
  </si>
  <si>
    <t>L. 158-N Fls 169</t>
  </si>
  <si>
    <t>L. 158-N Fls 170/174</t>
  </si>
  <si>
    <t>L. 158-N Fls 175</t>
  </si>
  <si>
    <t>Recivil Escrituras</t>
  </si>
  <si>
    <t>Materiais de Construção</t>
  </si>
  <si>
    <t>Vidromat</t>
  </si>
  <si>
    <t>Xerox</t>
  </si>
  <si>
    <t>VAP Supermercados</t>
  </si>
  <si>
    <t>Fidelis</t>
  </si>
  <si>
    <t>Carimbo</t>
  </si>
  <si>
    <t>Manutenção</t>
  </si>
  <si>
    <t>Vap</t>
  </si>
  <si>
    <t>Papel A4</t>
  </si>
  <si>
    <t>Envelopes</t>
  </si>
  <si>
    <t>Panolli</t>
  </si>
  <si>
    <t>Recivil Certidões</t>
  </si>
  <si>
    <t xml:space="preserve">lanches </t>
  </si>
  <si>
    <t>papelaria</t>
  </si>
  <si>
    <t>lanches</t>
  </si>
  <si>
    <t>manutençao</t>
  </si>
  <si>
    <t>lanche</t>
  </si>
  <si>
    <t>irrf salario</t>
  </si>
  <si>
    <t>inss</t>
  </si>
  <si>
    <t xml:space="preserve">papelaria </t>
  </si>
  <si>
    <t>DARF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</si>
</sst>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b/>
      <sz val="12"/>
      <color indexed="8"/>
      <name val="Calibri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1">
    <xf numFmtId="0" fontId="0" fillId="0" borderId="0" xfId="0"/>
    <xf numFmtId="0" fontId="3" fillId="0" borderId="1" xfId="0" applyFont="1" applyBorder="1" applyAlignment="1">
      <alignment horizontal="center" vertical="top" wrapText="1"/>
    </xf>
    <xf numFmtId="14" fontId="3" fillId="0" borderId="2" xfId="0" applyNumberFormat="1" applyFont="1" applyBorder="1" applyAlignment="1">
      <alignment horizontal="center" vertical="top" wrapText="1"/>
    </xf>
    <xf numFmtId="43" fontId="3" fillId="0" borderId="2" xfId="1" applyFont="1" applyBorder="1" applyAlignment="1">
      <alignment horizontal="right" vertical="top" wrapText="1"/>
    </xf>
    <xf numFmtId="0" fontId="3" fillId="0" borderId="3" xfId="0" applyFont="1" applyBorder="1" applyAlignment="1">
      <alignment horizontal="center" vertical="top" wrapText="1"/>
    </xf>
    <xf numFmtId="43" fontId="3" fillId="0" borderId="3" xfId="1" applyFont="1" applyBorder="1" applyAlignment="1">
      <alignment horizontal="right" vertical="top" wrapText="1"/>
    </xf>
    <xf numFmtId="43" fontId="4" fillId="0" borderId="3" xfId="1" applyFont="1" applyBorder="1" applyAlignment="1">
      <alignment horizontal="right" vertical="top" wrapText="1"/>
    </xf>
    <xf numFmtId="0" fontId="3" fillId="0" borderId="2" xfId="0" applyFont="1" applyBorder="1" applyAlignment="1">
      <alignment vertical="top" wrapText="1"/>
    </xf>
    <xf numFmtId="43" fontId="1" fillId="0" borderId="2" xfId="1" applyFont="1" applyBorder="1"/>
    <xf numFmtId="0" fontId="3" fillId="0" borderId="2" xfId="0" applyFont="1" applyFill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5" fillId="0" borderId="1" xfId="0" applyFont="1" applyBorder="1" applyAlignment="1">
      <alignment horizontal="center"/>
    </xf>
    <xf numFmtId="14" fontId="5" fillId="0" borderId="2" xfId="0" applyNumberFormat="1" applyFont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 applyAlignment="1">
      <alignment horizontal="center"/>
    </xf>
    <xf numFmtId="0" fontId="5" fillId="0" borderId="3" xfId="0" applyFont="1" applyBorder="1"/>
    <xf numFmtId="43" fontId="5" fillId="0" borderId="2" xfId="0" applyNumberFormat="1" applyFont="1" applyBorder="1"/>
    <xf numFmtId="14" fontId="3" fillId="0" borderId="4" xfId="0" applyNumberFormat="1" applyFont="1" applyBorder="1" applyAlignment="1">
      <alignment horizontal="center" vertical="top" wrapText="1"/>
    </xf>
    <xf numFmtId="0" fontId="3" fillId="0" borderId="4" xfId="0" applyFont="1" applyBorder="1" applyAlignment="1">
      <alignment vertical="top" wrapText="1"/>
    </xf>
    <xf numFmtId="43" fontId="3" fillId="0" borderId="4" xfId="1" applyFont="1" applyBorder="1" applyAlignment="1">
      <alignment horizontal="right" vertical="top" wrapText="1"/>
    </xf>
    <xf numFmtId="43" fontId="1" fillId="0" borderId="4" xfId="1" applyFont="1" applyBorder="1"/>
  </cellXfs>
  <cellStyles count="2">
    <cellStyle name="Normal" xfId="0" builtinId="0"/>
    <cellStyle name="Separador de milhares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0"/>
  <dimension ref="A1:F12"/>
  <sheetViews>
    <sheetView workbookViewId="0">
      <selection activeCell="E15" sqref="E15"/>
    </sheetView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41852</v>
      </c>
      <c r="B2" s="7" t="s">
        <v>6</v>
      </c>
      <c r="C2" s="7" t="s">
        <v>27</v>
      </c>
      <c r="D2" s="3">
        <f>32.63+1.94</f>
        <v>34.57</v>
      </c>
      <c r="E2" s="3"/>
      <c r="F2" s="8"/>
    </row>
    <row r="3" spans="1:6" ht="15" customHeight="1">
      <c r="A3" s="2">
        <v>41852</v>
      </c>
      <c r="B3" s="7" t="s">
        <v>8</v>
      </c>
      <c r="C3" s="7">
        <v>156</v>
      </c>
      <c r="D3" s="3">
        <f>(3.68+0.22)*C3</f>
        <v>608.40000000000009</v>
      </c>
      <c r="E3" s="3"/>
      <c r="F3" s="8"/>
    </row>
    <row r="4" spans="1:6" ht="15" customHeight="1">
      <c r="A4" s="2">
        <v>41852</v>
      </c>
      <c r="B4" s="7" t="s">
        <v>9</v>
      </c>
      <c r="C4" s="7">
        <v>59</v>
      </c>
      <c r="D4" s="3">
        <f t="shared" ref="D4:D5" si="0">(3.68+0.22)*C4</f>
        <v>230.10000000000002</v>
      </c>
      <c r="E4" s="3"/>
      <c r="F4" s="8"/>
    </row>
    <row r="5" spans="1:6" ht="15" customHeight="1">
      <c r="A5" s="2">
        <v>41852</v>
      </c>
      <c r="B5" s="7" t="s">
        <v>10</v>
      </c>
      <c r="C5" s="7">
        <v>9</v>
      </c>
      <c r="D5" s="3">
        <f t="shared" si="0"/>
        <v>35.1</v>
      </c>
      <c r="E5" s="3"/>
      <c r="F5" s="8"/>
    </row>
    <row r="6" spans="1:6" ht="15" customHeight="1">
      <c r="A6" s="2">
        <v>41852</v>
      </c>
      <c r="B6" s="7" t="s">
        <v>11</v>
      </c>
      <c r="C6" s="7"/>
      <c r="D6" s="3"/>
      <c r="E6" s="3">
        <v>1.94</v>
      </c>
      <c r="F6" s="8"/>
    </row>
    <row r="7" spans="1:6" ht="15" customHeight="1">
      <c r="A7" s="2">
        <v>41852</v>
      </c>
      <c r="B7" s="7" t="s">
        <v>13</v>
      </c>
      <c r="C7" s="7">
        <f>C3</f>
        <v>156</v>
      </c>
      <c r="D7" s="3"/>
      <c r="E7" s="3">
        <f>0.22*C7</f>
        <v>34.32</v>
      </c>
      <c r="F7" s="8"/>
    </row>
    <row r="8" spans="1:6" ht="15" customHeight="1">
      <c r="A8" s="2">
        <v>41852</v>
      </c>
      <c r="B8" s="7" t="s">
        <v>14</v>
      </c>
      <c r="C8" s="7">
        <f>C4</f>
        <v>59</v>
      </c>
      <c r="D8" s="3"/>
      <c r="E8" s="3">
        <f t="shared" ref="E8:E9" si="1">0.22*C8</f>
        <v>12.98</v>
      </c>
      <c r="F8" s="8"/>
    </row>
    <row r="9" spans="1:6" ht="15" customHeight="1">
      <c r="A9" s="2">
        <v>41852</v>
      </c>
      <c r="B9" s="7" t="s">
        <v>15</v>
      </c>
      <c r="C9" s="7">
        <f>C5</f>
        <v>9</v>
      </c>
      <c r="D9" s="3"/>
      <c r="E9" s="3">
        <f t="shared" si="1"/>
        <v>1.98</v>
      </c>
      <c r="F9" s="8"/>
    </row>
    <row r="10" spans="1:6" ht="15" customHeight="1">
      <c r="A10" s="2">
        <v>41852</v>
      </c>
      <c r="B10" s="7" t="s">
        <v>23</v>
      </c>
      <c r="C10" s="7"/>
      <c r="D10" s="3"/>
      <c r="E10" s="3">
        <v>3985.26</v>
      </c>
      <c r="F10" s="8"/>
    </row>
    <row r="11" spans="1:6" ht="15" customHeight="1">
      <c r="A11" s="2">
        <v>41852</v>
      </c>
      <c r="B11" s="7" t="s">
        <v>24</v>
      </c>
      <c r="C11" s="7"/>
      <c r="D11" s="3"/>
      <c r="E11" s="3">
        <v>1000</v>
      </c>
      <c r="F11" s="8"/>
    </row>
    <row r="12" spans="1:6" ht="15" customHeight="1" thickBot="1">
      <c r="A12" s="4" t="s">
        <v>26</v>
      </c>
      <c r="B12" s="10"/>
      <c r="C12" s="10"/>
      <c r="D12" s="5">
        <f>SUM(D2:D11)</f>
        <v>908.17000000000019</v>
      </c>
      <c r="E12" s="5">
        <f>SUM(E2:E11)</f>
        <v>5036.4799999999996</v>
      </c>
      <c r="F12" s="6">
        <f>D12-E12</f>
        <v>-4128.3099999999995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Plan23"/>
  <dimension ref="A1:F15"/>
  <sheetViews>
    <sheetView workbookViewId="0">
      <selection activeCell="A4" sqref="A4:XFD4"/>
    </sheetView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41865</v>
      </c>
      <c r="B2" s="7" t="s">
        <v>6</v>
      </c>
      <c r="C2" s="7" t="s">
        <v>45</v>
      </c>
      <c r="D2" s="3">
        <f>19.43+1.16</f>
        <v>20.59</v>
      </c>
      <c r="E2" s="3"/>
      <c r="F2" s="8"/>
    </row>
    <row r="3" spans="1:6" ht="15" customHeight="1">
      <c r="A3" s="2">
        <v>41865</v>
      </c>
      <c r="B3" s="7" t="s">
        <v>66</v>
      </c>
      <c r="C3" s="13" t="s">
        <v>80</v>
      </c>
      <c r="D3" s="3">
        <f>1211.03+72.55</f>
        <v>1283.58</v>
      </c>
      <c r="E3" s="3"/>
      <c r="F3" s="8"/>
    </row>
    <row r="4" spans="1:6" ht="15" customHeight="1">
      <c r="A4" s="2">
        <v>41865</v>
      </c>
      <c r="B4" s="7" t="s">
        <v>8</v>
      </c>
      <c r="C4" s="7">
        <v>125</v>
      </c>
      <c r="D4" s="3">
        <f>(3.68+0.22)*C4</f>
        <v>487.50000000000006</v>
      </c>
      <c r="E4" s="3"/>
      <c r="F4" s="8"/>
    </row>
    <row r="5" spans="1:6" ht="15" customHeight="1">
      <c r="A5" s="2">
        <v>41865</v>
      </c>
      <c r="B5" s="7" t="s">
        <v>9</v>
      </c>
      <c r="C5" s="7">
        <v>114</v>
      </c>
      <c r="D5" s="3">
        <f t="shared" ref="D5:D6" si="0">(3.68+0.22)*C5</f>
        <v>444.6</v>
      </c>
      <c r="E5" s="3"/>
      <c r="F5" s="8"/>
    </row>
    <row r="6" spans="1:6" ht="15" customHeight="1">
      <c r="A6" s="2">
        <v>41865</v>
      </c>
      <c r="B6" s="7" t="s">
        <v>10</v>
      </c>
      <c r="C6" s="7">
        <v>11</v>
      </c>
      <c r="D6" s="3">
        <f t="shared" si="0"/>
        <v>42.900000000000006</v>
      </c>
      <c r="E6" s="3"/>
      <c r="F6" s="8"/>
    </row>
    <row r="7" spans="1:6" ht="15" customHeight="1">
      <c r="A7" s="2">
        <v>41865</v>
      </c>
      <c r="B7" s="7" t="s">
        <v>11</v>
      </c>
      <c r="C7" s="7"/>
      <c r="D7" s="3"/>
      <c r="E7" s="3">
        <v>1.1599999999999999</v>
      </c>
      <c r="F7" s="8"/>
    </row>
    <row r="8" spans="1:6" ht="15" customHeight="1">
      <c r="A8" s="2">
        <v>41865</v>
      </c>
      <c r="B8" s="7" t="s">
        <v>104</v>
      </c>
      <c r="C8" s="7"/>
      <c r="D8" s="3"/>
      <c r="E8" s="3">
        <v>72.55</v>
      </c>
      <c r="F8" s="8"/>
    </row>
    <row r="9" spans="1:6" ht="15" customHeight="1">
      <c r="A9" s="2">
        <v>41865</v>
      </c>
      <c r="B9" s="7" t="s">
        <v>13</v>
      </c>
      <c r="C9" s="7">
        <f>C4</f>
        <v>125</v>
      </c>
      <c r="D9" s="3"/>
      <c r="E9" s="3">
        <f>0.22*C9</f>
        <v>27.5</v>
      </c>
      <c r="F9" s="8"/>
    </row>
    <row r="10" spans="1:6" ht="15" customHeight="1">
      <c r="A10" s="2">
        <v>41865</v>
      </c>
      <c r="B10" s="7" t="s">
        <v>14</v>
      </c>
      <c r="C10" s="7">
        <f>C5</f>
        <v>114</v>
      </c>
      <c r="D10" s="3"/>
      <c r="E10" s="3">
        <f t="shared" ref="E10:E11" si="1">0.22*C10</f>
        <v>25.080000000000002</v>
      </c>
      <c r="F10" s="8"/>
    </row>
    <row r="11" spans="1:6" ht="15" customHeight="1">
      <c r="A11" s="2">
        <v>41865</v>
      </c>
      <c r="B11" s="7" t="s">
        <v>15</v>
      </c>
      <c r="C11" s="7">
        <f>C6</f>
        <v>11</v>
      </c>
      <c r="D11" s="3"/>
      <c r="E11" s="3">
        <f t="shared" si="1"/>
        <v>2.42</v>
      </c>
      <c r="F11" s="8"/>
    </row>
    <row r="12" spans="1:6" ht="15" customHeight="1">
      <c r="A12" s="2">
        <v>41865</v>
      </c>
      <c r="B12" s="7" t="s">
        <v>111</v>
      </c>
      <c r="C12" s="7" t="s">
        <v>112</v>
      </c>
      <c r="D12" s="3"/>
      <c r="E12" s="3">
        <v>3.9</v>
      </c>
      <c r="F12" s="8"/>
    </row>
    <row r="13" spans="1:6" ht="15" customHeight="1">
      <c r="A13" s="2">
        <v>41865</v>
      </c>
      <c r="B13" s="7" t="s">
        <v>19</v>
      </c>
      <c r="C13" s="7"/>
      <c r="D13" s="3"/>
      <c r="E13" s="3">
        <v>84.39</v>
      </c>
      <c r="F13" s="8"/>
    </row>
    <row r="14" spans="1:6" ht="15" customHeight="1">
      <c r="A14" s="2">
        <v>41865</v>
      </c>
      <c r="B14" s="7" t="s">
        <v>21</v>
      </c>
      <c r="C14" s="7"/>
      <c r="D14" s="3"/>
      <c r="E14" s="3">
        <v>91.8</v>
      </c>
      <c r="F14" s="8"/>
    </row>
    <row r="15" spans="1:6" ht="15" customHeight="1" thickBot="1">
      <c r="A15" s="4" t="s">
        <v>26</v>
      </c>
      <c r="B15" s="10"/>
      <c r="C15" s="10"/>
      <c r="D15" s="5">
        <f>SUM(D2:D14)</f>
        <v>2279.17</v>
      </c>
      <c r="E15" s="5">
        <f>SUM(E2:E14)</f>
        <v>308.8</v>
      </c>
      <c r="F15" s="6">
        <f>D15-E15</f>
        <v>1970.3700000000001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Plan24"/>
  <dimension ref="A1:F18"/>
  <sheetViews>
    <sheetView workbookViewId="0">
      <selection activeCell="C1" sqref="C1:C1048576"/>
    </sheetView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41866</v>
      </c>
      <c r="B2" s="7" t="s">
        <v>6</v>
      </c>
      <c r="C2" s="7" t="s">
        <v>46</v>
      </c>
      <c r="D2" s="3">
        <f>71.43+4.29</f>
        <v>75.720000000000013</v>
      </c>
      <c r="E2" s="3"/>
      <c r="F2" s="8"/>
    </row>
    <row r="3" spans="1:6" ht="15" customHeight="1">
      <c r="A3" s="2">
        <v>41866</v>
      </c>
      <c r="B3" s="7" t="s">
        <v>6</v>
      </c>
      <c r="C3" s="7" t="s">
        <v>43</v>
      </c>
      <c r="D3" s="3">
        <f>71.43+4.29</f>
        <v>75.720000000000013</v>
      </c>
      <c r="E3" s="3"/>
      <c r="F3" s="8"/>
    </row>
    <row r="4" spans="1:6" ht="15" customHeight="1">
      <c r="A4" s="2">
        <v>41866</v>
      </c>
      <c r="B4" s="7" t="s">
        <v>6</v>
      </c>
      <c r="C4" s="7" t="s">
        <v>44</v>
      </c>
      <c r="D4" s="3">
        <f>71.43+4.29</f>
        <v>75.720000000000013</v>
      </c>
      <c r="E4" s="3"/>
      <c r="F4" s="8"/>
    </row>
    <row r="5" spans="1:6" ht="15" customHeight="1">
      <c r="A5" s="2">
        <v>41866</v>
      </c>
      <c r="B5" s="7" t="s">
        <v>66</v>
      </c>
      <c r="C5" s="13" t="s">
        <v>81</v>
      </c>
      <c r="D5" s="3">
        <f>232.03+13.9</f>
        <v>245.93</v>
      </c>
      <c r="E5" s="3"/>
      <c r="F5" s="8"/>
    </row>
    <row r="6" spans="1:6" ht="15" customHeight="1">
      <c r="A6" s="2">
        <v>41866</v>
      </c>
      <c r="B6" s="7" t="s">
        <v>66</v>
      </c>
      <c r="C6" s="13" t="s">
        <v>82</v>
      </c>
      <c r="D6" s="3">
        <f>37.04+2.21</f>
        <v>39.25</v>
      </c>
      <c r="E6" s="3"/>
      <c r="F6" s="8"/>
    </row>
    <row r="7" spans="1:6" ht="15" customHeight="1">
      <c r="A7" s="2">
        <v>41866</v>
      </c>
      <c r="B7" s="7" t="s">
        <v>66</v>
      </c>
      <c r="C7" s="13" t="s">
        <v>83</v>
      </c>
      <c r="D7" s="3">
        <f>32.64+1.95</f>
        <v>34.590000000000003</v>
      </c>
      <c r="E7" s="3"/>
      <c r="F7" s="8"/>
    </row>
    <row r="8" spans="1:6" ht="15" customHeight="1">
      <c r="A8" s="2">
        <v>41866</v>
      </c>
      <c r="B8" s="7" t="s">
        <v>7</v>
      </c>
      <c r="C8" s="7">
        <v>2</v>
      </c>
      <c r="D8" s="3">
        <f>(13.05+0.78)*C8</f>
        <v>27.66</v>
      </c>
      <c r="E8" s="3"/>
      <c r="F8" s="8"/>
    </row>
    <row r="9" spans="1:6" ht="15" customHeight="1">
      <c r="A9" s="2">
        <v>41866</v>
      </c>
      <c r="B9" s="7" t="s">
        <v>8</v>
      </c>
      <c r="C9" s="7">
        <v>147</v>
      </c>
      <c r="D9" s="3">
        <f>(3.68+0.22)*C9</f>
        <v>573.30000000000007</v>
      </c>
      <c r="E9" s="3"/>
      <c r="F9" s="8"/>
    </row>
    <row r="10" spans="1:6" ht="15" customHeight="1">
      <c r="A10" s="2">
        <v>41866</v>
      </c>
      <c r="B10" s="7" t="s">
        <v>9</v>
      </c>
      <c r="C10" s="7">
        <v>77</v>
      </c>
      <c r="D10" s="3">
        <f t="shared" ref="D10:D11" si="0">(3.68+0.22)*C10</f>
        <v>300.3</v>
      </c>
      <c r="E10" s="3"/>
      <c r="F10" s="8"/>
    </row>
    <row r="11" spans="1:6" ht="15" customHeight="1">
      <c r="A11" s="2">
        <v>41866</v>
      </c>
      <c r="B11" s="7" t="s">
        <v>10</v>
      </c>
      <c r="C11" s="7">
        <v>14</v>
      </c>
      <c r="D11" s="3">
        <f t="shared" si="0"/>
        <v>54.600000000000009</v>
      </c>
      <c r="E11" s="3"/>
      <c r="F11" s="8"/>
    </row>
    <row r="12" spans="1:6" ht="15" customHeight="1">
      <c r="A12" s="2">
        <v>41866</v>
      </c>
      <c r="B12" s="7" t="s">
        <v>11</v>
      </c>
      <c r="C12" s="7"/>
      <c r="D12" s="3"/>
      <c r="E12" s="3">
        <f>4.29*3</f>
        <v>12.870000000000001</v>
      </c>
      <c r="F12" s="8"/>
    </row>
    <row r="13" spans="1:6" ht="15" customHeight="1">
      <c r="A13" s="2">
        <v>41866</v>
      </c>
      <c r="B13" s="7" t="s">
        <v>104</v>
      </c>
      <c r="C13" s="7"/>
      <c r="D13" s="3"/>
      <c r="E13" s="3">
        <f>13.9+2.21+1.95</f>
        <v>18.059999999999999</v>
      </c>
      <c r="F13" s="8"/>
    </row>
    <row r="14" spans="1:6" ht="15" customHeight="1">
      <c r="A14" s="2">
        <v>41866</v>
      </c>
      <c r="B14" s="7" t="s">
        <v>12</v>
      </c>
      <c r="C14" s="7">
        <v>2</v>
      </c>
      <c r="D14" s="3"/>
      <c r="E14" s="3">
        <f>0.78*2</f>
        <v>1.56</v>
      </c>
      <c r="F14" s="8"/>
    </row>
    <row r="15" spans="1:6" ht="15" customHeight="1">
      <c r="A15" s="2">
        <v>41866</v>
      </c>
      <c r="B15" s="7" t="s">
        <v>13</v>
      </c>
      <c r="C15" s="7">
        <f>C9</f>
        <v>147</v>
      </c>
      <c r="D15" s="3"/>
      <c r="E15" s="3">
        <f>0.22*C15</f>
        <v>32.340000000000003</v>
      </c>
      <c r="F15" s="8"/>
    </row>
    <row r="16" spans="1:6" ht="15" customHeight="1">
      <c r="A16" s="2">
        <v>41866</v>
      </c>
      <c r="B16" s="7" t="s">
        <v>14</v>
      </c>
      <c r="C16" s="7">
        <f>C10</f>
        <v>77</v>
      </c>
      <c r="D16" s="3"/>
      <c r="E16" s="3">
        <f t="shared" ref="E16:E17" si="1">0.22*C16</f>
        <v>16.940000000000001</v>
      </c>
      <c r="F16" s="8"/>
    </row>
    <row r="17" spans="1:6" ht="15" customHeight="1">
      <c r="A17" s="2">
        <v>41866</v>
      </c>
      <c r="B17" s="7" t="s">
        <v>15</v>
      </c>
      <c r="C17" s="7">
        <f>C11</f>
        <v>14</v>
      </c>
      <c r="D17" s="3"/>
      <c r="E17" s="3">
        <f t="shared" si="1"/>
        <v>3.08</v>
      </c>
      <c r="F17" s="8"/>
    </row>
    <row r="18" spans="1:6" ht="15" customHeight="1" thickBot="1">
      <c r="A18" s="4" t="s">
        <v>26</v>
      </c>
      <c r="B18" s="10"/>
      <c r="C18" s="10"/>
      <c r="D18" s="5">
        <f>SUM(D2:D17)</f>
        <v>1502.79</v>
      </c>
      <c r="E18" s="5">
        <f>SUM(E2:E17)</f>
        <v>84.850000000000009</v>
      </c>
      <c r="F18" s="6">
        <f>D18-E18</f>
        <v>1417.94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Plan28"/>
  <dimension ref="A1:F13"/>
  <sheetViews>
    <sheetView workbookViewId="0">
      <selection activeCell="C1" sqref="C1:C1048576"/>
    </sheetView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41870</v>
      </c>
      <c r="B2" s="7" t="s">
        <v>8</v>
      </c>
      <c r="C2" s="7">
        <v>163</v>
      </c>
      <c r="D2" s="3">
        <f>(3.68+0.22)*C2</f>
        <v>635.70000000000005</v>
      </c>
      <c r="E2" s="3"/>
      <c r="F2" s="8"/>
    </row>
    <row r="3" spans="1:6" ht="15" customHeight="1">
      <c r="A3" s="2">
        <v>41870</v>
      </c>
      <c r="B3" s="7" t="s">
        <v>9</v>
      </c>
      <c r="C3" s="7">
        <v>77</v>
      </c>
      <c r="D3" s="3">
        <f t="shared" ref="D3:D4" si="0">(3.68+0.22)*C3</f>
        <v>300.3</v>
      </c>
      <c r="E3" s="3"/>
      <c r="F3" s="8"/>
    </row>
    <row r="4" spans="1:6" ht="15" customHeight="1">
      <c r="A4" s="2">
        <v>41870</v>
      </c>
      <c r="B4" s="7" t="s">
        <v>10</v>
      </c>
      <c r="C4" s="7">
        <v>17</v>
      </c>
      <c r="D4" s="3">
        <f t="shared" si="0"/>
        <v>66.300000000000011</v>
      </c>
      <c r="E4" s="3"/>
      <c r="F4" s="8"/>
    </row>
    <row r="5" spans="1:6" ht="15" customHeight="1">
      <c r="A5" s="2">
        <v>41870</v>
      </c>
      <c r="B5" s="7" t="s">
        <v>13</v>
      </c>
      <c r="C5" s="7">
        <f>C2</f>
        <v>163</v>
      </c>
      <c r="D5" s="3"/>
      <c r="E5" s="3">
        <f>0.22*C5</f>
        <v>35.86</v>
      </c>
      <c r="F5" s="8"/>
    </row>
    <row r="6" spans="1:6" ht="15" customHeight="1">
      <c r="A6" s="2">
        <v>41870</v>
      </c>
      <c r="B6" s="7" t="s">
        <v>14</v>
      </c>
      <c r="C6" s="7">
        <f>C3</f>
        <v>77</v>
      </c>
      <c r="D6" s="3"/>
      <c r="E6" s="3">
        <f t="shared" ref="E6:E7" si="1">0.22*C6</f>
        <v>16.940000000000001</v>
      </c>
      <c r="F6" s="8"/>
    </row>
    <row r="7" spans="1:6" ht="15" customHeight="1">
      <c r="A7" s="2">
        <v>41870</v>
      </c>
      <c r="B7" s="7" t="s">
        <v>15</v>
      </c>
      <c r="C7" s="7">
        <f>C4</f>
        <v>17</v>
      </c>
      <c r="D7" s="3"/>
      <c r="E7" s="3">
        <f t="shared" si="1"/>
        <v>3.74</v>
      </c>
      <c r="F7" s="8"/>
    </row>
    <row r="8" spans="1:6" ht="15" customHeight="1">
      <c r="A8" s="2">
        <v>41870</v>
      </c>
      <c r="B8" s="7" t="s">
        <v>105</v>
      </c>
      <c r="C8" s="7" t="s">
        <v>106</v>
      </c>
      <c r="D8" s="3"/>
      <c r="E8" s="3">
        <f>417.73+48</f>
        <v>465.73</v>
      </c>
      <c r="F8" s="8"/>
    </row>
    <row r="9" spans="1:6" ht="15" customHeight="1">
      <c r="A9" s="2">
        <v>41870</v>
      </c>
      <c r="B9" s="7" t="s">
        <v>121</v>
      </c>
      <c r="C9" s="7" t="s">
        <v>109</v>
      </c>
      <c r="D9" s="3"/>
      <c r="E9" s="3">
        <v>3.9</v>
      </c>
      <c r="F9" s="8"/>
    </row>
    <row r="10" spans="1:6" ht="15" customHeight="1">
      <c r="A10" s="2">
        <v>41870</v>
      </c>
      <c r="B10" s="7" t="s">
        <v>20</v>
      </c>
      <c r="C10" s="7" t="s">
        <v>110</v>
      </c>
      <c r="D10" s="3"/>
      <c r="E10" s="3">
        <v>85</v>
      </c>
      <c r="F10" s="8"/>
    </row>
    <row r="11" spans="1:6" ht="15" customHeight="1">
      <c r="A11" s="2">
        <v>41870</v>
      </c>
      <c r="B11" s="7" t="s">
        <v>122</v>
      </c>
      <c r="C11" s="7"/>
      <c r="D11" s="3"/>
      <c r="E11" s="3">
        <f>14.16</f>
        <v>14.16</v>
      </c>
      <c r="F11" s="8"/>
    </row>
    <row r="12" spans="1:6" ht="15" customHeight="1">
      <c r="A12" s="17">
        <v>41870</v>
      </c>
      <c r="B12" s="18" t="s">
        <v>123</v>
      </c>
      <c r="C12" s="18"/>
      <c r="D12" s="19"/>
      <c r="E12" s="19">
        <v>1365.42</v>
      </c>
      <c r="F12" s="20"/>
    </row>
    <row r="13" spans="1:6" ht="15" customHeight="1" thickBot="1">
      <c r="A13" s="4" t="s">
        <v>26</v>
      </c>
      <c r="B13" s="10"/>
      <c r="C13" s="10"/>
      <c r="D13" s="5">
        <f>SUM(D2:D11)</f>
        <v>1002.3</v>
      </c>
      <c r="E13" s="5">
        <f>SUM(E4:E12)</f>
        <v>1990.75</v>
      </c>
      <c r="F13" s="6">
        <f>D13-E13</f>
        <v>-988.45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Plan29"/>
  <dimension ref="A1:F12"/>
  <sheetViews>
    <sheetView workbookViewId="0">
      <selection activeCell="C1" sqref="C1:C1048576"/>
    </sheetView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41871</v>
      </c>
      <c r="B2" s="7" t="s">
        <v>6</v>
      </c>
      <c r="C2" s="7" t="s">
        <v>47</v>
      </c>
      <c r="D2" s="3">
        <f>71.43+4.29</f>
        <v>75.720000000000013</v>
      </c>
      <c r="E2" s="3"/>
      <c r="F2" s="8"/>
    </row>
    <row r="3" spans="1:6" ht="15" customHeight="1">
      <c r="A3" s="2">
        <v>41871</v>
      </c>
      <c r="B3" s="7" t="s">
        <v>6</v>
      </c>
      <c r="C3" s="7" t="s">
        <v>48</v>
      </c>
      <c r="D3" s="3">
        <f>71.43+4.29</f>
        <v>75.720000000000013</v>
      </c>
      <c r="E3" s="3"/>
      <c r="F3" s="8"/>
    </row>
    <row r="4" spans="1:6" ht="15" customHeight="1">
      <c r="A4" s="2">
        <v>41871</v>
      </c>
      <c r="B4" s="7" t="s">
        <v>6</v>
      </c>
      <c r="C4" s="7" t="s">
        <v>49</v>
      </c>
      <c r="D4" s="3">
        <f>71.43+4.29</f>
        <v>75.720000000000013</v>
      </c>
      <c r="E4" s="3"/>
      <c r="F4" s="8"/>
    </row>
    <row r="5" spans="1:6" ht="15" customHeight="1">
      <c r="A5" s="2">
        <v>41871</v>
      </c>
      <c r="B5" s="7" t="s">
        <v>8</v>
      </c>
      <c r="C5" s="7">
        <v>156</v>
      </c>
      <c r="D5" s="3">
        <f>(3.68+0.22)*C5</f>
        <v>608.40000000000009</v>
      </c>
      <c r="E5" s="3"/>
      <c r="F5" s="8"/>
    </row>
    <row r="6" spans="1:6" ht="15" customHeight="1">
      <c r="A6" s="2">
        <v>41871</v>
      </c>
      <c r="B6" s="7" t="s">
        <v>9</v>
      </c>
      <c r="C6" s="7">
        <v>108</v>
      </c>
      <c r="D6" s="3">
        <f t="shared" ref="D6:D7" si="0">(3.68+0.22)*C6</f>
        <v>421.20000000000005</v>
      </c>
      <c r="E6" s="3"/>
      <c r="F6" s="8"/>
    </row>
    <row r="7" spans="1:6" ht="15" customHeight="1">
      <c r="A7" s="2">
        <v>41871</v>
      </c>
      <c r="B7" s="7" t="s">
        <v>10</v>
      </c>
      <c r="C7" s="7">
        <v>28</v>
      </c>
      <c r="D7" s="3">
        <f t="shared" si="0"/>
        <v>109.20000000000002</v>
      </c>
      <c r="E7" s="3"/>
      <c r="F7" s="8"/>
    </row>
    <row r="8" spans="1:6" ht="15" customHeight="1">
      <c r="A8" s="2">
        <v>41871</v>
      </c>
      <c r="B8" s="7" t="s">
        <v>11</v>
      </c>
      <c r="C8" s="7"/>
      <c r="D8" s="3"/>
      <c r="E8" s="3">
        <f>4.29*3</f>
        <v>12.870000000000001</v>
      </c>
      <c r="F8" s="8"/>
    </row>
    <row r="9" spans="1:6" ht="15" customHeight="1">
      <c r="A9" s="2">
        <v>41871</v>
      </c>
      <c r="B9" s="7" t="s">
        <v>13</v>
      </c>
      <c r="C9" s="7">
        <f>C5</f>
        <v>156</v>
      </c>
      <c r="D9" s="3"/>
      <c r="E9" s="3">
        <f>0.22*C9</f>
        <v>34.32</v>
      </c>
      <c r="F9" s="8"/>
    </row>
    <row r="10" spans="1:6" ht="15" customHeight="1">
      <c r="A10" s="2">
        <v>41871</v>
      </c>
      <c r="B10" s="7" t="s">
        <v>14</v>
      </c>
      <c r="C10" s="7">
        <f>C6</f>
        <v>108</v>
      </c>
      <c r="D10" s="3"/>
      <c r="E10" s="3">
        <f t="shared" ref="E10:E11" si="1">0.22*C10</f>
        <v>23.76</v>
      </c>
      <c r="F10" s="8"/>
    </row>
    <row r="11" spans="1:6" ht="15" customHeight="1">
      <c r="A11" s="2">
        <v>41871</v>
      </c>
      <c r="B11" s="7" t="s">
        <v>15</v>
      </c>
      <c r="C11" s="7">
        <f>C7</f>
        <v>28</v>
      </c>
      <c r="D11" s="3"/>
      <c r="E11" s="3">
        <f t="shared" si="1"/>
        <v>6.16</v>
      </c>
      <c r="F11" s="8"/>
    </row>
    <row r="12" spans="1:6" ht="15" customHeight="1" thickBot="1">
      <c r="A12" s="4" t="s">
        <v>26</v>
      </c>
      <c r="B12" s="10"/>
      <c r="C12" s="10"/>
      <c r="D12" s="5">
        <f>SUM(D2:D11)</f>
        <v>1365.9600000000003</v>
      </c>
      <c r="E12" s="5">
        <f>SUM(E2:E11)</f>
        <v>77.11</v>
      </c>
      <c r="F12" s="6">
        <f>D12-E12</f>
        <v>1288.8500000000004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Plan30"/>
  <dimension ref="A1:F12"/>
  <sheetViews>
    <sheetView workbookViewId="0">
      <selection activeCell="C1" sqref="C1:C1048576"/>
    </sheetView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41872</v>
      </c>
      <c r="B2" s="7" t="s">
        <v>6</v>
      </c>
      <c r="C2" s="7" t="s">
        <v>50</v>
      </c>
      <c r="D2" s="3">
        <f>11.98+0.72</f>
        <v>12.700000000000001</v>
      </c>
      <c r="E2" s="3"/>
      <c r="F2" s="8"/>
    </row>
    <row r="3" spans="1:6" ht="15" customHeight="1">
      <c r="A3" s="2">
        <v>41872</v>
      </c>
      <c r="B3" s="7" t="s">
        <v>66</v>
      </c>
      <c r="C3" s="13" t="s">
        <v>84</v>
      </c>
      <c r="D3" s="3">
        <f>582.88+34.86</f>
        <v>617.74</v>
      </c>
      <c r="E3" s="3"/>
      <c r="F3" s="8"/>
    </row>
    <row r="4" spans="1:6" ht="15" customHeight="1">
      <c r="A4" s="2">
        <v>41872</v>
      </c>
      <c r="B4" s="7" t="s">
        <v>8</v>
      </c>
      <c r="C4" s="7">
        <v>153</v>
      </c>
      <c r="D4" s="3">
        <f>(3.68+0.22)*C4</f>
        <v>596.70000000000005</v>
      </c>
      <c r="E4" s="3"/>
      <c r="F4" s="8"/>
    </row>
    <row r="5" spans="1:6" ht="15" customHeight="1">
      <c r="A5" s="2">
        <v>41872</v>
      </c>
      <c r="B5" s="7" t="s">
        <v>9</v>
      </c>
      <c r="C5" s="7">
        <v>85</v>
      </c>
      <c r="D5" s="3">
        <f t="shared" ref="D5:D6" si="0">(3.68+0.22)*C5</f>
        <v>331.50000000000006</v>
      </c>
      <c r="E5" s="3"/>
      <c r="F5" s="8"/>
    </row>
    <row r="6" spans="1:6" ht="15" customHeight="1">
      <c r="A6" s="2">
        <v>41872</v>
      </c>
      <c r="B6" s="7" t="s">
        <v>10</v>
      </c>
      <c r="C6" s="7">
        <v>16</v>
      </c>
      <c r="D6" s="3">
        <f t="shared" si="0"/>
        <v>62.400000000000006</v>
      </c>
      <c r="E6" s="3"/>
      <c r="F6" s="8"/>
    </row>
    <row r="7" spans="1:6" ht="15" customHeight="1">
      <c r="A7" s="2">
        <v>41872</v>
      </c>
      <c r="B7" s="7" t="s">
        <v>11</v>
      </c>
      <c r="C7" s="7"/>
      <c r="D7" s="3"/>
      <c r="E7" s="3">
        <v>0.72</v>
      </c>
      <c r="F7" s="8"/>
    </row>
    <row r="8" spans="1:6" ht="15" customHeight="1">
      <c r="A8" s="2">
        <v>41872</v>
      </c>
      <c r="B8" s="7" t="s">
        <v>104</v>
      </c>
      <c r="C8" s="7"/>
      <c r="D8" s="3"/>
      <c r="E8" s="3">
        <v>34.86</v>
      </c>
      <c r="F8" s="8"/>
    </row>
    <row r="9" spans="1:6" ht="15" customHeight="1">
      <c r="A9" s="2">
        <v>41872</v>
      </c>
      <c r="B9" s="7" t="s">
        <v>13</v>
      </c>
      <c r="C9" s="7">
        <f>C4</f>
        <v>153</v>
      </c>
      <c r="D9" s="3"/>
      <c r="E9" s="3">
        <f>0.22*C9</f>
        <v>33.660000000000004</v>
      </c>
      <c r="F9" s="8"/>
    </row>
    <row r="10" spans="1:6" ht="15" customHeight="1">
      <c r="A10" s="2">
        <v>41872</v>
      </c>
      <c r="B10" s="7" t="s">
        <v>14</v>
      </c>
      <c r="C10" s="7">
        <f>C5</f>
        <v>85</v>
      </c>
      <c r="D10" s="3"/>
      <c r="E10" s="3">
        <f t="shared" ref="E10:E11" si="1">0.22*C10</f>
        <v>18.7</v>
      </c>
      <c r="F10" s="8"/>
    </row>
    <row r="11" spans="1:6" ht="15" customHeight="1">
      <c r="A11" s="2">
        <v>41872</v>
      </c>
      <c r="B11" s="7" t="s">
        <v>15</v>
      </c>
      <c r="C11" s="7">
        <f>C6</f>
        <v>16</v>
      </c>
      <c r="D11" s="3"/>
      <c r="E11" s="3">
        <f t="shared" si="1"/>
        <v>3.52</v>
      </c>
      <c r="F11" s="8"/>
    </row>
    <row r="12" spans="1:6" ht="15" customHeight="1" thickBot="1">
      <c r="A12" s="4" t="s">
        <v>26</v>
      </c>
      <c r="B12" s="10"/>
      <c r="C12" s="10"/>
      <c r="D12" s="5">
        <f>SUM(D2:D11)</f>
        <v>1621.0400000000002</v>
      </c>
      <c r="E12" s="5">
        <f>SUM(E2:E11)</f>
        <v>91.460000000000008</v>
      </c>
      <c r="F12" s="6">
        <f>D12-E12</f>
        <v>1529.5800000000002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Plan31"/>
  <dimension ref="A1:F25"/>
  <sheetViews>
    <sheetView topLeftCell="A4" workbookViewId="0">
      <selection activeCell="C4" sqref="C1:C1048576"/>
    </sheetView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41873</v>
      </c>
      <c r="B2" s="7" t="s">
        <v>6</v>
      </c>
      <c r="C2" s="7" t="s">
        <v>51</v>
      </c>
      <c r="D2" s="3">
        <f>71.43+4.29</f>
        <v>75.720000000000013</v>
      </c>
      <c r="E2" s="3"/>
      <c r="F2" s="8"/>
    </row>
    <row r="3" spans="1:6" ht="15" customHeight="1">
      <c r="A3" s="2">
        <v>41873</v>
      </c>
      <c r="B3" s="7" t="s">
        <v>6</v>
      </c>
      <c r="C3" s="7" t="s">
        <v>52</v>
      </c>
      <c r="D3" s="3">
        <f>71.43+4.29</f>
        <v>75.720000000000013</v>
      </c>
      <c r="E3" s="3"/>
      <c r="F3" s="8"/>
    </row>
    <row r="4" spans="1:6" ht="15" customHeight="1">
      <c r="A4" s="2">
        <v>41873</v>
      </c>
      <c r="B4" s="7" t="s">
        <v>6</v>
      </c>
      <c r="C4" s="7" t="s">
        <v>53</v>
      </c>
      <c r="D4" s="3">
        <f>71.43+4.29</f>
        <v>75.720000000000013</v>
      </c>
      <c r="E4" s="3"/>
      <c r="F4" s="8"/>
    </row>
    <row r="5" spans="1:6" ht="15" customHeight="1">
      <c r="A5" s="2">
        <v>41873</v>
      </c>
      <c r="B5" s="7" t="s">
        <v>6</v>
      </c>
      <c r="C5" s="7" t="s">
        <v>54</v>
      </c>
      <c r="D5" s="3">
        <f>71.43+4.29</f>
        <v>75.720000000000013</v>
      </c>
      <c r="E5" s="3"/>
      <c r="F5" s="8"/>
    </row>
    <row r="6" spans="1:6" ht="15" customHeight="1">
      <c r="A6" s="2">
        <v>41873</v>
      </c>
      <c r="B6" s="7" t="s">
        <v>66</v>
      </c>
      <c r="C6" s="13" t="s">
        <v>85</v>
      </c>
      <c r="D6" s="3">
        <f>443.03+26.53</f>
        <v>469.55999999999995</v>
      </c>
      <c r="E6" s="3"/>
      <c r="F6" s="8"/>
    </row>
    <row r="7" spans="1:6" ht="15" customHeight="1">
      <c r="A7" s="2">
        <v>41873</v>
      </c>
      <c r="B7" s="7" t="s">
        <v>66</v>
      </c>
      <c r="C7" s="13" t="s">
        <v>86</v>
      </c>
      <c r="D7" s="3">
        <f>443.03+26.53</f>
        <v>469.55999999999995</v>
      </c>
      <c r="E7" s="3"/>
      <c r="F7" s="8"/>
    </row>
    <row r="8" spans="1:6" ht="15" customHeight="1">
      <c r="A8" s="2">
        <v>41873</v>
      </c>
      <c r="B8" s="7" t="s">
        <v>66</v>
      </c>
      <c r="C8" s="13" t="s">
        <v>87</v>
      </c>
      <c r="D8" s="3">
        <f>443.03+26.53</f>
        <v>469.55999999999995</v>
      </c>
      <c r="E8" s="3"/>
      <c r="F8" s="8"/>
    </row>
    <row r="9" spans="1:6" ht="15" customHeight="1">
      <c r="A9" s="2">
        <v>41873</v>
      </c>
      <c r="B9" s="7" t="s">
        <v>66</v>
      </c>
      <c r="C9" s="13" t="s">
        <v>88</v>
      </c>
      <c r="D9" s="3">
        <f>443.03+26.53</f>
        <v>469.55999999999995</v>
      </c>
      <c r="E9" s="3"/>
      <c r="F9" s="8"/>
    </row>
    <row r="10" spans="1:6" ht="15" customHeight="1">
      <c r="A10" s="2">
        <v>41873</v>
      </c>
      <c r="B10" s="7" t="s">
        <v>66</v>
      </c>
      <c r="C10" s="13" t="s">
        <v>89</v>
      </c>
      <c r="D10" s="3">
        <f>429.83+25.75</f>
        <v>455.58</v>
      </c>
      <c r="E10" s="3"/>
      <c r="F10" s="8"/>
    </row>
    <row r="11" spans="1:6" ht="15" customHeight="1">
      <c r="A11" s="2">
        <v>41873</v>
      </c>
      <c r="B11" s="7" t="s">
        <v>66</v>
      </c>
      <c r="C11" s="13" t="s">
        <v>91</v>
      </c>
      <c r="D11" s="3">
        <f>584.66+34.82</f>
        <v>619.48</v>
      </c>
      <c r="E11" s="3"/>
      <c r="F11" s="8"/>
    </row>
    <row r="12" spans="1:6" ht="15" customHeight="1">
      <c r="A12" s="2">
        <v>41873</v>
      </c>
      <c r="B12" s="7" t="s">
        <v>66</v>
      </c>
      <c r="C12" s="13" t="s">
        <v>90</v>
      </c>
      <c r="D12" s="3">
        <f>676.64+40.52</f>
        <v>717.16</v>
      </c>
      <c r="E12" s="3"/>
      <c r="F12" s="8"/>
    </row>
    <row r="13" spans="1:6" ht="15" customHeight="1">
      <c r="A13" s="2">
        <v>41873</v>
      </c>
      <c r="B13" s="7" t="s">
        <v>66</v>
      </c>
      <c r="C13" s="13" t="s">
        <v>92</v>
      </c>
      <c r="D13" s="3">
        <f>14.18+0.85</f>
        <v>15.03</v>
      </c>
      <c r="E13" s="3"/>
      <c r="F13" s="8"/>
    </row>
    <row r="14" spans="1:6" ht="15" customHeight="1">
      <c r="A14" s="2">
        <v>41873</v>
      </c>
      <c r="B14" s="7" t="s">
        <v>66</v>
      </c>
      <c r="C14" s="13" t="s">
        <v>93</v>
      </c>
      <c r="D14" s="3">
        <f>681.04+40.78</f>
        <v>721.81999999999994</v>
      </c>
      <c r="E14" s="3"/>
      <c r="F14" s="8"/>
    </row>
    <row r="15" spans="1:6" ht="15" customHeight="1">
      <c r="A15" s="2">
        <v>41873</v>
      </c>
      <c r="B15" s="7" t="s">
        <v>7</v>
      </c>
      <c r="C15" s="7">
        <v>1</v>
      </c>
      <c r="D15" s="3">
        <f>13.05+0.78</f>
        <v>13.83</v>
      </c>
      <c r="E15" s="3"/>
      <c r="F15" s="8"/>
    </row>
    <row r="16" spans="1:6" ht="15" customHeight="1">
      <c r="A16" s="2">
        <v>41873</v>
      </c>
      <c r="B16" s="7" t="s">
        <v>8</v>
      </c>
      <c r="C16" s="7">
        <v>108</v>
      </c>
      <c r="D16" s="3">
        <f>(3.68+0.22)*C16</f>
        <v>421.20000000000005</v>
      </c>
      <c r="E16" s="3"/>
      <c r="F16" s="8"/>
    </row>
    <row r="17" spans="1:6" ht="15" customHeight="1">
      <c r="A17" s="2">
        <v>41873</v>
      </c>
      <c r="B17" s="7" t="s">
        <v>9</v>
      </c>
      <c r="C17" s="7">
        <v>139</v>
      </c>
      <c r="D17" s="3">
        <f t="shared" ref="D17:D18" si="0">(3.68+0.22)*C17</f>
        <v>542.1</v>
      </c>
      <c r="E17" s="3"/>
      <c r="F17" s="8"/>
    </row>
    <row r="18" spans="1:6" ht="15" customHeight="1">
      <c r="A18" s="2">
        <v>41873</v>
      </c>
      <c r="B18" s="7" t="s">
        <v>10</v>
      </c>
      <c r="C18" s="7">
        <v>13</v>
      </c>
      <c r="D18" s="3">
        <f t="shared" si="0"/>
        <v>50.7</v>
      </c>
      <c r="E18" s="3"/>
      <c r="F18" s="8"/>
    </row>
    <row r="19" spans="1:6" ht="15" customHeight="1">
      <c r="A19" s="2">
        <v>41873</v>
      </c>
      <c r="B19" s="7" t="s">
        <v>11</v>
      </c>
      <c r="C19" s="7"/>
      <c r="D19" s="3"/>
      <c r="E19" s="3">
        <f>4.29*4</f>
        <v>17.16</v>
      </c>
      <c r="F19" s="8"/>
    </row>
    <row r="20" spans="1:6" ht="15" customHeight="1">
      <c r="A20" s="2">
        <v>41873</v>
      </c>
      <c r="B20" s="7" t="s">
        <v>104</v>
      </c>
      <c r="C20" s="7"/>
      <c r="D20" s="3"/>
      <c r="E20" s="3">
        <f>26.53*4+25.75+34.82+40.52+0.85+40.78</f>
        <v>248.84</v>
      </c>
      <c r="F20" s="8"/>
    </row>
    <row r="21" spans="1:6" ht="15" customHeight="1">
      <c r="A21" s="2">
        <v>41873</v>
      </c>
      <c r="B21" s="7" t="s">
        <v>12</v>
      </c>
      <c r="C21" s="7">
        <v>1</v>
      </c>
      <c r="D21" s="3"/>
      <c r="E21" s="3">
        <v>0.78</v>
      </c>
      <c r="F21" s="8"/>
    </row>
    <row r="22" spans="1:6" ht="15" customHeight="1">
      <c r="A22" s="2">
        <v>41873</v>
      </c>
      <c r="B22" s="7" t="s">
        <v>13</v>
      </c>
      <c r="C22" s="7">
        <f>C16</f>
        <v>108</v>
      </c>
      <c r="D22" s="3"/>
      <c r="E22" s="3">
        <f>0.22*C22</f>
        <v>23.76</v>
      </c>
      <c r="F22" s="8"/>
    </row>
    <row r="23" spans="1:6" ht="15" customHeight="1">
      <c r="A23" s="2">
        <v>41873</v>
      </c>
      <c r="B23" s="7" t="s">
        <v>14</v>
      </c>
      <c r="C23" s="7">
        <f>C17</f>
        <v>139</v>
      </c>
      <c r="D23" s="3"/>
      <c r="E23" s="3">
        <f t="shared" ref="E23:E24" si="1">0.22*C23</f>
        <v>30.580000000000002</v>
      </c>
      <c r="F23" s="8"/>
    </row>
    <row r="24" spans="1:6" ht="15" customHeight="1">
      <c r="A24" s="2">
        <v>41873</v>
      </c>
      <c r="B24" s="7" t="s">
        <v>15</v>
      </c>
      <c r="C24" s="7">
        <f>C18</f>
        <v>13</v>
      </c>
      <c r="D24" s="3"/>
      <c r="E24" s="3">
        <f t="shared" si="1"/>
        <v>2.86</v>
      </c>
      <c r="F24" s="8"/>
    </row>
    <row r="25" spans="1:6" ht="15" customHeight="1" thickBot="1">
      <c r="A25" s="4" t="s">
        <v>26</v>
      </c>
      <c r="B25" s="10"/>
      <c r="C25" s="10"/>
      <c r="D25" s="5">
        <f>SUM(D2:D24)</f>
        <v>5738.0199999999995</v>
      </c>
      <c r="E25" s="5">
        <f>SUM(E2:E24)</f>
        <v>323.97999999999996</v>
      </c>
      <c r="F25" s="6">
        <f>D25-E25</f>
        <v>5414.04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Plan34"/>
  <dimension ref="A1:F19"/>
  <sheetViews>
    <sheetView workbookViewId="0">
      <selection activeCell="C1" sqref="C1:C1048576"/>
    </sheetView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41876</v>
      </c>
      <c r="B2" s="7" t="s">
        <v>6</v>
      </c>
      <c r="C2" s="7" t="s">
        <v>55</v>
      </c>
      <c r="D2" s="3">
        <f t="shared" ref="D2:D7" si="0">71.43+4.29</f>
        <v>75.720000000000013</v>
      </c>
      <c r="E2" s="3"/>
      <c r="F2" s="8"/>
    </row>
    <row r="3" spans="1:6" ht="15" customHeight="1">
      <c r="A3" s="2">
        <v>41876</v>
      </c>
      <c r="B3" s="7" t="s">
        <v>6</v>
      </c>
      <c r="C3" s="7" t="s">
        <v>56</v>
      </c>
      <c r="D3" s="3">
        <f t="shared" si="0"/>
        <v>75.720000000000013</v>
      </c>
      <c r="E3" s="3"/>
      <c r="F3" s="8"/>
    </row>
    <row r="4" spans="1:6" ht="15" customHeight="1">
      <c r="A4" s="2">
        <v>41876</v>
      </c>
      <c r="B4" s="7" t="s">
        <v>6</v>
      </c>
      <c r="C4" s="7" t="s">
        <v>57</v>
      </c>
      <c r="D4" s="3">
        <f t="shared" si="0"/>
        <v>75.720000000000013</v>
      </c>
      <c r="E4" s="3"/>
      <c r="F4" s="8"/>
    </row>
    <row r="5" spans="1:6" ht="15" customHeight="1">
      <c r="A5" s="2">
        <v>41876</v>
      </c>
      <c r="B5" s="7" t="s">
        <v>6</v>
      </c>
      <c r="C5" s="7" t="s">
        <v>58</v>
      </c>
      <c r="D5" s="3">
        <f t="shared" si="0"/>
        <v>75.720000000000013</v>
      </c>
      <c r="E5" s="3"/>
      <c r="F5" s="8"/>
    </row>
    <row r="6" spans="1:6" ht="15" customHeight="1">
      <c r="A6" s="2">
        <v>41876</v>
      </c>
      <c r="B6" s="7" t="s">
        <v>6</v>
      </c>
      <c r="C6" s="7" t="s">
        <v>59</v>
      </c>
      <c r="D6" s="3">
        <f t="shared" si="0"/>
        <v>75.720000000000013</v>
      </c>
      <c r="E6" s="3"/>
      <c r="F6" s="8"/>
    </row>
    <row r="7" spans="1:6" ht="15" customHeight="1">
      <c r="A7" s="2">
        <v>41876</v>
      </c>
      <c r="B7" s="7" t="s">
        <v>6</v>
      </c>
      <c r="C7" s="7" t="s">
        <v>60</v>
      </c>
      <c r="D7" s="3">
        <f t="shared" si="0"/>
        <v>75.720000000000013</v>
      </c>
      <c r="E7" s="3"/>
      <c r="F7" s="8"/>
    </row>
    <row r="8" spans="1:6" ht="15" customHeight="1">
      <c r="A8" s="2">
        <v>41876</v>
      </c>
      <c r="B8" s="7" t="s">
        <v>66</v>
      </c>
      <c r="C8" s="13" t="s">
        <v>94</v>
      </c>
      <c r="D8" s="3">
        <f>32.64+1.95</f>
        <v>34.590000000000003</v>
      </c>
      <c r="E8" s="3"/>
      <c r="F8" s="8"/>
    </row>
    <row r="9" spans="1:6" ht="15" customHeight="1">
      <c r="A9" s="2">
        <v>41876</v>
      </c>
      <c r="B9" s="7" t="s">
        <v>7</v>
      </c>
      <c r="C9" s="7">
        <v>1</v>
      </c>
      <c r="D9" s="3">
        <f>13.05+0.78</f>
        <v>13.83</v>
      </c>
      <c r="E9" s="3"/>
      <c r="F9" s="8"/>
    </row>
    <row r="10" spans="1:6" ht="15" customHeight="1">
      <c r="A10" s="2">
        <v>41876</v>
      </c>
      <c r="B10" s="7" t="s">
        <v>8</v>
      </c>
      <c r="C10" s="7">
        <v>139</v>
      </c>
      <c r="D10" s="3">
        <f>(3.68+0.22)*C10</f>
        <v>542.1</v>
      </c>
      <c r="E10" s="3"/>
      <c r="F10" s="8"/>
    </row>
    <row r="11" spans="1:6" ht="15" customHeight="1">
      <c r="A11" s="2">
        <v>41876</v>
      </c>
      <c r="B11" s="7" t="s">
        <v>9</v>
      </c>
      <c r="C11" s="7">
        <v>83</v>
      </c>
      <c r="D11" s="3">
        <f t="shared" ref="D11:D12" si="1">(3.68+0.22)*C11</f>
        <v>323.70000000000005</v>
      </c>
      <c r="E11" s="3"/>
      <c r="F11" s="8"/>
    </row>
    <row r="12" spans="1:6" ht="15" customHeight="1">
      <c r="A12" s="2">
        <v>41876</v>
      </c>
      <c r="B12" s="7" t="s">
        <v>10</v>
      </c>
      <c r="C12" s="7">
        <v>20</v>
      </c>
      <c r="D12" s="3">
        <f t="shared" si="1"/>
        <v>78</v>
      </c>
      <c r="E12" s="3"/>
      <c r="F12" s="8"/>
    </row>
    <row r="13" spans="1:6" ht="15" customHeight="1">
      <c r="A13" s="2">
        <v>41876</v>
      </c>
      <c r="B13" s="7" t="s">
        <v>11</v>
      </c>
      <c r="C13" s="7"/>
      <c r="D13" s="3"/>
      <c r="E13" s="3">
        <f>4.29*6</f>
        <v>25.740000000000002</v>
      </c>
      <c r="F13" s="8"/>
    </row>
    <row r="14" spans="1:6" ht="15" customHeight="1">
      <c r="A14" s="2">
        <v>41876</v>
      </c>
      <c r="B14" s="7" t="s">
        <v>104</v>
      </c>
      <c r="C14" s="7"/>
      <c r="D14" s="3"/>
      <c r="E14" s="3">
        <v>195</v>
      </c>
      <c r="F14" s="8"/>
    </row>
    <row r="15" spans="1:6" ht="15" customHeight="1">
      <c r="A15" s="2">
        <v>41876</v>
      </c>
      <c r="B15" s="7" t="s">
        <v>12</v>
      </c>
      <c r="C15" s="7">
        <v>1</v>
      </c>
      <c r="D15" s="3"/>
      <c r="E15" s="3">
        <v>0.78</v>
      </c>
      <c r="F15" s="8"/>
    </row>
    <row r="16" spans="1:6" ht="15" customHeight="1">
      <c r="A16" s="2">
        <v>41876</v>
      </c>
      <c r="B16" s="7" t="s">
        <v>13</v>
      </c>
      <c r="C16" s="7">
        <f>C10</f>
        <v>139</v>
      </c>
      <c r="D16" s="3"/>
      <c r="E16" s="3">
        <f>0.22*C16</f>
        <v>30.580000000000002</v>
      </c>
      <c r="F16" s="8"/>
    </row>
    <row r="17" spans="1:6" ht="15" customHeight="1">
      <c r="A17" s="2">
        <v>41876</v>
      </c>
      <c r="B17" s="7" t="s">
        <v>14</v>
      </c>
      <c r="C17" s="7">
        <f>C11</f>
        <v>83</v>
      </c>
      <c r="D17" s="3"/>
      <c r="E17" s="3">
        <f t="shared" ref="E17:E18" si="2">0.22*C17</f>
        <v>18.260000000000002</v>
      </c>
      <c r="F17" s="8"/>
    </row>
    <row r="18" spans="1:6" ht="15" customHeight="1">
      <c r="A18" s="2">
        <v>41876</v>
      </c>
      <c r="B18" s="7" t="s">
        <v>15</v>
      </c>
      <c r="C18" s="7">
        <f>C12</f>
        <v>20</v>
      </c>
      <c r="D18" s="3"/>
      <c r="E18" s="3">
        <f t="shared" si="2"/>
        <v>4.4000000000000004</v>
      </c>
      <c r="F18" s="8"/>
    </row>
    <row r="19" spans="1:6" ht="15" customHeight="1" thickBot="1">
      <c r="A19" s="4" t="s">
        <v>26</v>
      </c>
      <c r="B19" s="10"/>
      <c r="C19" s="10"/>
      <c r="D19" s="5">
        <f>SUM(D2:D18)</f>
        <v>1446.5400000000002</v>
      </c>
      <c r="E19" s="5">
        <f>SUM(E2:E18)</f>
        <v>274.76</v>
      </c>
      <c r="F19" s="6">
        <f>D19-E19</f>
        <v>1171.7800000000002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Plan35"/>
  <dimension ref="A1:F12"/>
  <sheetViews>
    <sheetView workbookViewId="0">
      <selection activeCell="C1" sqref="C1:C1048576"/>
    </sheetView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41877</v>
      </c>
      <c r="B2" s="7" t="s">
        <v>6</v>
      </c>
      <c r="C2" s="7" t="s">
        <v>61</v>
      </c>
      <c r="D2" s="3">
        <f>71.43+4.29</f>
        <v>75.720000000000013</v>
      </c>
      <c r="E2" s="3"/>
      <c r="F2" s="8"/>
    </row>
    <row r="3" spans="1:6" ht="15" customHeight="1">
      <c r="A3" s="2">
        <v>41877</v>
      </c>
      <c r="B3" s="7" t="s">
        <v>66</v>
      </c>
      <c r="C3" s="13" t="s">
        <v>95</v>
      </c>
      <c r="D3" s="3">
        <f>707.44+42.34</f>
        <v>749.78000000000009</v>
      </c>
      <c r="E3" s="3"/>
      <c r="F3" s="8"/>
    </row>
    <row r="4" spans="1:6" ht="15" customHeight="1">
      <c r="A4" s="2">
        <v>41877</v>
      </c>
      <c r="B4" s="7" t="s">
        <v>8</v>
      </c>
      <c r="C4" s="7">
        <v>153</v>
      </c>
      <c r="D4" s="3">
        <f>(3.68+0.22)*C4</f>
        <v>596.70000000000005</v>
      </c>
      <c r="E4" s="3"/>
      <c r="F4" s="8"/>
    </row>
    <row r="5" spans="1:6" ht="15" customHeight="1">
      <c r="A5" s="2">
        <v>41877</v>
      </c>
      <c r="B5" s="7" t="s">
        <v>9</v>
      </c>
      <c r="C5" s="7">
        <v>88</v>
      </c>
      <c r="D5" s="3">
        <f t="shared" ref="D5:D6" si="0">(3.68+0.22)*C5</f>
        <v>343.20000000000005</v>
      </c>
      <c r="E5" s="3"/>
      <c r="F5" s="8"/>
    </row>
    <row r="6" spans="1:6" ht="15" customHeight="1">
      <c r="A6" s="2">
        <v>41877</v>
      </c>
      <c r="B6" s="7" t="s">
        <v>10</v>
      </c>
      <c r="C6" s="7">
        <v>8</v>
      </c>
      <c r="D6" s="3">
        <f t="shared" si="0"/>
        <v>31.200000000000003</v>
      </c>
      <c r="E6" s="3"/>
      <c r="F6" s="8"/>
    </row>
    <row r="7" spans="1:6" ht="15" customHeight="1">
      <c r="A7" s="2">
        <v>41877</v>
      </c>
      <c r="B7" s="7" t="s">
        <v>11</v>
      </c>
      <c r="C7" s="7"/>
      <c r="D7" s="3"/>
      <c r="E7" s="3">
        <v>4.29</v>
      </c>
      <c r="F7" s="8"/>
    </row>
    <row r="8" spans="1:6" ht="15" customHeight="1">
      <c r="A8" s="2">
        <v>41877</v>
      </c>
      <c r="B8" s="7" t="s">
        <v>104</v>
      </c>
      <c r="C8" s="7"/>
      <c r="D8" s="3"/>
      <c r="E8" s="3">
        <v>42.34</v>
      </c>
      <c r="F8" s="8"/>
    </row>
    <row r="9" spans="1:6" ht="15" customHeight="1">
      <c r="A9" s="2">
        <v>41877</v>
      </c>
      <c r="B9" s="7" t="s">
        <v>13</v>
      </c>
      <c r="C9" s="7">
        <f>C4</f>
        <v>153</v>
      </c>
      <c r="D9" s="3"/>
      <c r="E9" s="3">
        <f>0.22*C9</f>
        <v>33.660000000000004</v>
      </c>
      <c r="F9" s="8"/>
    </row>
    <row r="10" spans="1:6" ht="15" customHeight="1">
      <c r="A10" s="2">
        <v>41877</v>
      </c>
      <c r="B10" s="7" t="s">
        <v>14</v>
      </c>
      <c r="C10" s="7">
        <f>C5</f>
        <v>88</v>
      </c>
      <c r="D10" s="3"/>
      <c r="E10" s="3">
        <f t="shared" ref="E10:E11" si="1">0.22*C10</f>
        <v>19.36</v>
      </c>
      <c r="F10" s="8"/>
    </row>
    <row r="11" spans="1:6" ht="15" customHeight="1">
      <c r="A11" s="2">
        <v>41877</v>
      </c>
      <c r="B11" s="7" t="s">
        <v>15</v>
      </c>
      <c r="C11" s="7">
        <f>C6</f>
        <v>8</v>
      </c>
      <c r="D11" s="3"/>
      <c r="E11" s="3">
        <f t="shared" si="1"/>
        <v>1.76</v>
      </c>
      <c r="F11" s="8"/>
    </row>
    <row r="12" spans="1:6" ht="15" customHeight="1" thickBot="1">
      <c r="A12" s="4" t="s">
        <v>26</v>
      </c>
      <c r="B12" s="10"/>
      <c r="C12" s="10"/>
      <c r="D12" s="5">
        <f>SUM(D2:D11)</f>
        <v>1796.6000000000004</v>
      </c>
      <c r="E12" s="5">
        <f>SUM(E2:E11)</f>
        <v>101.41000000000001</v>
      </c>
      <c r="F12" s="6">
        <f>D12-E12</f>
        <v>1695.1900000000003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codeName="Plan36"/>
  <dimension ref="A1:F13"/>
  <sheetViews>
    <sheetView workbookViewId="0">
      <selection activeCell="F26" sqref="F26"/>
    </sheetView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41878</v>
      </c>
      <c r="B2" s="7" t="s">
        <v>66</v>
      </c>
      <c r="C2" s="13" t="s">
        <v>96</v>
      </c>
      <c r="D2" s="3">
        <f>978.99+58.67</f>
        <v>1037.6600000000001</v>
      </c>
      <c r="E2" s="3"/>
      <c r="F2" s="8"/>
    </row>
    <row r="3" spans="1:6" ht="15" customHeight="1">
      <c r="A3" s="2">
        <v>41878</v>
      </c>
      <c r="B3" s="7" t="s">
        <v>66</v>
      </c>
      <c r="C3" s="13" t="s">
        <v>97</v>
      </c>
      <c r="D3" s="3">
        <f>377.86+22.6</f>
        <v>400.46000000000004</v>
      </c>
      <c r="E3" s="3"/>
      <c r="F3" s="8"/>
    </row>
    <row r="4" spans="1:6" ht="15" customHeight="1">
      <c r="A4" s="2">
        <v>41878</v>
      </c>
      <c r="B4" s="7" t="s">
        <v>66</v>
      </c>
      <c r="C4" s="13" t="s">
        <v>98</v>
      </c>
      <c r="D4" s="3">
        <f>32.64+1.95</f>
        <v>34.590000000000003</v>
      </c>
      <c r="E4" s="3"/>
      <c r="F4" s="8"/>
    </row>
    <row r="5" spans="1:6" ht="15" customHeight="1">
      <c r="A5" s="2">
        <v>41878</v>
      </c>
      <c r="B5" s="7" t="s">
        <v>8</v>
      </c>
      <c r="C5" s="7">
        <v>197</v>
      </c>
      <c r="D5" s="3">
        <f>(3.68+0.22)*C5</f>
        <v>768.30000000000007</v>
      </c>
      <c r="E5" s="3"/>
      <c r="F5" s="8"/>
    </row>
    <row r="6" spans="1:6" ht="15" customHeight="1">
      <c r="A6" s="2">
        <v>41878</v>
      </c>
      <c r="B6" s="7" t="s">
        <v>9</v>
      </c>
      <c r="C6" s="7">
        <v>80</v>
      </c>
      <c r="D6" s="3">
        <f t="shared" ref="D6:D7" si="0">(3.68+0.22)*C6</f>
        <v>312</v>
      </c>
      <c r="E6" s="3"/>
      <c r="F6" s="8"/>
    </row>
    <row r="7" spans="1:6" ht="15" customHeight="1">
      <c r="A7" s="2">
        <v>41878</v>
      </c>
      <c r="B7" s="7" t="s">
        <v>10</v>
      </c>
      <c r="C7" s="7">
        <v>6</v>
      </c>
      <c r="D7" s="3">
        <f t="shared" si="0"/>
        <v>23.400000000000002</v>
      </c>
      <c r="E7" s="3"/>
      <c r="F7" s="8"/>
    </row>
    <row r="8" spans="1:6" ht="15" customHeight="1">
      <c r="A8" s="2">
        <v>41878</v>
      </c>
      <c r="B8" s="7" t="s">
        <v>104</v>
      </c>
      <c r="C8" s="7"/>
      <c r="D8" s="3"/>
      <c r="E8" s="3">
        <f>58.67+22.6+1.95</f>
        <v>83.220000000000013</v>
      </c>
      <c r="F8" s="8"/>
    </row>
    <row r="9" spans="1:6" ht="15" customHeight="1">
      <c r="A9" s="2">
        <v>41878</v>
      </c>
      <c r="B9" s="7" t="s">
        <v>13</v>
      </c>
      <c r="C9" s="7">
        <f>C5</f>
        <v>197</v>
      </c>
      <c r="D9" s="3"/>
      <c r="E9" s="3">
        <f>0.22*C9</f>
        <v>43.34</v>
      </c>
      <c r="F9" s="8"/>
    </row>
    <row r="10" spans="1:6" ht="15" customHeight="1">
      <c r="A10" s="2">
        <v>41878</v>
      </c>
      <c r="B10" s="7" t="s">
        <v>14</v>
      </c>
      <c r="C10" s="7">
        <f>C6</f>
        <v>80</v>
      </c>
      <c r="D10" s="3"/>
      <c r="E10" s="3">
        <f t="shared" ref="E10:E11" si="1">0.22*C10</f>
        <v>17.600000000000001</v>
      </c>
      <c r="F10" s="8"/>
    </row>
    <row r="11" spans="1:6" ht="15" customHeight="1">
      <c r="A11" s="2">
        <v>41878</v>
      </c>
      <c r="B11" s="7" t="s">
        <v>15</v>
      </c>
      <c r="C11" s="7">
        <f>C7</f>
        <v>6</v>
      </c>
      <c r="D11" s="3"/>
      <c r="E11" s="3">
        <f t="shared" si="1"/>
        <v>1.32</v>
      </c>
      <c r="F11" s="8"/>
    </row>
    <row r="12" spans="1:6" ht="15" customHeight="1">
      <c r="A12" s="2">
        <v>41878</v>
      </c>
      <c r="B12" s="7" t="s">
        <v>124</v>
      </c>
      <c r="C12" s="7" t="s">
        <v>107</v>
      </c>
      <c r="D12" s="3"/>
      <c r="E12" s="3">
        <v>295.8</v>
      </c>
      <c r="F12" s="8"/>
    </row>
    <row r="13" spans="1:6" ht="15" customHeight="1" thickBot="1">
      <c r="A13" s="4" t="s">
        <v>26</v>
      </c>
      <c r="B13" s="10"/>
      <c r="C13" s="10"/>
      <c r="D13" s="5">
        <f>SUM(D2:D12)</f>
        <v>2576.4100000000003</v>
      </c>
      <c r="E13" s="5">
        <f>SUM(E2:E12)</f>
        <v>441.28000000000003</v>
      </c>
      <c r="F13" s="6">
        <f>D13-E13</f>
        <v>2135.13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codeName="Plan37"/>
  <dimension ref="A1:F19"/>
  <sheetViews>
    <sheetView workbookViewId="0">
      <selection activeCell="D1" sqref="D1:D1048576"/>
    </sheetView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41879</v>
      </c>
      <c r="B2" s="7" t="s">
        <v>6</v>
      </c>
      <c r="C2" s="7" t="s">
        <v>62</v>
      </c>
      <c r="D2" s="3">
        <f>71.43+4.29</f>
        <v>75.720000000000013</v>
      </c>
      <c r="E2" s="3"/>
      <c r="F2" s="8"/>
    </row>
    <row r="3" spans="1:6" ht="15" customHeight="1">
      <c r="A3" s="2">
        <v>41879</v>
      </c>
      <c r="B3" s="7" t="s">
        <v>6</v>
      </c>
      <c r="C3" s="7" t="s">
        <v>63</v>
      </c>
      <c r="D3" s="3">
        <f>19.43+1.16</f>
        <v>20.59</v>
      </c>
      <c r="E3" s="3"/>
      <c r="F3" s="8"/>
    </row>
    <row r="4" spans="1:6" ht="15" customHeight="1">
      <c r="A4" s="2">
        <v>41879</v>
      </c>
      <c r="B4" s="7" t="s">
        <v>6</v>
      </c>
      <c r="C4" s="7" t="s">
        <v>64</v>
      </c>
      <c r="D4" s="3">
        <f>15.03+0.9</f>
        <v>15.93</v>
      </c>
      <c r="E4" s="3"/>
      <c r="F4" s="8"/>
    </row>
    <row r="5" spans="1:6" ht="15" customHeight="1">
      <c r="A5" s="2">
        <v>41879</v>
      </c>
      <c r="B5" s="7" t="s">
        <v>66</v>
      </c>
      <c r="C5" s="13" t="s">
        <v>99</v>
      </c>
      <c r="D5" s="3">
        <f>987.79+59.19</f>
        <v>1046.98</v>
      </c>
      <c r="E5" s="3"/>
      <c r="F5" s="8"/>
    </row>
    <row r="6" spans="1:6" ht="15" customHeight="1">
      <c r="A6" s="2">
        <v>41879</v>
      </c>
      <c r="B6" s="7" t="s">
        <v>66</v>
      </c>
      <c r="C6" s="13" t="s">
        <v>100</v>
      </c>
      <c r="D6" s="3">
        <f>818.71+49.03</f>
        <v>867.74</v>
      </c>
      <c r="E6" s="3"/>
      <c r="F6" s="8"/>
    </row>
    <row r="7" spans="1:6" ht="15" customHeight="1">
      <c r="A7" s="2">
        <v>41879</v>
      </c>
      <c r="B7" s="7" t="s">
        <v>66</v>
      </c>
      <c r="C7" s="13" t="s">
        <v>101</v>
      </c>
      <c r="D7" s="3">
        <f>14.18+0.85</f>
        <v>15.03</v>
      </c>
      <c r="E7" s="3"/>
      <c r="F7" s="8"/>
    </row>
    <row r="8" spans="1:6" ht="15" customHeight="1">
      <c r="A8" s="2">
        <v>41879</v>
      </c>
      <c r="B8" s="7" t="s">
        <v>7</v>
      </c>
      <c r="C8" s="7">
        <v>1</v>
      </c>
      <c r="D8" s="3">
        <f>13.05+0.78</f>
        <v>13.83</v>
      </c>
      <c r="E8" s="3"/>
      <c r="F8" s="8"/>
    </row>
    <row r="9" spans="1:6" ht="15" customHeight="1">
      <c r="A9" s="2">
        <v>41879</v>
      </c>
      <c r="B9" s="7" t="s">
        <v>8</v>
      </c>
      <c r="C9" s="7">
        <v>176</v>
      </c>
      <c r="D9" s="3">
        <f>(3.68+0.22)*C9</f>
        <v>686.40000000000009</v>
      </c>
      <c r="E9" s="3"/>
      <c r="F9" s="8"/>
    </row>
    <row r="10" spans="1:6" ht="15" customHeight="1">
      <c r="A10" s="2">
        <v>41879</v>
      </c>
      <c r="B10" s="7" t="s">
        <v>9</v>
      </c>
      <c r="C10" s="7">
        <v>51</v>
      </c>
      <c r="D10" s="3">
        <f t="shared" ref="D10:D11" si="0">(3.68+0.22)*C10</f>
        <v>198.9</v>
      </c>
      <c r="E10" s="3"/>
      <c r="F10" s="8"/>
    </row>
    <row r="11" spans="1:6" ht="15" customHeight="1">
      <c r="A11" s="2">
        <v>41879</v>
      </c>
      <c r="B11" s="7" t="s">
        <v>10</v>
      </c>
      <c r="C11" s="7">
        <v>14</v>
      </c>
      <c r="D11" s="3">
        <f t="shared" si="0"/>
        <v>54.600000000000009</v>
      </c>
      <c r="E11" s="3"/>
      <c r="F11" s="8"/>
    </row>
    <row r="12" spans="1:6" ht="15" customHeight="1">
      <c r="A12" s="2">
        <v>41879</v>
      </c>
      <c r="B12" s="7" t="s">
        <v>11</v>
      </c>
      <c r="C12" s="7"/>
      <c r="D12" s="3"/>
      <c r="E12" s="3">
        <f>4.29+1.16+0.9</f>
        <v>6.3500000000000005</v>
      </c>
      <c r="F12" s="8"/>
    </row>
    <row r="13" spans="1:6" ht="15" customHeight="1">
      <c r="A13" s="2">
        <v>41879</v>
      </c>
      <c r="B13" s="7" t="s">
        <v>104</v>
      </c>
      <c r="C13" s="7"/>
      <c r="D13" s="3"/>
      <c r="E13" s="3">
        <f>59.19+49.03+0.85</f>
        <v>109.07</v>
      </c>
      <c r="F13" s="8"/>
    </row>
    <row r="14" spans="1:6" ht="15" customHeight="1">
      <c r="A14" s="2">
        <v>41879</v>
      </c>
      <c r="B14" s="7" t="s">
        <v>12</v>
      </c>
      <c r="C14" s="7">
        <v>1</v>
      </c>
      <c r="D14" s="3"/>
      <c r="E14" s="3">
        <v>0.78</v>
      </c>
      <c r="F14" s="8"/>
    </row>
    <row r="15" spans="1:6" ht="15" customHeight="1">
      <c r="A15" s="2">
        <v>41879</v>
      </c>
      <c r="B15" s="7" t="s">
        <v>13</v>
      </c>
      <c r="C15" s="7">
        <f>C9</f>
        <v>176</v>
      </c>
      <c r="D15" s="3"/>
      <c r="E15" s="3">
        <f>0.22*C15</f>
        <v>38.72</v>
      </c>
      <c r="F15" s="8"/>
    </row>
    <row r="16" spans="1:6" ht="15" customHeight="1">
      <c r="A16" s="2">
        <v>41879</v>
      </c>
      <c r="B16" s="7" t="s">
        <v>14</v>
      </c>
      <c r="C16" s="7">
        <f>C10</f>
        <v>51</v>
      </c>
      <c r="D16" s="3"/>
      <c r="E16" s="3">
        <f t="shared" ref="E16:E17" si="1">0.22*C16</f>
        <v>11.22</v>
      </c>
      <c r="F16" s="8"/>
    </row>
    <row r="17" spans="1:6" ht="15" customHeight="1">
      <c r="A17" s="2">
        <v>41879</v>
      </c>
      <c r="B17" s="7" t="s">
        <v>15</v>
      </c>
      <c r="C17" s="7">
        <f>C11</f>
        <v>14</v>
      </c>
      <c r="D17" s="3"/>
      <c r="E17" s="3">
        <f t="shared" si="1"/>
        <v>3.08</v>
      </c>
      <c r="F17" s="8"/>
    </row>
    <row r="18" spans="1:6" ht="15" customHeight="1">
      <c r="A18" s="2">
        <v>41879</v>
      </c>
      <c r="B18" s="7" t="s">
        <v>16</v>
      </c>
      <c r="C18" s="7" t="s">
        <v>17</v>
      </c>
      <c r="D18" s="3"/>
      <c r="E18" s="3">
        <v>83</v>
      </c>
      <c r="F18" s="8"/>
    </row>
    <row r="19" spans="1:6" ht="15" customHeight="1" thickBot="1">
      <c r="A19" s="4" t="s">
        <v>26</v>
      </c>
      <c r="B19" s="10"/>
      <c r="C19" s="10"/>
      <c r="D19" s="5">
        <f>SUM(D2:D18)</f>
        <v>2995.7200000000003</v>
      </c>
      <c r="E19" s="5">
        <f>SUM(E2:E18)</f>
        <v>252.22</v>
      </c>
      <c r="F19" s="6">
        <f>D19-E19</f>
        <v>2743.5000000000005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17"/>
  <dimension ref="A1:F19"/>
  <sheetViews>
    <sheetView workbookViewId="0">
      <selection activeCell="D12" sqref="D12"/>
    </sheetView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41855</v>
      </c>
      <c r="B2" s="7" t="s">
        <v>6</v>
      </c>
      <c r="C2" s="7" t="s">
        <v>28</v>
      </c>
      <c r="D2" s="3">
        <f>71.43+4.29</f>
        <v>75.720000000000013</v>
      </c>
      <c r="E2" s="3"/>
      <c r="F2" s="8"/>
    </row>
    <row r="3" spans="1:6" ht="15" customHeight="1">
      <c r="A3" s="2">
        <v>41855</v>
      </c>
      <c r="B3" s="7" t="s">
        <v>66</v>
      </c>
      <c r="C3" s="13" t="s">
        <v>67</v>
      </c>
      <c r="D3" s="3">
        <f>465.03+27.83</f>
        <v>492.85999999999996</v>
      </c>
      <c r="E3" s="3"/>
      <c r="F3" s="8"/>
    </row>
    <row r="4" spans="1:6" ht="15" customHeight="1">
      <c r="A4" s="2">
        <v>41855</v>
      </c>
      <c r="B4" s="7" t="s">
        <v>66</v>
      </c>
      <c r="C4" s="13" t="s">
        <v>68</v>
      </c>
      <c r="D4" s="3">
        <f>920.38+55.1</f>
        <v>975.48</v>
      </c>
      <c r="E4" s="3"/>
      <c r="F4" s="8"/>
    </row>
    <row r="5" spans="1:6">
      <c r="A5" s="2">
        <v>41855</v>
      </c>
      <c r="B5" s="7" t="s">
        <v>66</v>
      </c>
      <c r="C5" s="13" t="s">
        <v>69</v>
      </c>
      <c r="D5" s="3">
        <f>809.91+48.51</f>
        <v>858.42</v>
      </c>
      <c r="E5" s="3"/>
      <c r="F5" s="8"/>
    </row>
    <row r="6" spans="1:6">
      <c r="A6" s="2">
        <v>41855</v>
      </c>
      <c r="B6" s="7" t="s">
        <v>66</v>
      </c>
      <c r="C6" s="13" t="s">
        <v>70</v>
      </c>
      <c r="D6" s="3">
        <f>801.11+47.99</f>
        <v>849.1</v>
      </c>
      <c r="E6" s="3"/>
      <c r="F6" s="8"/>
    </row>
    <row r="7" spans="1:6" ht="15" customHeight="1">
      <c r="A7" s="2">
        <v>41855</v>
      </c>
      <c r="B7" s="7" t="s">
        <v>7</v>
      </c>
      <c r="C7" s="7">
        <v>1</v>
      </c>
      <c r="D7" s="3">
        <f>13.05+0.78</f>
        <v>13.83</v>
      </c>
      <c r="E7" s="3"/>
      <c r="F7" s="8"/>
    </row>
    <row r="8" spans="1:6" ht="15" customHeight="1">
      <c r="A8" s="2">
        <v>41855</v>
      </c>
      <c r="B8" s="7" t="s">
        <v>8</v>
      </c>
      <c r="C8" s="7">
        <v>150</v>
      </c>
      <c r="D8" s="3">
        <f>(3.68+0.22)*C8</f>
        <v>585</v>
      </c>
      <c r="E8" s="3"/>
      <c r="F8" s="8"/>
    </row>
    <row r="9" spans="1:6" ht="15" customHeight="1">
      <c r="A9" s="2">
        <v>41855</v>
      </c>
      <c r="B9" s="7" t="s">
        <v>9</v>
      </c>
      <c r="C9" s="7">
        <v>47</v>
      </c>
      <c r="D9" s="3">
        <f t="shared" ref="D9:D10" si="0">(3.68+0.22)*C9</f>
        <v>183.3</v>
      </c>
      <c r="E9" s="3"/>
      <c r="F9" s="8"/>
    </row>
    <row r="10" spans="1:6" ht="15" customHeight="1">
      <c r="A10" s="2">
        <v>41855</v>
      </c>
      <c r="B10" s="7" t="s">
        <v>10</v>
      </c>
      <c r="C10" s="7">
        <v>10</v>
      </c>
      <c r="D10" s="3">
        <f t="shared" si="0"/>
        <v>39</v>
      </c>
      <c r="E10" s="3"/>
      <c r="F10" s="8"/>
    </row>
    <row r="11" spans="1:6" ht="15" customHeight="1">
      <c r="A11" s="2">
        <v>41855</v>
      </c>
      <c r="B11" s="7" t="s">
        <v>11</v>
      </c>
      <c r="C11" s="7"/>
      <c r="D11" s="3"/>
      <c r="E11" s="3">
        <v>4.29</v>
      </c>
      <c r="F11" s="8"/>
    </row>
    <row r="12" spans="1:6" ht="15" customHeight="1">
      <c r="A12" s="2">
        <v>41855</v>
      </c>
      <c r="B12" s="7" t="s">
        <v>104</v>
      </c>
      <c r="C12" s="7"/>
      <c r="D12" s="3"/>
      <c r="E12" s="3">
        <f>27.83+55.1+48.51+47.99</f>
        <v>179.43</v>
      </c>
      <c r="F12" s="8"/>
    </row>
    <row r="13" spans="1:6" ht="15" customHeight="1">
      <c r="A13" s="2">
        <v>41855</v>
      </c>
      <c r="B13" s="7" t="s">
        <v>12</v>
      </c>
      <c r="C13" s="7">
        <v>1</v>
      </c>
      <c r="D13" s="3"/>
      <c r="E13" s="3">
        <v>0.78</v>
      </c>
      <c r="F13" s="8"/>
    </row>
    <row r="14" spans="1:6" ht="15" customHeight="1">
      <c r="A14" s="2">
        <v>41855</v>
      </c>
      <c r="B14" s="7" t="s">
        <v>13</v>
      </c>
      <c r="C14" s="7">
        <f>C8</f>
        <v>150</v>
      </c>
      <c r="D14" s="3"/>
      <c r="E14" s="3">
        <f>0.22*C14</f>
        <v>33</v>
      </c>
      <c r="F14" s="8"/>
    </row>
    <row r="15" spans="1:6" ht="15" customHeight="1">
      <c r="A15" s="2">
        <v>41855</v>
      </c>
      <c r="B15" s="7" t="s">
        <v>14</v>
      </c>
      <c r="C15" s="7">
        <f>C9</f>
        <v>47</v>
      </c>
      <c r="D15" s="3"/>
      <c r="E15" s="3">
        <f t="shared" ref="E15:E16" si="1">0.22*C15</f>
        <v>10.34</v>
      </c>
      <c r="F15" s="8"/>
    </row>
    <row r="16" spans="1:6" ht="15" customHeight="1">
      <c r="A16" s="2">
        <v>41855</v>
      </c>
      <c r="B16" s="7" t="s">
        <v>15</v>
      </c>
      <c r="C16" s="7">
        <f>C10</f>
        <v>10</v>
      </c>
      <c r="D16" s="3"/>
      <c r="E16" s="3">
        <f t="shared" si="1"/>
        <v>2.2000000000000002</v>
      </c>
      <c r="F16" s="8"/>
    </row>
    <row r="17" spans="1:6" ht="15" customHeight="1">
      <c r="A17" s="2">
        <v>41855</v>
      </c>
      <c r="B17" s="7" t="s">
        <v>117</v>
      </c>
      <c r="C17" s="7" t="s">
        <v>115</v>
      </c>
      <c r="D17" s="3"/>
      <c r="E17" s="3">
        <v>298.58</v>
      </c>
      <c r="F17" s="8"/>
    </row>
    <row r="18" spans="1:6" ht="15" customHeight="1">
      <c r="A18" s="2">
        <v>41855</v>
      </c>
      <c r="B18" s="7" t="s">
        <v>118</v>
      </c>
      <c r="C18" s="7" t="s">
        <v>114</v>
      </c>
      <c r="D18" s="3"/>
      <c r="E18" s="3">
        <v>1.2</v>
      </c>
      <c r="F18" s="8"/>
    </row>
    <row r="19" spans="1:6" ht="15" customHeight="1" thickBot="1">
      <c r="A19" s="4" t="s">
        <v>26</v>
      </c>
      <c r="B19" s="10"/>
      <c r="C19" s="10"/>
      <c r="D19" s="5">
        <f>SUM(D2:D18)</f>
        <v>4072.71</v>
      </c>
      <c r="E19" s="5">
        <f>SUM(E2:E18)</f>
        <v>529.82000000000005</v>
      </c>
      <c r="F19" s="6">
        <f>D19-E19</f>
        <v>3542.89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Plan38"/>
  <dimension ref="A1:F14"/>
  <sheetViews>
    <sheetView workbookViewId="0">
      <selection activeCell="C1" sqref="C1:C1048576"/>
    </sheetView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41880</v>
      </c>
      <c r="B2" s="7" t="s">
        <v>6</v>
      </c>
      <c r="C2" s="7" t="s">
        <v>65</v>
      </c>
      <c r="D2" s="3">
        <f>15.03+0.9</f>
        <v>15.93</v>
      </c>
      <c r="E2" s="3"/>
      <c r="F2" s="8"/>
    </row>
    <row r="3" spans="1:6" ht="15" customHeight="1">
      <c r="A3" s="2">
        <v>41880</v>
      </c>
      <c r="B3" s="7" t="s">
        <v>66</v>
      </c>
      <c r="C3" s="13" t="s">
        <v>102</v>
      </c>
      <c r="D3" s="3">
        <f>1820.42+108.95</f>
        <v>1929.3700000000001</v>
      </c>
      <c r="E3" s="3"/>
      <c r="F3" s="8"/>
    </row>
    <row r="4" spans="1:6" ht="15" customHeight="1">
      <c r="A4" s="2">
        <v>41880</v>
      </c>
      <c r="B4" s="7" t="s">
        <v>66</v>
      </c>
      <c r="C4" s="13" t="s">
        <v>103</v>
      </c>
      <c r="D4" s="3">
        <f>1089.44+65.26</f>
        <v>1154.7</v>
      </c>
      <c r="E4" s="3"/>
      <c r="F4" s="8"/>
    </row>
    <row r="5" spans="1:6" ht="15" customHeight="1">
      <c r="A5" s="2">
        <v>41880</v>
      </c>
      <c r="B5" s="7" t="s">
        <v>8</v>
      </c>
      <c r="C5" s="7">
        <v>119</v>
      </c>
      <c r="D5" s="3">
        <f>(3.68+0.22)*C5</f>
        <v>464.1</v>
      </c>
      <c r="E5" s="3"/>
      <c r="F5" s="8"/>
    </row>
    <row r="6" spans="1:6" ht="15" customHeight="1">
      <c r="A6" s="2">
        <v>41880</v>
      </c>
      <c r="B6" s="7" t="s">
        <v>9</v>
      </c>
      <c r="C6" s="7">
        <v>102</v>
      </c>
      <c r="D6" s="3">
        <f t="shared" ref="D6:D7" si="0">(3.68+0.22)*C6</f>
        <v>397.8</v>
      </c>
      <c r="E6" s="3"/>
      <c r="F6" s="8"/>
    </row>
    <row r="7" spans="1:6" ht="15" customHeight="1">
      <c r="A7" s="2">
        <v>41880</v>
      </c>
      <c r="B7" s="7" t="s">
        <v>10</v>
      </c>
      <c r="C7" s="7">
        <v>13</v>
      </c>
      <c r="D7" s="3">
        <f t="shared" si="0"/>
        <v>50.7</v>
      </c>
      <c r="E7" s="3"/>
      <c r="F7" s="8"/>
    </row>
    <row r="8" spans="1:6" ht="15" customHeight="1">
      <c r="A8" s="2">
        <v>41880</v>
      </c>
      <c r="B8" s="7" t="s">
        <v>11</v>
      </c>
      <c r="C8" s="7"/>
      <c r="D8" s="3"/>
      <c r="E8" s="3">
        <v>0.9</v>
      </c>
      <c r="F8" s="8"/>
    </row>
    <row r="9" spans="1:6" ht="15" customHeight="1">
      <c r="A9" s="2">
        <v>41880</v>
      </c>
      <c r="B9" s="7" t="s">
        <v>104</v>
      </c>
      <c r="C9" s="7"/>
      <c r="D9" s="3"/>
      <c r="E9" s="3">
        <f>108.95+65.26</f>
        <v>174.21</v>
      </c>
      <c r="F9" s="8"/>
    </row>
    <row r="10" spans="1:6" ht="15" customHeight="1">
      <c r="A10" s="2">
        <v>41880</v>
      </c>
      <c r="B10" s="7" t="s">
        <v>13</v>
      </c>
      <c r="C10" s="7">
        <f>C5</f>
        <v>119</v>
      </c>
      <c r="D10" s="3"/>
      <c r="E10" s="3">
        <f>0.22*C10</f>
        <v>26.18</v>
      </c>
      <c r="F10" s="8"/>
    </row>
    <row r="11" spans="1:6" ht="15" customHeight="1">
      <c r="A11" s="2">
        <v>41880</v>
      </c>
      <c r="B11" s="7" t="s">
        <v>14</v>
      </c>
      <c r="C11" s="7">
        <f>C6</f>
        <v>102</v>
      </c>
      <c r="D11" s="3"/>
      <c r="E11" s="3">
        <f t="shared" ref="E11:E12" si="1">0.22*C11</f>
        <v>22.44</v>
      </c>
      <c r="F11" s="8"/>
    </row>
    <row r="12" spans="1:6" ht="15" customHeight="1">
      <c r="A12" s="2">
        <v>41880</v>
      </c>
      <c r="B12" s="7" t="s">
        <v>15</v>
      </c>
      <c r="C12" s="7">
        <f>C7</f>
        <v>13</v>
      </c>
      <c r="D12" s="3"/>
      <c r="E12" s="3">
        <f t="shared" si="1"/>
        <v>2.86</v>
      </c>
      <c r="F12" s="8"/>
    </row>
    <row r="13" spans="1:6" ht="15" customHeight="1">
      <c r="A13" s="2">
        <v>41880</v>
      </c>
      <c r="B13" s="7" t="s">
        <v>120</v>
      </c>
      <c r="C13" s="7" t="s">
        <v>108</v>
      </c>
      <c r="D13" s="3"/>
      <c r="E13" s="3">
        <v>9</v>
      </c>
      <c r="F13" s="8"/>
    </row>
    <row r="14" spans="1:6" ht="15" customHeight="1" thickBot="1">
      <c r="A14" s="4" t="s">
        <v>26</v>
      </c>
      <c r="B14" s="10"/>
      <c r="C14" s="10"/>
      <c r="D14" s="5">
        <f>SUM(D2:D13)</f>
        <v>4012.6</v>
      </c>
      <c r="E14" s="5">
        <f>SUM(E2:E13)</f>
        <v>235.59000000000003</v>
      </c>
      <c r="F14" s="6">
        <f>D14-E14</f>
        <v>3777.0099999999998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codeName="Plan1"/>
  <dimension ref="A1:D23"/>
  <sheetViews>
    <sheetView tabSelected="1" workbookViewId="0">
      <selection activeCell="B22" sqref="B22"/>
    </sheetView>
  </sheetViews>
  <sheetFormatPr defaultRowHeight="15"/>
  <cols>
    <col min="1" max="1" width="10.42578125" bestFit="1" customWidth="1"/>
    <col min="4" max="4" width="14" bestFit="1" customWidth="1"/>
  </cols>
  <sheetData>
    <row r="1" spans="1:4" ht="15.75" thickTop="1">
      <c r="A1" s="11" t="s">
        <v>0</v>
      </c>
      <c r="B1" s="11" t="s">
        <v>3</v>
      </c>
      <c r="C1" s="11" t="s">
        <v>4</v>
      </c>
      <c r="D1" s="11" t="s">
        <v>5</v>
      </c>
    </row>
    <row r="2" spans="1:4">
      <c r="A2" s="12">
        <v>41852</v>
      </c>
      <c r="B2" s="16">
        <f>'1'!D12</f>
        <v>908.17000000000019</v>
      </c>
      <c r="C2" s="16">
        <f>'1'!E12</f>
        <v>5036.4799999999996</v>
      </c>
      <c r="D2" s="13"/>
    </row>
    <row r="3" spans="1:4">
      <c r="A3" s="12">
        <v>41855</v>
      </c>
      <c r="B3" s="16">
        <f>'4'!D19</f>
        <v>4072.71</v>
      </c>
      <c r="C3" s="16">
        <f>'4'!E19</f>
        <v>529.82000000000005</v>
      </c>
      <c r="D3" s="13"/>
    </row>
    <row r="4" spans="1:4">
      <c r="A4" s="12">
        <v>41856</v>
      </c>
      <c r="B4" s="16">
        <f>'5'!D8</f>
        <v>963.30000000000007</v>
      </c>
      <c r="C4" s="16">
        <f>'5'!E8</f>
        <v>54.34</v>
      </c>
      <c r="D4" s="13"/>
    </row>
    <row r="5" spans="1:4">
      <c r="A5" s="12">
        <v>41857</v>
      </c>
      <c r="B5" s="16">
        <f>'6'!D12</f>
        <v>740.33999999999992</v>
      </c>
      <c r="C5" s="16">
        <f>'6'!E12</f>
        <v>389.32</v>
      </c>
      <c r="D5" s="13"/>
    </row>
    <row r="6" spans="1:4">
      <c r="A6" s="12">
        <v>41858</v>
      </c>
      <c r="B6" s="16">
        <f>'7'!D18</f>
        <v>3690.3799999999997</v>
      </c>
      <c r="C6" s="16">
        <f>'7'!E18</f>
        <v>291.26</v>
      </c>
      <c r="D6" s="13"/>
    </row>
    <row r="7" spans="1:4">
      <c r="A7" s="12">
        <v>41859</v>
      </c>
      <c r="B7" s="16">
        <f>'8'!D15</f>
        <v>1021.73</v>
      </c>
      <c r="C7" s="16">
        <f>'8'!E15</f>
        <v>57.7</v>
      </c>
      <c r="D7" s="13"/>
    </row>
    <row r="8" spans="1:4">
      <c r="A8" s="12">
        <v>41862</v>
      </c>
      <c r="B8" s="16">
        <f>'11'!D18</f>
        <v>8647.84</v>
      </c>
      <c r="C8" s="16">
        <f>'11'!E18</f>
        <v>3265.27</v>
      </c>
      <c r="D8" s="13"/>
    </row>
    <row r="9" spans="1:4">
      <c r="A9" s="12">
        <v>41863</v>
      </c>
      <c r="B9" s="16">
        <f>'12'!D18</f>
        <v>2313.9199999999996</v>
      </c>
      <c r="C9" s="16">
        <f>'12'!E18</f>
        <v>144.58000000000001</v>
      </c>
      <c r="D9" s="13"/>
    </row>
    <row r="10" spans="1:4">
      <c r="A10" s="12">
        <v>41864</v>
      </c>
      <c r="B10" s="16">
        <f>'13'!D15</f>
        <v>872.88000000000011</v>
      </c>
      <c r="C10" s="16">
        <f>'13'!E15</f>
        <v>59.209999999999994</v>
      </c>
      <c r="D10" s="13"/>
    </row>
    <row r="11" spans="1:4">
      <c r="A11" s="12">
        <v>41865</v>
      </c>
      <c r="B11" s="16">
        <f>'14'!D15</f>
        <v>2279.17</v>
      </c>
      <c r="C11" s="16">
        <f>'14'!E15</f>
        <v>308.8</v>
      </c>
      <c r="D11" s="13"/>
    </row>
    <row r="12" spans="1:4">
      <c r="A12" s="12">
        <v>41866</v>
      </c>
      <c r="B12" s="16">
        <f>'15'!D18</f>
        <v>1502.79</v>
      </c>
      <c r="C12" s="16">
        <f>'15'!E18</f>
        <v>84.850000000000009</v>
      </c>
      <c r="D12" s="13"/>
    </row>
    <row r="13" spans="1:4">
      <c r="A13" s="12">
        <v>41870</v>
      </c>
      <c r="B13" s="16">
        <f>'19'!D13</f>
        <v>1002.3</v>
      </c>
      <c r="C13" s="16">
        <f>'19'!E13</f>
        <v>1990.75</v>
      </c>
      <c r="D13" s="13"/>
    </row>
    <row r="14" spans="1:4">
      <c r="A14" s="12">
        <v>41871</v>
      </c>
      <c r="B14" s="16">
        <f>'20'!D12</f>
        <v>1365.9600000000003</v>
      </c>
      <c r="C14" s="16">
        <f>'20'!E12</f>
        <v>77.11</v>
      </c>
      <c r="D14" s="13"/>
    </row>
    <row r="15" spans="1:4">
      <c r="A15" s="12">
        <v>41872</v>
      </c>
      <c r="B15" s="16">
        <f>'21'!D12</f>
        <v>1621.0400000000002</v>
      </c>
      <c r="C15" s="16">
        <f>'21'!E12</f>
        <v>91.460000000000008</v>
      </c>
      <c r="D15" s="13"/>
    </row>
    <row r="16" spans="1:4">
      <c r="A16" s="12">
        <v>41873</v>
      </c>
      <c r="B16" s="16">
        <f>'22'!D25</f>
        <v>5738.0199999999995</v>
      </c>
      <c r="C16" s="16">
        <f>'22'!E25</f>
        <v>323.97999999999996</v>
      </c>
      <c r="D16" s="13"/>
    </row>
    <row r="17" spans="1:4">
      <c r="A17" s="12">
        <v>41876</v>
      </c>
      <c r="B17" s="16">
        <f>'25'!D19</f>
        <v>1446.5400000000002</v>
      </c>
      <c r="C17" s="16">
        <f>'25'!E19</f>
        <v>274.76</v>
      </c>
      <c r="D17" s="13"/>
    </row>
    <row r="18" spans="1:4">
      <c r="A18" s="12">
        <v>41877</v>
      </c>
      <c r="B18" s="16">
        <f>'26'!D12</f>
        <v>1796.6000000000004</v>
      </c>
      <c r="C18" s="16">
        <f>'26'!E12</f>
        <v>101.41000000000001</v>
      </c>
      <c r="D18" s="13"/>
    </row>
    <row r="19" spans="1:4">
      <c r="A19" s="12">
        <v>41878</v>
      </c>
      <c r="B19" s="16">
        <f>'27'!D13</f>
        <v>2576.4100000000003</v>
      </c>
      <c r="C19" s="16">
        <f>'27'!E13</f>
        <v>441.28000000000003</v>
      </c>
      <c r="D19" s="13"/>
    </row>
    <row r="20" spans="1:4">
      <c r="A20" s="12">
        <v>41879</v>
      </c>
      <c r="B20" s="16">
        <f>'28'!D19</f>
        <v>2995.7200000000003</v>
      </c>
      <c r="C20" s="16">
        <f>'28'!E19</f>
        <v>252.22</v>
      </c>
      <c r="D20" s="13"/>
    </row>
    <row r="21" spans="1:4">
      <c r="A21" s="12">
        <v>41880</v>
      </c>
      <c r="B21" s="16">
        <f>'29'!D14</f>
        <v>4012.6</v>
      </c>
      <c r="C21" s="16">
        <f>'29'!E14</f>
        <v>235.59000000000003</v>
      </c>
      <c r="D21" s="13"/>
    </row>
    <row r="22" spans="1:4" ht="15.75" thickBot="1">
      <c r="A22" s="14" t="s">
        <v>26</v>
      </c>
      <c r="B22" s="15">
        <f>SUM(B2:B21)</f>
        <v>49568.420000000006</v>
      </c>
      <c r="C22" s="15">
        <f>SUM(C2:C21)</f>
        <v>14010.189999999997</v>
      </c>
      <c r="D22" s="15">
        <f t="shared" ref="D22" si="0">B22-C22</f>
        <v>35558.23000000001</v>
      </c>
    </row>
    <row r="23" spans="1:4" ht="15.75" thickTop="1"/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16"/>
  <dimension ref="A1:F8"/>
  <sheetViews>
    <sheetView workbookViewId="0">
      <selection activeCell="C6" sqref="C6"/>
    </sheetView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41856</v>
      </c>
      <c r="B2" s="7" t="s">
        <v>8</v>
      </c>
      <c r="C2" s="7">
        <v>154</v>
      </c>
      <c r="D2" s="3">
        <f>(3.68+0.22)*C2</f>
        <v>600.6</v>
      </c>
      <c r="E2" s="3"/>
      <c r="F2" s="8"/>
    </row>
    <row r="3" spans="1:6" ht="15" customHeight="1">
      <c r="A3" s="2">
        <v>41856</v>
      </c>
      <c r="B3" s="7" t="s">
        <v>9</v>
      </c>
      <c r="C3" s="7">
        <v>80</v>
      </c>
      <c r="D3" s="3">
        <f t="shared" ref="D3:D4" si="0">(3.68+0.22)*C3</f>
        <v>312</v>
      </c>
      <c r="E3" s="3"/>
      <c r="F3" s="8"/>
    </row>
    <row r="4" spans="1:6" ht="15" customHeight="1">
      <c r="A4" s="2">
        <v>41856</v>
      </c>
      <c r="B4" s="7" t="s">
        <v>10</v>
      </c>
      <c r="C4" s="7">
        <v>13</v>
      </c>
      <c r="D4" s="3">
        <f t="shared" si="0"/>
        <v>50.7</v>
      </c>
      <c r="E4" s="3"/>
      <c r="F4" s="8"/>
    </row>
    <row r="5" spans="1:6" ht="15" customHeight="1">
      <c r="A5" s="2">
        <v>41856</v>
      </c>
      <c r="B5" s="7" t="s">
        <v>13</v>
      </c>
      <c r="C5" s="7">
        <f>C2</f>
        <v>154</v>
      </c>
      <c r="D5" s="3"/>
      <c r="E5" s="3">
        <f>0.22*C5</f>
        <v>33.880000000000003</v>
      </c>
      <c r="F5" s="8"/>
    </row>
    <row r="6" spans="1:6" ht="15" customHeight="1">
      <c r="A6" s="2">
        <v>41856</v>
      </c>
      <c r="B6" s="7" t="s">
        <v>14</v>
      </c>
      <c r="C6" s="7">
        <f>C3</f>
        <v>80</v>
      </c>
      <c r="D6" s="3"/>
      <c r="E6" s="3">
        <f t="shared" ref="E6:E7" si="1">0.22*C6</f>
        <v>17.600000000000001</v>
      </c>
      <c r="F6" s="8"/>
    </row>
    <row r="7" spans="1:6" ht="15" customHeight="1">
      <c r="A7" s="2">
        <v>41856</v>
      </c>
      <c r="B7" s="7" t="s">
        <v>15</v>
      </c>
      <c r="C7" s="7">
        <f>C4</f>
        <v>13</v>
      </c>
      <c r="D7" s="3"/>
      <c r="E7" s="3">
        <f t="shared" si="1"/>
        <v>2.86</v>
      </c>
      <c r="F7" s="8"/>
    </row>
    <row r="8" spans="1:6" ht="15" customHeight="1" thickBot="1">
      <c r="A8" s="4" t="s">
        <v>26</v>
      </c>
      <c r="B8" s="10"/>
      <c r="C8" s="10"/>
      <c r="D8" s="5">
        <f>SUM(D2:D7)</f>
        <v>963.30000000000007</v>
      </c>
      <c r="E8" s="5">
        <f>SUM(E2:E7)</f>
        <v>54.34</v>
      </c>
      <c r="F8" s="6">
        <f>D8-E8</f>
        <v>908.96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15"/>
  <dimension ref="A1:F12"/>
  <sheetViews>
    <sheetView workbookViewId="0">
      <selection activeCell="C1" sqref="C1:C1048576"/>
    </sheetView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41857</v>
      </c>
      <c r="B2" s="7" t="s">
        <v>6</v>
      </c>
      <c r="C2" s="7" t="s">
        <v>29</v>
      </c>
      <c r="D2" s="3">
        <f>71.43+4.29</f>
        <v>75.720000000000013</v>
      </c>
      <c r="E2" s="3"/>
      <c r="F2" s="8"/>
    </row>
    <row r="3" spans="1:6" ht="15" customHeight="1">
      <c r="A3" s="2">
        <v>41857</v>
      </c>
      <c r="B3" s="7" t="s">
        <v>6</v>
      </c>
      <c r="C3" s="7" t="s">
        <v>30</v>
      </c>
      <c r="D3" s="3">
        <f>71.43+4.29</f>
        <v>75.720000000000013</v>
      </c>
      <c r="E3" s="3"/>
      <c r="F3" s="8"/>
    </row>
    <row r="4" spans="1:6" ht="15" customHeight="1">
      <c r="A4" s="2">
        <v>41857</v>
      </c>
      <c r="B4" s="7" t="s">
        <v>8</v>
      </c>
      <c r="C4" s="7">
        <v>97</v>
      </c>
      <c r="D4" s="3">
        <f>(3.68+0.22)*C4</f>
        <v>378.3</v>
      </c>
      <c r="E4" s="3"/>
      <c r="F4" s="8"/>
    </row>
    <row r="5" spans="1:6" ht="15" customHeight="1">
      <c r="A5" s="2">
        <v>41857</v>
      </c>
      <c r="B5" s="7" t="s">
        <v>9</v>
      </c>
      <c r="C5" s="7">
        <v>47</v>
      </c>
      <c r="D5" s="3">
        <f t="shared" ref="D5:D6" si="0">(3.68+0.22)*C5</f>
        <v>183.3</v>
      </c>
      <c r="E5" s="3"/>
      <c r="F5" s="8"/>
    </row>
    <row r="6" spans="1:6" ht="15" customHeight="1">
      <c r="A6" s="2">
        <v>41857</v>
      </c>
      <c r="B6" s="7" t="s">
        <v>10</v>
      </c>
      <c r="C6" s="7">
        <v>7</v>
      </c>
      <c r="D6" s="3">
        <f t="shared" si="0"/>
        <v>27.300000000000004</v>
      </c>
      <c r="E6" s="3"/>
      <c r="F6" s="8"/>
    </row>
    <row r="7" spans="1:6" ht="15" customHeight="1">
      <c r="A7" s="2">
        <v>41857</v>
      </c>
      <c r="B7" s="7" t="s">
        <v>11</v>
      </c>
      <c r="C7" s="7"/>
      <c r="D7" s="3"/>
      <c r="E7" s="3">
        <f>4.29*2</f>
        <v>8.58</v>
      </c>
      <c r="F7" s="8"/>
    </row>
    <row r="8" spans="1:6" ht="15" customHeight="1">
      <c r="A8" s="2">
        <v>41857</v>
      </c>
      <c r="B8" s="7" t="s">
        <v>13</v>
      </c>
      <c r="C8" s="7">
        <f>C4</f>
        <v>97</v>
      </c>
      <c r="D8" s="3"/>
      <c r="E8" s="3">
        <f>0.22*C8</f>
        <v>21.34</v>
      </c>
      <c r="F8" s="8"/>
    </row>
    <row r="9" spans="1:6" ht="15" customHeight="1">
      <c r="A9" s="2">
        <v>41857</v>
      </c>
      <c r="B9" s="7" t="s">
        <v>14</v>
      </c>
      <c r="C9" s="7">
        <f>C5</f>
        <v>47</v>
      </c>
      <c r="D9" s="3"/>
      <c r="E9" s="3">
        <f t="shared" ref="E9:E10" si="1">0.22*C9</f>
        <v>10.34</v>
      </c>
      <c r="F9" s="8"/>
    </row>
    <row r="10" spans="1:6" ht="15" customHeight="1">
      <c r="A10" s="2">
        <v>41857</v>
      </c>
      <c r="B10" s="7" t="s">
        <v>15</v>
      </c>
      <c r="C10" s="7">
        <f>C6</f>
        <v>7</v>
      </c>
      <c r="D10" s="3"/>
      <c r="E10" s="3">
        <f t="shared" si="1"/>
        <v>1.54</v>
      </c>
      <c r="F10" s="8"/>
    </row>
    <row r="11" spans="1:6" ht="15" customHeight="1">
      <c r="A11" s="2">
        <v>41857</v>
      </c>
      <c r="B11" s="7" t="s">
        <v>25</v>
      </c>
      <c r="C11" s="7"/>
      <c r="D11" s="3"/>
      <c r="E11" s="3">
        <v>347.52</v>
      </c>
      <c r="F11" s="8"/>
    </row>
    <row r="12" spans="1:6" ht="15" customHeight="1" thickBot="1">
      <c r="A12" s="4" t="s">
        <v>26</v>
      </c>
      <c r="B12" s="10"/>
      <c r="C12" s="10"/>
      <c r="D12" s="5">
        <f>SUM(D2:D11)</f>
        <v>740.33999999999992</v>
      </c>
      <c r="E12" s="5">
        <f>SUM(E2:E11)</f>
        <v>389.32</v>
      </c>
      <c r="F12" s="6">
        <f>D12-E12</f>
        <v>351.01999999999992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14"/>
  <dimension ref="A1:F18"/>
  <sheetViews>
    <sheetView workbookViewId="0">
      <selection activeCell="C1" sqref="C1:C1048576"/>
    </sheetView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41858</v>
      </c>
      <c r="B2" s="7" t="s">
        <v>6</v>
      </c>
      <c r="C2" s="7" t="s">
        <v>31</v>
      </c>
      <c r="D2" s="3">
        <f>19.43+1.16</f>
        <v>20.59</v>
      </c>
      <c r="E2" s="3"/>
      <c r="F2" s="8"/>
    </row>
    <row r="3" spans="1:6" ht="15" customHeight="1">
      <c r="A3" s="2">
        <v>41858</v>
      </c>
      <c r="B3" s="7" t="s">
        <v>6</v>
      </c>
      <c r="C3" s="7" t="s">
        <v>32</v>
      </c>
      <c r="D3" s="3">
        <f>71.43+4.29</f>
        <v>75.720000000000013</v>
      </c>
      <c r="E3" s="3"/>
      <c r="F3" s="8"/>
    </row>
    <row r="4" spans="1:6" ht="15" customHeight="1">
      <c r="A4" s="2">
        <v>41858</v>
      </c>
      <c r="B4" s="7" t="s">
        <v>66</v>
      </c>
      <c r="C4" s="13" t="s">
        <v>71</v>
      </c>
      <c r="D4" s="3">
        <f>978.99+58.67</f>
        <v>1037.6600000000001</v>
      </c>
      <c r="E4" s="3"/>
      <c r="F4" s="8"/>
    </row>
    <row r="5" spans="1:6" ht="15" customHeight="1">
      <c r="A5" s="2">
        <v>41858</v>
      </c>
      <c r="B5" s="7" t="s">
        <v>66</v>
      </c>
      <c r="C5" s="13" t="s">
        <v>72</v>
      </c>
      <c r="D5" s="3">
        <f>1014.64+60.84</f>
        <v>1075.48</v>
      </c>
      <c r="E5" s="3"/>
      <c r="F5" s="8"/>
    </row>
    <row r="6" spans="1:6" ht="15" customHeight="1">
      <c r="A6" s="2">
        <v>41858</v>
      </c>
      <c r="B6" s="7" t="s">
        <v>66</v>
      </c>
      <c r="C6" s="13" t="s">
        <v>73</v>
      </c>
      <c r="D6" s="3">
        <f>460.63+27.57</f>
        <v>488.2</v>
      </c>
      <c r="E6" s="3"/>
      <c r="F6" s="8"/>
    </row>
    <row r="7" spans="1:6" ht="15" customHeight="1">
      <c r="A7" s="2">
        <v>41858</v>
      </c>
      <c r="B7" s="7" t="s">
        <v>7</v>
      </c>
      <c r="C7" s="7">
        <v>1</v>
      </c>
      <c r="D7" s="3">
        <f>13.05+0.78</f>
        <v>13.83</v>
      </c>
      <c r="E7" s="3"/>
      <c r="F7" s="8"/>
    </row>
    <row r="8" spans="1:6" ht="15" customHeight="1">
      <c r="A8" s="2">
        <v>41858</v>
      </c>
      <c r="B8" s="7" t="s">
        <v>8</v>
      </c>
      <c r="C8" s="7">
        <v>154</v>
      </c>
      <c r="D8" s="3">
        <f>(3.68+0.22)*C8</f>
        <v>600.6</v>
      </c>
      <c r="E8" s="3"/>
      <c r="F8" s="8"/>
    </row>
    <row r="9" spans="1:6" ht="15" customHeight="1">
      <c r="A9" s="2">
        <v>41858</v>
      </c>
      <c r="B9" s="7" t="s">
        <v>9</v>
      </c>
      <c r="C9" s="7">
        <v>87</v>
      </c>
      <c r="D9" s="3">
        <f t="shared" ref="D9:D10" si="0">(3.68+0.22)*C9</f>
        <v>339.3</v>
      </c>
      <c r="E9" s="3"/>
      <c r="F9" s="8"/>
    </row>
    <row r="10" spans="1:6" ht="15" customHeight="1">
      <c r="A10" s="2">
        <v>41858</v>
      </c>
      <c r="B10" s="7" t="s">
        <v>10</v>
      </c>
      <c r="C10" s="7">
        <v>10</v>
      </c>
      <c r="D10" s="3">
        <f t="shared" si="0"/>
        <v>39</v>
      </c>
      <c r="E10" s="3"/>
      <c r="F10" s="8"/>
    </row>
    <row r="11" spans="1:6" ht="15" customHeight="1">
      <c r="A11" s="2">
        <v>41858</v>
      </c>
      <c r="B11" s="7" t="s">
        <v>116</v>
      </c>
      <c r="C11" s="7"/>
      <c r="D11" s="3"/>
      <c r="E11" s="3">
        <v>0.78</v>
      </c>
      <c r="F11" s="8"/>
    </row>
    <row r="12" spans="1:6" ht="15" customHeight="1">
      <c r="A12" s="2">
        <v>41858</v>
      </c>
      <c r="B12" s="7" t="s">
        <v>11</v>
      </c>
      <c r="C12" s="7"/>
      <c r="D12" s="3"/>
      <c r="E12" s="3">
        <f>1.16+4.29</f>
        <v>5.45</v>
      </c>
      <c r="F12" s="8"/>
    </row>
    <row r="13" spans="1:6" ht="15" customHeight="1">
      <c r="A13" s="2">
        <v>41858</v>
      </c>
      <c r="B13" s="7" t="s">
        <v>104</v>
      </c>
      <c r="C13" s="7"/>
      <c r="D13" s="3"/>
      <c r="E13" s="3">
        <f>58.67+60.84+27.57</f>
        <v>147.08000000000001</v>
      </c>
      <c r="F13" s="8"/>
    </row>
    <row r="14" spans="1:6" ht="15" customHeight="1">
      <c r="A14" s="2">
        <v>41858</v>
      </c>
      <c r="B14" s="7" t="s">
        <v>13</v>
      </c>
      <c r="C14" s="7">
        <f>C8</f>
        <v>154</v>
      </c>
      <c r="D14" s="3"/>
      <c r="E14" s="3">
        <f>0.22*C14</f>
        <v>33.880000000000003</v>
      </c>
      <c r="F14" s="8"/>
    </row>
    <row r="15" spans="1:6" ht="15" customHeight="1">
      <c r="A15" s="2">
        <v>41858</v>
      </c>
      <c r="B15" s="7" t="s">
        <v>14</v>
      </c>
      <c r="C15" s="7">
        <f>C9</f>
        <v>87</v>
      </c>
      <c r="D15" s="3"/>
      <c r="E15" s="3">
        <f t="shared" ref="E15:E16" si="1">0.22*C15</f>
        <v>19.14</v>
      </c>
      <c r="F15" s="8"/>
    </row>
    <row r="16" spans="1:6" ht="15" customHeight="1">
      <c r="A16" s="2">
        <v>41858</v>
      </c>
      <c r="B16" s="7" t="s">
        <v>15</v>
      </c>
      <c r="C16" s="7">
        <f>C10</f>
        <v>10</v>
      </c>
      <c r="D16" s="3"/>
      <c r="E16" s="3">
        <f t="shared" si="1"/>
        <v>2.2000000000000002</v>
      </c>
      <c r="F16" s="8"/>
    </row>
    <row r="17" spans="1:6" ht="15" customHeight="1">
      <c r="A17" s="2">
        <v>41858</v>
      </c>
      <c r="B17" s="7" t="s">
        <v>18</v>
      </c>
      <c r="C17" s="7"/>
      <c r="D17" s="3"/>
      <c r="E17" s="3">
        <v>82.73</v>
      </c>
      <c r="F17" s="8"/>
    </row>
    <row r="18" spans="1:6" ht="15" customHeight="1" thickBot="1">
      <c r="A18" s="4" t="s">
        <v>26</v>
      </c>
      <c r="B18" s="10"/>
      <c r="C18" s="10"/>
      <c r="D18" s="5">
        <f>SUM(D2:D17)</f>
        <v>3690.3799999999997</v>
      </c>
      <c r="E18" s="5">
        <f>SUM(E2:E17)</f>
        <v>291.26</v>
      </c>
      <c r="F18" s="6">
        <f>D18-E18</f>
        <v>3399.12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13"/>
  <dimension ref="A1:F15"/>
  <sheetViews>
    <sheetView workbookViewId="0">
      <selection activeCell="C1" sqref="C1:C1048576"/>
    </sheetView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41859</v>
      </c>
      <c r="B2" s="7" t="s">
        <v>6</v>
      </c>
      <c r="C2" s="7" t="s">
        <v>33</v>
      </c>
      <c r="D2" s="3">
        <f>71.43+4.29</f>
        <v>75.720000000000013</v>
      </c>
      <c r="E2" s="3"/>
      <c r="F2" s="8"/>
    </row>
    <row r="3" spans="1:6" ht="15" customHeight="1">
      <c r="A3" s="2">
        <v>41859</v>
      </c>
      <c r="B3" s="7" t="s">
        <v>6</v>
      </c>
      <c r="C3" s="7" t="s">
        <v>34</v>
      </c>
      <c r="D3" s="3">
        <f>71.43+4.29</f>
        <v>75.720000000000013</v>
      </c>
      <c r="E3" s="3"/>
      <c r="F3" s="8"/>
    </row>
    <row r="4" spans="1:6" ht="15" customHeight="1">
      <c r="A4" s="2">
        <v>41859</v>
      </c>
      <c r="B4" s="7" t="s">
        <v>6</v>
      </c>
      <c r="C4" s="7" t="s">
        <v>35</v>
      </c>
      <c r="D4" s="3">
        <f>11.98+0.72</f>
        <v>12.700000000000001</v>
      </c>
      <c r="E4" s="3"/>
      <c r="F4" s="8"/>
    </row>
    <row r="5" spans="1:6" ht="15" customHeight="1">
      <c r="A5" s="2">
        <v>41859</v>
      </c>
      <c r="B5" s="7" t="s">
        <v>6</v>
      </c>
      <c r="C5" s="7" t="s">
        <v>36</v>
      </c>
      <c r="D5" s="3">
        <f>71.43+4.29</f>
        <v>75.720000000000013</v>
      </c>
      <c r="E5" s="3"/>
      <c r="F5" s="8"/>
    </row>
    <row r="6" spans="1:6" ht="15" customHeight="1">
      <c r="A6" s="2">
        <v>41859</v>
      </c>
      <c r="B6" s="7" t="s">
        <v>66</v>
      </c>
      <c r="C6" s="13" t="s">
        <v>74</v>
      </c>
      <c r="D6" s="3">
        <f>23.84+1.43</f>
        <v>25.27</v>
      </c>
      <c r="E6" s="3"/>
      <c r="F6" s="8"/>
    </row>
    <row r="7" spans="1:6" ht="15" customHeight="1">
      <c r="A7" s="2">
        <v>41859</v>
      </c>
      <c r="B7" s="7" t="s">
        <v>8</v>
      </c>
      <c r="C7" s="7">
        <v>127</v>
      </c>
      <c r="D7" s="3">
        <f>(3.68+0.22)*C7</f>
        <v>495.30000000000007</v>
      </c>
      <c r="E7" s="3"/>
      <c r="F7" s="8"/>
    </row>
    <row r="8" spans="1:6" ht="15" customHeight="1">
      <c r="A8" s="2">
        <v>41859</v>
      </c>
      <c r="B8" s="7" t="s">
        <v>9</v>
      </c>
      <c r="C8" s="7">
        <v>50</v>
      </c>
      <c r="D8" s="3">
        <f t="shared" ref="D8:D9" si="0">(3.68+0.22)*C8</f>
        <v>195.00000000000003</v>
      </c>
      <c r="E8" s="3"/>
      <c r="F8" s="8"/>
    </row>
    <row r="9" spans="1:6" ht="15" customHeight="1">
      <c r="A9" s="2">
        <v>41859</v>
      </c>
      <c r="B9" s="7" t="s">
        <v>10</v>
      </c>
      <c r="C9" s="7">
        <v>17</v>
      </c>
      <c r="D9" s="3">
        <f t="shared" si="0"/>
        <v>66.300000000000011</v>
      </c>
      <c r="E9" s="3"/>
      <c r="F9" s="8"/>
    </row>
    <row r="10" spans="1:6" ht="15" customHeight="1">
      <c r="A10" s="2">
        <v>41859</v>
      </c>
      <c r="B10" s="7" t="s">
        <v>11</v>
      </c>
      <c r="C10" s="7"/>
      <c r="D10" s="3"/>
      <c r="E10" s="3">
        <f>4.29*3+0.72</f>
        <v>13.590000000000002</v>
      </c>
      <c r="F10" s="8"/>
    </row>
    <row r="11" spans="1:6" ht="15" customHeight="1">
      <c r="A11" s="2">
        <v>41859</v>
      </c>
      <c r="B11" s="7" t="s">
        <v>104</v>
      </c>
      <c r="C11" s="7"/>
      <c r="D11" s="3"/>
      <c r="E11" s="3">
        <v>1.43</v>
      </c>
      <c r="F11" s="8"/>
    </row>
    <row r="12" spans="1:6" ht="15" customHeight="1">
      <c r="A12" s="2">
        <v>41859</v>
      </c>
      <c r="B12" s="7" t="s">
        <v>13</v>
      </c>
      <c r="C12" s="7">
        <f>C7</f>
        <v>127</v>
      </c>
      <c r="D12" s="3"/>
      <c r="E12" s="3">
        <f>0.22*C12</f>
        <v>27.94</v>
      </c>
      <c r="F12" s="8"/>
    </row>
    <row r="13" spans="1:6" ht="15" customHeight="1">
      <c r="A13" s="2">
        <v>41859</v>
      </c>
      <c r="B13" s="7" t="s">
        <v>14</v>
      </c>
      <c r="C13" s="7">
        <f>C8</f>
        <v>50</v>
      </c>
      <c r="D13" s="3"/>
      <c r="E13" s="3">
        <f t="shared" ref="E13:E14" si="1">0.22*C13</f>
        <v>11</v>
      </c>
      <c r="F13" s="8"/>
    </row>
    <row r="14" spans="1:6" ht="15" customHeight="1">
      <c r="A14" s="2">
        <v>41859</v>
      </c>
      <c r="B14" s="7" t="s">
        <v>15</v>
      </c>
      <c r="C14" s="7">
        <f>C9</f>
        <v>17</v>
      </c>
      <c r="D14" s="3"/>
      <c r="E14" s="3">
        <f t="shared" si="1"/>
        <v>3.74</v>
      </c>
      <c r="F14" s="8"/>
    </row>
    <row r="15" spans="1:6" ht="15" customHeight="1" thickBot="1">
      <c r="A15" s="4" t="s">
        <v>26</v>
      </c>
      <c r="B15" s="10"/>
      <c r="C15" s="10"/>
      <c r="D15" s="5">
        <f>SUM(D2:D14)</f>
        <v>1021.73</v>
      </c>
      <c r="E15" s="5">
        <f>SUM(E2:E14)</f>
        <v>57.7</v>
      </c>
      <c r="F15" s="6">
        <f>D15-E15</f>
        <v>964.03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  <ignoredErrors>
    <ignoredError sqref="D4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9"/>
  <dimension ref="A1:F18"/>
  <sheetViews>
    <sheetView workbookViewId="0">
      <selection activeCell="C1" sqref="C1:C1048576"/>
    </sheetView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41862</v>
      </c>
      <c r="B2" s="7" t="s">
        <v>6</v>
      </c>
      <c r="C2" s="7" t="s">
        <v>37</v>
      </c>
      <c r="D2" s="3">
        <f>71.43+4.29</f>
        <v>75.720000000000013</v>
      </c>
      <c r="E2" s="3"/>
      <c r="F2" s="8"/>
    </row>
    <row r="3" spans="1:6" ht="15" customHeight="1">
      <c r="A3" s="2">
        <v>41862</v>
      </c>
      <c r="B3" s="7" t="s">
        <v>66</v>
      </c>
      <c r="C3" s="13" t="s">
        <v>75</v>
      </c>
      <c r="D3" s="3">
        <f>473.83+28.35</f>
        <v>502.18</v>
      </c>
      <c r="E3" s="3"/>
      <c r="F3" s="8"/>
    </row>
    <row r="4" spans="1:6" ht="15" customHeight="1">
      <c r="A4" s="2">
        <v>41862</v>
      </c>
      <c r="B4" s="7" t="s">
        <v>66</v>
      </c>
      <c r="C4" s="13" t="s">
        <v>76</v>
      </c>
      <c r="D4" s="3">
        <f>45.84+2.73</f>
        <v>48.57</v>
      </c>
      <c r="E4" s="3"/>
      <c r="F4" s="8"/>
    </row>
    <row r="5" spans="1:6" ht="15" customHeight="1">
      <c r="A5" s="2">
        <v>41862</v>
      </c>
      <c r="B5" s="7" t="s">
        <v>66</v>
      </c>
      <c r="C5" s="13" t="s">
        <v>77</v>
      </c>
      <c r="D5" s="3">
        <f>6818.73+408.81</f>
        <v>7227.54</v>
      </c>
      <c r="E5" s="3"/>
      <c r="F5" s="8"/>
    </row>
    <row r="6" spans="1:6" ht="15" customHeight="1">
      <c r="A6" s="2">
        <v>41862</v>
      </c>
      <c r="B6" s="7" t="s">
        <v>7</v>
      </c>
      <c r="C6" s="7">
        <v>1</v>
      </c>
      <c r="D6" s="3">
        <f>13.05+0.78</f>
        <v>13.83</v>
      </c>
      <c r="E6" s="3"/>
      <c r="F6" s="8"/>
    </row>
    <row r="7" spans="1:6" ht="15" customHeight="1">
      <c r="A7" s="2">
        <v>41862</v>
      </c>
      <c r="B7" s="7" t="s">
        <v>8</v>
      </c>
      <c r="C7" s="7">
        <v>120</v>
      </c>
      <c r="D7" s="3">
        <f>(3.68+0.22)*C7</f>
        <v>468.00000000000006</v>
      </c>
      <c r="E7" s="3"/>
      <c r="F7" s="8"/>
    </row>
    <row r="8" spans="1:6" ht="15" customHeight="1">
      <c r="A8" s="2">
        <v>41862</v>
      </c>
      <c r="B8" s="7" t="s">
        <v>9</v>
      </c>
      <c r="C8" s="7">
        <v>68</v>
      </c>
      <c r="D8" s="3">
        <f t="shared" ref="D8:D9" si="0">(3.68+0.22)*C8</f>
        <v>265.20000000000005</v>
      </c>
      <c r="E8" s="3"/>
      <c r="F8" s="8"/>
    </row>
    <row r="9" spans="1:6" ht="15" customHeight="1">
      <c r="A9" s="2">
        <v>41862</v>
      </c>
      <c r="B9" s="7" t="s">
        <v>10</v>
      </c>
      <c r="C9" s="7">
        <v>12</v>
      </c>
      <c r="D9" s="3">
        <f t="shared" si="0"/>
        <v>46.800000000000004</v>
      </c>
      <c r="E9" s="3"/>
      <c r="F9" s="8"/>
    </row>
    <row r="10" spans="1:6" ht="15" customHeight="1">
      <c r="A10" s="2">
        <v>41862</v>
      </c>
      <c r="B10" s="7" t="s">
        <v>11</v>
      </c>
      <c r="C10" s="7"/>
      <c r="D10" s="3"/>
      <c r="E10" s="3">
        <v>4.29</v>
      </c>
      <c r="F10" s="8"/>
    </row>
    <row r="11" spans="1:6" ht="15" customHeight="1">
      <c r="A11" s="2">
        <v>41862</v>
      </c>
      <c r="B11" s="7" t="s">
        <v>104</v>
      </c>
      <c r="C11" s="7"/>
      <c r="D11" s="3"/>
      <c r="E11" s="3">
        <f>28.35+2.73+408.81</f>
        <v>439.89</v>
      </c>
      <c r="F11" s="8"/>
    </row>
    <row r="12" spans="1:6" ht="15" customHeight="1">
      <c r="A12" s="2">
        <v>41862</v>
      </c>
      <c r="B12" s="7" t="s">
        <v>12</v>
      </c>
      <c r="C12" s="7">
        <v>1</v>
      </c>
      <c r="D12" s="3"/>
      <c r="E12" s="3">
        <v>0.78</v>
      </c>
      <c r="F12" s="8"/>
    </row>
    <row r="13" spans="1:6" ht="15" customHeight="1">
      <c r="A13" s="2">
        <v>41862</v>
      </c>
      <c r="B13" s="7" t="s">
        <v>13</v>
      </c>
      <c r="C13" s="7">
        <f>C7</f>
        <v>120</v>
      </c>
      <c r="D13" s="3"/>
      <c r="E13" s="3">
        <f>0.22*C13</f>
        <v>26.4</v>
      </c>
      <c r="F13" s="8"/>
    </row>
    <row r="14" spans="1:6" ht="15" customHeight="1">
      <c r="A14" s="2">
        <v>41862</v>
      </c>
      <c r="B14" s="7" t="s">
        <v>14</v>
      </c>
      <c r="C14" s="7">
        <f>C8</f>
        <v>68</v>
      </c>
      <c r="D14" s="3"/>
      <c r="E14" s="3">
        <f t="shared" ref="E14:E15" si="1">0.22*C14</f>
        <v>14.96</v>
      </c>
      <c r="F14" s="8"/>
    </row>
    <row r="15" spans="1:6" ht="15" customHeight="1">
      <c r="A15" s="2">
        <v>41862</v>
      </c>
      <c r="B15" s="7" t="s">
        <v>15</v>
      </c>
      <c r="C15" s="7">
        <f>C9</f>
        <v>12</v>
      </c>
      <c r="D15" s="3"/>
      <c r="E15" s="3">
        <f t="shared" si="1"/>
        <v>2.64</v>
      </c>
      <c r="F15" s="8"/>
    </row>
    <row r="16" spans="1:6" ht="15" customHeight="1">
      <c r="A16" s="2">
        <v>41862</v>
      </c>
      <c r="B16" s="7" t="s">
        <v>125</v>
      </c>
      <c r="C16" s="7"/>
      <c r="D16" s="3"/>
      <c r="E16" s="3">
        <v>200</v>
      </c>
      <c r="F16" s="8"/>
    </row>
    <row r="17" spans="1:6" ht="15" customHeight="1">
      <c r="A17" s="2">
        <v>41862</v>
      </c>
      <c r="B17" s="9" t="s">
        <v>22</v>
      </c>
      <c r="C17" s="7"/>
      <c r="D17" s="3"/>
      <c r="E17" s="3">
        <v>2576.31</v>
      </c>
      <c r="F17" s="8"/>
    </row>
    <row r="18" spans="1:6" ht="15" customHeight="1" thickBot="1">
      <c r="A18" s="4" t="s">
        <v>26</v>
      </c>
      <c r="B18" s="10"/>
      <c r="C18" s="10"/>
      <c r="D18" s="5">
        <f>SUM(D2:D17)</f>
        <v>8647.84</v>
      </c>
      <c r="E18" s="5">
        <f>SUM(E2:E17)</f>
        <v>3265.27</v>
      </c>
      <c r="F18" s="6">
        <f>D18-E18</f>
        <v>5382.57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Plan21"/>
  <dimension ref="A1:F18"/>
  <sheetViews>
    <sheetView workbookViewId="0">
      <selection activeCell="C1" sqref="C1:C1048576"/>
    </sheetView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41863</v>
      </c>
      <c r="B2" s="7" t="s">
        <v>6</v>
      </c>
      <c r="C2" s="7" t="s">
        <v>38</v>
      </c>
      <c r="D2" s="3">
        <f>19.43+1.16</f>
        <v>20.59</v>
      </c>
      <c r="E2" s="3"/>
      <c r="F2" s="8"/>
    </row>
    <row r="3" spans="1:6" ht="15" customHeight="1">
      <c r="A3" s="2">
        <v>41863</v>
      </c>
      <c r="B3" s="7" t="s">
        <v>6</v>
      </c>
      <c r="C3" s="7" t="s">
        <v>39</v>
      </c>
      <c r="D3" s="3">
        <f>15.03+0.9</f>
        <v>15.93</v>
      </c>
      <c r="E3" s="3"/>
      <c r="F3" s="8"/>
    </row>
    <row r="4" spans="1:6" ht="15" customHeight="1">
      <c r="A4" s="2">
        <v>41863</v>
      </c>
      <c r="B4" s="7" t="s">
        <v>6</v>
      </c>
      <c r="C4" s="7" t="s">
        <v>40</v>
      </c>
      <c r="D4" s="3">
        <f>19.43+1.16</f>
        <v>20.59</v>
      </c>
      <c r="E4" s="3"/>
      <c r="F4" s="8"/>
    </row>
    <row r="5" spans="1:6" ht="15" customHeight="1">
      <c r="A5" s="2">
        <v>41863</v>
      </c>
      <c r="B5" s="7" t="s">
        <v>6</v>
      </c>
      <c r="C5" s="7" t="s">
        <v>41</v>
      </c>
      <c r="D5" s="3">
        <f>71.43+4.29</f>
        <v>75.720000000000013</v>
      </c>
      <c r="E5" s="3"/>
      <c r="F5" s="8"/>
    </row>
    <row r="6" spans="1:6" ht="15" customHeight="1">
      <c r="A6" s="2">
        <v>41863</v>
      </c>
      <c r="B6" s="7" t="s">
        <v>66</v>
      </c>
      <c r="C6" s="13" t="s">
        <v>78</v>
      </c>
      <c r="D6" s="3">
        <f>1224.23+73.33</f>
        <v>1297.56</v>
      </c>
      <c r="E6" s="3"/>
      <c r="F6" s="8"/>
    </row>
    <row r="7" spans="1:6" ht="15" customHeight="1">
      <c r="A7" s="2">
        <v>41863</v>
      </c>
      <c r="B7" s="7" t="s">
        <v>7</v>
      </c>
      <c r="C7" s="7">
        <v>1</v>
      </c>
      <c r="D7" s="3">
        <f>13.05+0.78</f>
        <v>13.83</v>
      </c>
      <c r="E7" s="3"/>
      <c r="F7" s="8"/>
    </row>
    <row r="8" spans="1:6" ht="15" customHeight="1">
      <c r="A8" s="2">
        <v>41863</v>
      </c>
      <c r="B8" s="7" t="s">
        <v>8</v>
      </c>
      <c r="C8" s="7">
        <v>149</v>
      </c>
      <c r="D8" s="3">
        <f>(3.68+0.22)*C8</f>
        <v>581.1</v>
      </c>
      <c r="E8" s="3"/>
      <c r="F8" s="8"/>
    </row>
    <row r="9" spans="1:6" ht="15" customHeight="1">
      <c r="A9" s="2">
        <v>41863</v>
      </c>
      <c r="B9" s="7" t="s">
        <v>9</v>
      </c>
      <c r="C9" s="7">
        <v>54</v>
      </c>
      <c r="D9" s="3">
        <f t="shared" ref="D9:D10" si="0">(3.68+0.22)*C9</f>
        <v>210.60000000000002</v>
      </c>
      <c r="E9" s="3"/>
      <c r="F9" s="8"/>
    </row>
    <row r="10" spans="1:6" ht="15" customHeight="1">
      <c r="A10" s="2">
        <v>41863</v>
      </c>
      <c r="B10" s="7" t="s">
        <v>10</v>
      </c>
      <c r="C10" s="7">
        <v>20</v>
      </c>
      <c r="D10" s="3">
        <f t="shared" si="0"/>
        <v>78</v>
      </c>
      <c r="E10" s="3"/>
      <c r="F10" s="8"/>
    </row>
    <row r="11" spans="1:6" ht="15" customHeight="1">
      <c r="A11" s="2">
        <v>41863</v>
      </c>
      <c r="B11" s="7" t="s">
        <v>11</v>
      </c>
      <c r="C11" s="7"/>
      <c r="D11" s="3"/>
      <c r="E11" s="3">
        <f>1.16*2+0.9+4.29</f>
        <v>7.51</v>
      </c>
      <c r="F11" s="8"/>
    </row>
    <row r="12" spans="1:6" ht="15" customHeight="1">
      <c r="A12" s="2">
        <v>41863</v>
      </c>
      <c r="B12" s="7" t="s">
        <v>104</v>
      </c>
      <c r="C12" s="7"/>
      <c r="D12" s="3"/>
      <c r="E12" s="3">
        <v>73.33</v>
      </c>
      <c r="F12" s="8"/>
    </row>
    <row r="13" spans="1:6" ht="15" customHeight="1">
      <c r="A13" s="2">
        <v>41863</v>
      </c>
      <c r="B13" s="7" t="s">
        <v>12</v>
      </c>
      <c r="C13" s="7">
        <v>1</v>
      </c>
      <c r="D13" s="3"/>
      <c r="E13" s="3">
        <v>0.78</v>
      </c>
      <c r="F13" s="8"/>
    </row>
    <row r="14" spans="1:6" ht="15" customHeight="1">
      <c r="A14" s="2">
        <v>41863</v>
      </c>
      <c r="B14" s="7" t="s">
        <v>13</v>
      </c>
      <c r="C14" s="7">
        <f>C8</f>
        <v>149</v>
      </c>
      <c r="D14" s="3"/>
      <c r="E14" s="3">
        <f>0.22*C14</f>
        <v>32.78</v>
      </c>
      <c r="F14" s="8"/>
    </row>
    <row r="15" spans="1:6" ht="15" customHeight="1">
      <c r="A15" s="2">
        <v>41863</v>
      </c>
      <c r="B15" s="7" t="s">
        <v>14</v>
      </c>
      <c r="C15" s="7">
        <f>C9</f>
        <v>54</v>
      </c>
      <c r="D15" s="3"/>
      <c r="E15" s="3">
        <f t="shared" ref="E15:E16" si="1">0.22*C15</f>
        <v>11.88</v>
      </c>
      <c r="F15" s="8"/>
    </row>
    <row r="16" spans="1:6" ht="15" customHeight="1">
      <c r="A16" s="2">
        <v>41863</v>
      </c>
      <c r="B16" s="7" t="s">
        <v>15</v>
      </c>
      <c r="C16" s="7">
        <f>C10</f>
        <v>20</v>
      </c>
      <c r="D16" s="3"/>
      <c r="E16" s="3">
        <f t="shared" si="1"/>
        <v>4.4000000000000004</v>
      </c>
      <c r="F16" s="8"/>
    </row>
    <row r="17" spans="1:6" ht="15" customHeight="1">
      <c r="A17" s="2">
        <v>41863</v>
      </c>
      <c r="B17" s="7" t="s">
        <v>118</v>
      </c>
      <c r="C17" s="7" t="s">
        <v>113</v>
      </c>
      <c r="D17" s="3"/>
      <c r="E17" s="3">
        <v>13.9</v>
      </c>
      <c r="F17" s="8"/>
    </row>
    <row r="18" spans="1:6" ht="15" customHeight="1" thickBot="1">
      <c r="A18" s="4" t="s">
        <v>26</v>
      </c>
      <c r="B18" s="10"/>
      <c r="C18" s="10"/>
      <c r="D18" s="5">
        <f>SUM(D2:D17)</f>
        <v>2313.9199999999996</v>
      </c>
      <c r="E18" s="5">
        <f>SUM(E2:E17)</f>
        <v>144.58000000000001</v>
      </c>
      <c r="F18" s="6">
        <f>D18-E18</f>
        <v>2169.3399999999997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Plan22"/>
  <dimension ref="A1:F15"/>
  <sheetViews>
    <sheetView workbookViewId="0">
      <selection activeCell="C1" sqref="C1:C1048576"/>
    </sheetView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41864</v>
      </c>
      <c r="B2" s="7" t="s">
        <v>6</v>
      </c>
      <c r="C2" s="7" t="s">
        <v>42</v>
      </c>
      <c r="D2" s="3">
        <f>71.43+4.29</f>
        <v>75.720000000000013</v>
      </c>
      <c r="E2" s="3"/>
      <c r="F2" s="8"/>
    </row>
    <row r="3" spans="1:6" ht="15" customHeight="1">
      <c r="A3" s="2">
        <v>41864</v>
      </c>
      <c r="B3" s="7" t="s">
        <v>66</v>
      </c>
      <c r="C3" s="13" t="s">
        <v>79</v>
      </c>
      <c r="D3" s="3">
        <f>14.18+0.85</f>
        <v>15.03</v>
      </c>
      <c r="E3" s="3"/>
      <c r="F3" s="8"/>
    </row>
    <row r="4" spans="1:6" ht="15" customHeight="1">
      <c r="A4" s="2">
        <v>41864</v>
      </c>
      <c r="B4" s="7" t="s">
        <v>7</v>
      </c>
      <c r="C4" s="7">
        <v>1</v>
      </c>
      <c r="D4" s="3">
        <f>13.05+0.78</f>
        <v>13.83</v>
      </c>
      <c r="E4" s="3"/>
      <c r="F4" s="8"/>
    </row>
    <row r="5" spans="1:6" ht="15" customHeight="1">
      <c r="A5" s="2">
        <v>41864</v>
      </c>
      <c r="B5" s="7" t="s">
        <v>8</v>
      </c>
      <c r="C5" s="7">
        <v>133</v>
      </c>
      <c r="D5" s="3">
        <f>(3.68+0.22)*C5</f>
        <v>518.70000000000005</v>
      </c>
      <c r="E5" s="3"/>
      <c r="F5" s="8"/>
    </row>
    <row r="6" spans="1:6" ht="15" customHeight="1">
      <c r="A6" s="2">
        <v>41864</v>
      </c>
      <c r="B6" s="7" t="s">
        <v>9</v>
      </c>
      <c r="C6" s="7">
        <v>50</v>
      </c>
      <c r="D6" s="3">
        <f t="shared" ref="D6:D7" si="0">(3.68+0.22)*C6</f>
        <v>195.00000000000003</v>
      </c>
      <c r="E6" s="3"/>
      <c r="F6" s="8"/>
    </row>
    <row r="7" spans="1:6" ht="15" customHeight="1">
      <c r="A7" s="2">
        <v>41864</v>
      </c>
      <c r="B7" s="7" t="s">
        <v>10</v>
      </c>
      <c r="C7" s="7">
        <v>14</v>
      </c>
      <c r="D7" s="3">
        <f t="shared" si="0"/>
        <v>54.600000000000009</v>
      </c>
      <c r="E7" s="3"/>
      <c r="F7" s="8"/>
    </row>
    <row r="8" spans="1:6" ht="15" customHeight="1">
      <c r="A8" s="2">
        <v>41864</v>
      </c>
      <c r="B8" s="7" t="s">
        <v>11</v>
      </c>
      <c r="C8" s="7"/>
      <c r="D8" s="3"/>
      <c r="E8" s="3">
        <v>4.29</v>
      </c>
      <c r="F8" s="8"/>
    </row>
    <row r="9" spans="1:6" ht="15" customHeight="1">
      <c r="A9" s="2">
        <v>41864</v>
      </c>
      <c r="B9" s="7" t="s">
        <v>104</v>
      </c>
      <c r="C9" s="7"/>
      <c r="D9" s="3"/>
      <c r="E9" s="3">
        <f>0.85</f>
        <v>0.85</v>
      </c>
      <c r="F9" s="8"/>
    </row>
    <row r="10" spans="1:6" ht="15" customHeight="1">
      <c r="A10" s="2">
        <v>41864</v>
      </c>
      <c r="B10" s="7" t="s">
        <v>12</v>
      </c>
      <c r="C10" s="7">
        <v>1</v>
      </c>
      <c r="D10" s="3"/>
      <c r="E10" s="3">
        <v>0.78</v>
      </c>
      <c r="F10" s="8"/>
    </row>
    <row r="11" spans="1:6" ht="15" customHeight="1">
      <c r="A11" s="2">
        <v>41864</v>
      </c>
      <c r="B11" s="7" t="s">
        <v>13</v>
      </c>
      <c r="C11" s="7">
        <f>C5</f>
        <v>133</v>
      </c>
      <c r="D11" s="3"/>
      <c r="E11" s="3">
        <f>0.22*C11</f>
        <v>29.26</v>
      </c>
      <c r="F11" s="8"/>
    </row>
    <row r="12" spans="1:6" ht="15" customHeight="1">
      <c r="A12" s="2">
        <v>41864</v>
      </c>
      <c r="B12" s="7" t="s">
        <v>14</v>
      </c>
      <c r="C12" s="7">
        <f>C6</f>
        <v>50</v>
      </c>
      <c r="D12" s="3"/>
      <c r="E12" s="3">
        <f t="shared" ref="E12:E13" si="1">0.22*C12</f>
        <v>11</v>
      </c>
      <c r="F12" s="8"/>
    </row>
    <row r="13" spans="1:6" ht="15" customHeight="1">
      <c r="A13" s="2">
        <v>41864</v>
      </c>
      <c r="B13" s="7" t="s">
        <v>15</v>
      </c>
      <c r="C13" s="7">
        <f>C7</f>
        <v>14</v>
      </c>
      <c r="D13" s="3"/>
      <c r="E13" s="3">
        <f t="shared" si="1"/>
        <v>3.08</v>
      </c>
      <c r="F13" s="8"/>
    </row>
    <row r="14" spans="1:6" ht="15" customHeight="1">
      <c r="A14" s="2">
        <v>41864</v>
      </c>
      <c r="B14" s="7" t="s">
        <v>119</v>
      </c>
      <c r="C14" s="7" t="s">
        <v>109</v>
      </c>
      <c r="D14" s="3"/>
      <c r="E14" s="3">
        <v>9.9499999999999993</v>
      </c>
      <c r="F14" s="8"/>
    </row>
    <row r="15" spans="1:6" ht="15" customHeight="1" thickBot="1">
      <c r="A15" s="4" t="s">
        <v>26</v>
      </c>
      <c r="B15" s="10"/>
      <c r="C15" s="10"/>
      <c r="D15" s="5">
        <f>SUM(D2:D14)</f>
        <v>872.88000000000011</v>
      </c>
      <c r="E15" s="5">
        <f>SUM(E2:E14)</f>
        <v>59.209999999999994</v>
      </c>
      <c r="F15" s="6">
        <f>D15-E15</f>
        <v>813.67000000000007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21</vt:i4>
      </vt:variant>
    </vt:vector>
  </HeadingPairs>
  <TitlesOfParts>
    <vt:vector size="21" baseType="lpstr">
      <vt:lpstr>1</vt:lpstr>
      <vt:lpstr>4</vt:lpstr>
      <vt:lpstr>5</vt:lpstr>
      <vt:lpstr>6</vt:lpstr>
      <vt:lpstr>7</vt:lpstr>
      <vt:lpstr>8</vt:lpstr>
      <vt:lpstr>11</vt:lpstr>
      <vt:lpstr>12</vt:lpstr>
      <vt:lpstr>13</vt:lpstr>
      <vt:lpstr>14</vt:lpstr>
      <vt:lpstr>15</vt:lpstr>
      <vt:lpstr>19</vt:lpstr>
      <vt:lpstr>20</vt:lpstr>
      <vt:lpstr>21</vt:lpstr>
      <vt:lpstr>22</vt:lpstr>
      <vt:lpstr>25</vt:lpstr>
      <vt:lpstr>26</vt:lpstr>
      <vt:lpstr>27</vt:lpstr>
      <vt:lpstr>28</vt:lpstr>
      <vt:lpstr>29</vt:lpstr>
      <vt:lpstr>TOTAL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Particular</cp:lastModifiedBy>
  <cp:lastPrinted>2015-02-25T19:29:53Z</cp:lastPrinted>
  <dcterms:created xsi:type="dcterms:W3CDTF">2014-07-29T17:36:41Z</dcterms:created>
  <dcterms:modified xsi:type="dcterms:W3CDTF">2015-02-25T20:19:21Z</dcterms:modified>
</cp:coreProperties>
</file>