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240" yWindow="75" windowWidth="15480" windowHeight="7935" tabRatio="794" activeTab="23"/>
  </bookViews>
  <sheets>
    <sheet name="1" sheetId="12" r:id="rId1"/>
    <sheet name="2" sheetId="21" r:id="rId2"/>
    <sheet name="3" sheetId="20" r:id="rId3"/>
    <sheet name="4" sheetId="19" r:id="rId4"/>
    <sheet name="7" sheetId="16" r:id="rId5"/>
    <sheet name="8" sheetId="15" r:id="rId6"/>
    <sheet name="9" sheetId="22" r:id="rId7"/>
    <sheet name="10" sheetId="10" r:id="rId8"/>
    <sheet name="11" sheetId="27" r:id="rId9"/>
    <sheet name="14" sheetId="30" r:id="rId10"/>
    <sheet name="15" sheetId="31" r:id="rId11"/>
    <sheet name="16" sheetId="32" r:id="rId12"/>
    <sheet name="17" sheetId="33" r:id="rId13"/>
    <sheet name="18" sheetId="34" r:id="rId14"/>
    <sheet name="21" sheetId="37" r:id="rId15"/>
    <sheet name="22" sheetId="38" r:id="rId16"/>
    <sheet name="23" sheetId="39" r:id="rId17"/>
    <sheet name="24" sheetId="40" r:id="rId18"/>
    <sheet name="25" sheetId="41" r:id="rId19"/>
    <sheet name="28" sheetId="44" r:id="rId20"/>
    <sheet name="29" sheetId="45" r:id="rId21"/>
    <sheet name="30" sheetId="46" r:id="rId22"/>
    <sheet name="31" sheetId="47" r:id="rId23"/>
    <sheet name="TOTAL" sheetId="48" r:id="rId24"/>
  </sheets>
  <calcPr calcId="124519"/>
</workbook>
</file>

<file path=xl/calcChain.xml><?xml version="1.0" encoding="utf-8"?>
<calcChain xmlns="http://schemas.openxmlformats.org/spreadsheetml/2006/main">
  <c r="D3" i="4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D20" i="21" l="1"/>
  <c r="E20"/>
  <c r="E19" i="34"/>
  <c r="D8" i="21" l="1"/>
  <c r="E14" i="37"/>
  <c r="E13" i="46"/>
  <c r="D7"/>
  <c r="E11" i="45"/>
  <c r="D6"/>
  <c r="D2" i="44"/>
  <c r="D9" i="41"/>
  <c r="D3" i="40"/>
  <c r="E10" i="39"/>
  <c r="D6"/>
  <c r="E10" i="38"/>
  <c r="D6"/>
  <c r="E9" i="37"/>
  <c r="D5"/>
  <c r="E14" i="34"/>
  <c r="E13"/>
  <c r="E12"/>
  <c r="D8"/>
  <c r="E9" i="31"/>
  <c r="E7" i="27"/>
  <c r="D2" i="10"/>
  <c r="D5" i="22"/>
  <c r="D10"/>
  <c r="E14" i="16"/>
  <c r="D10"/>
  <c r="E10" i="20"/>
  <c r="D5"/>
  <c r="E11" i="47"/>
  <c r="E12" i="46"/>
  <c r="E11"/>
  <c r="E10" i="45"/>
  <c r="E14" i="41"/>
  <c r="E9" i="20"/>
  <c r="E13" i="21"/>
  <c r="E12"/>
  <c r="C14" i="47"/>
  <c r="E14" s="1"/>
  <c r="C13"/>
  <c r="E13" s="1"/>
  <c r="C12"/>
  <c r="E12" s="1"/>
  <c r="D9"/>
  <c r="D8"/>
  <c r="D7"/>
  <c r="C16" i="46"/>
  <c r="E16" s="1"/>
  <c r="C15"/>
  <c r="E15" s="1"/>
  <c r="C14"/>
  <c r="E14" s="1"/>
  <c r="D10"/>
  <c r="D9"/>
  <c r="D8"/>
  <c r="C14" i="45"/>
  <c r="E14" s="1"/>
  <c r="C13"/>
  <c r="E13" s="1"/>
  <c r="C12"/>
  <c r="E12" s="1"/>
  <c r="D9"/>
  <c r="D8"/>
  <c r="D7"/>
  <c r="C9" i="44"/>
  <c r="E9" s="1"/>
  <c r="C8"/>
  <c r="E8" s="1"/>
  <c r="C7"/>
  <c r="E7" s="1"/>
  <c r="D5"/>
  <c r="D4"/>
  <c r="D3"/>
  <c r="C18" i="41"/>
  <c r="E18" s="1"/>
  <c r="C17"/>
  <c r="E17" s="1"/>
  <c r="C16"/>
  <c r="E16" s="1"/>
  <c r="D12"/>
  <c r="D11"/>
  <c r="D10"/>
  <c r="C11" i="40"/>
  <c r="E11" s="1"/>
  <c r="C10"/>
  <c r="E10" s="1"/>
  <c r="C9"/>
  <c r="E9" s="1"/>
  <c r="E12" s="1"/>
  <c r="C19" i="48" s="1"/>
  <c r="D6" i="40"/>
  <c r="D5"/>
  <c r="D4"/>
  <c r="C15" i="39"/>
  <c r="E15" s="1"/>
  <c r="C14"/>
  <c r="E14" s="1"/>
  <c r="C13"/>
  <c r="E13" s="1"/>
  <c r="D9"/>
  <c r="D8"/>
  <c r="D7"/>
  <c r="C14" i="38"/>
  <c r="E14" s="1"/>
  <c r="C13"/>
  <c r="E13" s="1"/>
  <c r="C12"/>
  <c r="E12" s="1"/>
  <c r="D9"/>
  <c r="D8"/>
  <c r="D7"/>
  <c r="C13" i="37"/>
  <c r="E13" s="1"/>
  <c r="C12"/>
  <c r="E12" s="1"/>
  <c r="C11"/>
  <c r="E11" s="1"/>
  <c r="D8"/>
  <c r="D7"/>
  <c r="D6"/>
  <c r="C17" i="34"/>
  <c r="E17" s="1"/>
  <c r="C16"/>
  <c r="E16" s="1"/>
  <c r="C15"/>
  <c r="E15" s="1"/>
  <c r="D11"/>
  <c r="D10"/>
  <c r="D9"/>
  <c r="C7" i="33"/>
  <c r="E7" s="1"/>
  <c r="C6"/>
  <c r="E6" s="1"/>
  <c r="C5"/>
  <c r="E5" s="1"/>
  <c r="E10" s="1"/>
  <c r="C14" i="48" s="1"/>
  <c r="D4" i="33"/>
  <c r="D3"/>
  <c r="D2"/>
  <c r="C9" i="32"/>
  <c r="E9" s="1"/>
  <c r="C8"/>
  <c r="E8" s="1"/>
  <c r="C7"/>
  <c r="E7" s="1"/>
  <c r="E11" s="1"/>
  <c r="C13" i="48" s="1"/>
  <c r="D5" i="32"/>
  <c r="D4"/>
  <c r="D3"/>
  <c r="C13" i="31"/>
  <c r="E13" s="1"/>
  <c r="C12"/>
  <c r="E12" s="1"/>
  <c r="C11"/>
  <c r="E11" s="1"/>
  <c r="D8"/>
  <c r="D7"/>
  <c r="D6"/>
  <c r="C9" i="30"/>
  <c r="E9" s="1"/>
  <c r="C8"/>
  <c r="E8" s="1"/>
  <c r="C7"/>
  <c r="E7" s="1"/>
  <c r="E13" s="1"/>
  <c r="C11" i="48" s="1"/>
  <c r="D5" i="30"/>
  <c r="D4"/>
  <c r="D3"/>
  <c r="C10" i="27"/>
  <c r="E10" s="1"/>
  <c r="C9"/>
  <c r="E9" s="1"/>
  <c r="C8"/>
  <c r="E8" s="1"/>
  <c r="D6"/>
  <c r="D5"/>
  <c r="D4"/>
  <c r="C9" i="10"/>
  <c r="E9" s="1"/>
  <c r="C8"/>
  <c r="E8" s="1"/>
  <c r="C7"/>
  <c r="E7" s="1"/>
  <c r="E11" s="1"/>
  <c r="C9" i="48" s="1"/>
  <c r="D5" i="10"/>
  <c r="D4"/>
  <c r="D3"/>
  <c r="C14" i="22"/>
  <c r="E14" s="1"/>
  <c r="C13"/>
  <c r="E13" s="1"/>
  <c r="C12"/>
  <c r="E12" s="1"/>
  <c r="E16" s="1"/>
  <c r="C8" i="48" s="1"/>
  <c r="D8" i="22"/>
  <c r="D7"/>
  <c r="D6"/>
  <c r="C9" i="15"/>
  <c r="E9" s="1"/>
  <c r="C8"/>
  <c r="E8" s="1"/>
  <c r="C7"/>
  <c r="E7" s="1"/>
  <c r="E10" s="1"/>
  <c r="C7" i="48" s="1"/>
  <c r="D5" i="15"/>
  <c r="D4"/>
  <c r="D3"/>
  <c r="C19" i="16"/>
  <c r="E19" s="1"/>
  <c r="C18"/>
  <c r="E18" s="1"/>
  <c r="C17"/>
  <c r="E17" s="1"/>
  <c r="D13"/>
  <c r="D12"/>
  <c r="D11"/>
  <c r="C9" i="19"/>
  <c r="E9" s="1"/>
  <c r="C8"/>
  <c r="E8" s="1"/>
  <c r="C7"/>
  <c r="E7" s="1"/>
  <c r="E12" s="1"/>
  <c r="C5" i="48" s="1"/>
  <c r="D5" i="19"/>
  <c r="D4"/>
  <c r="D3"/>
  <c r="C13" i="20"/>
  <c r="E13" s="1"/>
  <c r="C12"/>
  <c r="E12" s="1"/>
  <c r="C11"/>
  <c r="E11" s="1"/>
  <c r="D8"/>
  <c r="D7"/>
  <c r="D6"/>
  <c r="C17" i="21"/>
  <c r="E17" s="1"/>
  <c r="C16"/>
  <c r="E16" s="1"/>
  <c r="C15"/>
  <c r="E15" s="1"/>
  <c r="D11"/>
  <c r="D10"/>
  <c r="D9"/>
  <c r="C9" i="12"/>
  <c r="E9" s="1"/>
  <c r="C8"/>
  <c r="E8" s="1"/>
  <c r="C7"/>
  <c r="E7" s="1"/>
  <c r="D5"/>
  <c r="D4"/>
  <c r="D3"/>
  <c r="D6" i="47"/>
  <c r="D5"/>
  <c r="D4"/>
  <c r="D6" i="46"/>
  <c r="D5"/>
  <c r="D8" i="41"/>
  <c r="D7"/>
  <c r="D6"/>
  <c r="D5"/>
  <c r="D4"/>
  <c r="D3"/>
  <c r="D2" i="40"/>
  <c r="D12" s="1"/>
  <c r="D5" i="39"/>
  <c r="D4" i="37"/>
  <c r="D3"/>
  <c r="D2"/>
  <c r="D7" i="34"/>
  <c r="D6"/>
  <c r="D5"/>
  <c r="D5" i="31"/>
  <c r="D2" i="30"/>
  <c r="D13" s="1"/>
  <c r="D4" i="22"/>
  <c r="D3"/>
  <c r="D9" i="16"/>
  <c r="D4" i="20"/>
  <c r="D3"/>
  <c r="D2"/>
  <c r="D14" s="1"/>
  <c r="D7" i="21"/>
  <c r="D6"/>
  <c r="D5"/>
  <c r="D2" i="12"/>
  <c r="D14" s="1"/>
  <c r="B2" i="48" s="1"/>
  <c r="D15" i="37" l="1"/>
  <c r="F12" i="40"/>
  <c r="B19" i="48"/>
  <c r="D10" i="33"/>
  <c r="E19" i="41"/>
  <c r="C20" i="48" s="1"/>
  <c r="E18" i="46"/>
  <c r="C23" i="48" s="1"/>
  <c r="E15" i="47"/>
  <c r="C24" i="48" s="1"/>
  <c r="E23" i="16"/>
  <c r="C6" i="48" s="1"/>
  <c r="E11" i="27"/>
  <c r="C10" i="48" s="1"/>
  <c r="D12" i="44"/>
  <c r="B4" i="48"/>
  <c r="F14" i="20"/>
  <c r="F13" i="30"/>
  <c r="B11" i="48"/>
  <c r="E12" i="44"/>
  <c r="C21" i="48" s="1"/>
  <c r="C3"/>
  <c r="B3"/>
  <c r="B25"/>
  <c r="E14" i="12" s="1"/>
  <c r="C2" i="48" s="1"/>
  <c r="C25"/>
  <c r="D25"/>
  <c r="B24"/>
  <c r="B23"/>
  <c r="C22"/>
  <c r="B22"/>
  <c r="B21"/>
  <c r="B20"/>
  <c r="C18"/>
  <c r="B18"/>
  <c r="C17"/>
  <c r="B17"/>
  <c r="C16"/>
  <c r="B16"/>
  <c r="C15"/>
  <c r="B15"/>
  <c r="B14"/>
  <c r="B13"/>
  <c r="C12"/>
  <c r="B12"/>
  <c r="B10"/>
  <c r="B9"/>
  <c r="B8"/>
  <c r="B7"/>
  <c r="B6"/>
  <c r="B5"/>
  <c r="C4"/>
  <c r="F15" i="47"/>
  <c r="D15"/>
  <c r="D3"/>
  <c r="D2"/>
  <c r="F18" i="46"/>
  <c r="D18"/>
  <c r="D4"/>
  <c r="D3"/>
  <c r="D2"/>
  <c r="F15" i="45"/>
  <c r="E15"/>
  <c r="D15"/>
  <c r="D5"/>
  <c r="D4"/>
  <c r="D3"/>
  <c r="D2"/>
  <c r="F12" i="44"/>
  <c r="F19" i="41"/>
  <c r="D19"/>
  <c r="D2"/>
  <c r="F17" i="39"/>
  <c r="E17"/>
  <c r="D17"/>
  <c r="D4"/>
  <c r="D3"/>
  <c r="D2"/>
  <c r="F16" i="38"/>
  <c r="E16"/>
  <c r="D16"/>
  <c r="D5"/>
  <c r="D4"/>
  <c r="D3"/>
  <c r="D2"/>
  <c r="F15" i="37"/>
  <c r="E15"/>
  <c r="F20" i="34"/>
  <c r="E20"/>
  <c r="D20"/>
  <c r="D4"/>
  <c r="D3"/>
  <c r="D2"/>
  <c r="F10" i="33"/>
  <c r="F11" i="32"/>
  <c r="D11"/>
  <c r="D2"/>
  <c r="F14" i="31"/>
  <c r="E14"/>
  <c r="D14"/>
  <c r="D4"/>
  <c r="D3"/>
  <c r="D2"/>
  <c r="F11" i="27"/>
  <c r="D11"/>
  <c r="D3"/>
  <c r="D2"/>
  <c r="F11" i="10"/>
  <c r="D11"/>
  <c r="F16" i="22"/>
  <c r="D16"/>
  <c r="D2"/>
  <c r="F10" i="15"/>
  <c r="D10"/>
  <c r="D2"/>
  <c r="F23" i="16"/>
  <c r="D23"/>
  <c r="D8"/>
  <c r="D7"/>
  <c r="D6"/>
  <c r="D5"/>
  <c r="D4"/>
  <c r="D3"/>
  <c r="D2"/>
  <c r="F12" i="19"/>
  <c r="D12"/>
  <c r="D2"/>
  <c r="E14" i="20"/>
  <c r="F20" i="21"/>
  <c r="D4"/>
  <c r="D3"/>
  <c r="D2"/>
  <c r="F14" i="12"/>
</calcChain>
</file>

<file path=xl/sharedStrings.xml><?xml version="1.0" encoding="utf-8"?>
<sst xmlns="http://schemas.openxmlformats.org/spreadsheetml/2006/main" count="545" uniqueCount="118">
  <si>
    <t>Data</t>
  </si>
  <si>
    <t>Identificação</t>
  </si>
  <si>
    <t>Histórico</t>
  </si>
  <si>
    <t>Receita</t>
  </si>
  <si>
    <t>Despesa</t>
  </si>
  <si>
    <t>Receita-Despesa</t>
  </si>
  <si>
    <t>Procuração</t>
  </si>
  <si>
    <t>Certidão</t>
  </si>
  <si>
    <t>Rec.firmas</t>
  </si>
  <si>
    <t>Autenticações</t>
  </si>
  <si>
    <t>Cartões</t>
  </si>
  <si>
    <t>Recivil Procurações</t>
  </si>
  <si>
    <t>Recivil Certidão</t>
  </si>
  <si>
    <t>Recivil de Rec. Firma</t>
  </si>
  <si>
    <t>Recivil de Autenticações</t>
  </si>
  <si>
    <t>Recivil de Cartões</t>
  </si>
  <si>
    <t>Contador</t>
  </si>
  <si>
    <t>Mensalidade</t>
  </si>
  <si>
    <t>CORREIOS</t>
  </si>
  <si>
    <t>COPASA</t>
  </si>
  <si>
    <t>CEMIG</t>
  </si>
  <si>
    <t>Gráfica</t>
  </si>
  <si>
    <t>Oi fixo</t>
  </si>
  <si>
    <t>Oi celular</t>
  </si>
  <si>
    <t>INSS</t>
  </si>
  <si>
    <t>FGTS</t>
  </si>
  <si>
    <t>TOTAL</t>
  </si>
  <si>
    <t>L. 65-P Fl. 76</t>
  </si>
  <si>
    <t>L. 65-P Fl. 77</t>
  </si>
  <si>
    <t>L. 65-P Fl. 78</t>
  </si>
  <si>
    <t>L. 65-P Fl. 79</t>
  </si>
  <si>
    <t>L. 65-P Fl. 80</t>
  </si>
  <si>
    <t>L. 65-P Fl. 81</t>
  </si>
  <si>
    <t>L. 65-P Fl. 82</t>
  </si>
  <si>
    <t>L. 65-P Fl. 83</t>
  </si>
  <si>
    <t>L. 65-P Fl. 84</t>
  </si>
  <si>
    <t>L. 65-P Fl. 85</t>
  </si>
  <si>
    <t>L. 65-P Fl. 86</t>
  </si>
  <si>
    <t>L. 65-P Fl. 87</t>
  </si>
  <si>
    <t>L. 65-P Fl. 88</t>
  </si>
  <si>
    <t>L. 65-P Fl. 89</t>
  </si>
  <si>
    <t>L. 65-P Fl. 90</t>
  </si>
  <si>
    <t>L. 65-P Fl. 91</t>
  </si>
  <si>
    <t>L. 65-P Fl. 92</t>
  </si>
  <si>
    <t>L. 65-P Fl. 93</t>
  </si>
  <si>
    <t>L. 65-P Fl. 94</t>
  </si>
  <si>
    <t>L. 65-P Fl. 95</t>
  </si>
  <si>
    <t>L. 65-P Fl. 96</t>
  </si>
  <si>
    <t>L. 65-P Fl. 97</t>
  </si>
  <si>
    <t>L. 65-P Fl. 99</t>
  </si>
  <si>
    <t>L. 65-P Fl. 100</t>
  </si>
  <si>
    <t>L. 65-P Fl. 101</t>
  </si>
  <si>
    <t>L. 65-P Fl. 102</t>
  </si>
  <si>
    <t>L. 65-P Fl. 103</t>
  </si>
  <si>
    <t>L. 65-P Fl. 104</t>
  </si>
  <si>
    <t>L. 65-P Fl. 105</t>
  </si>
  <si>
    <t>L. 65-P Fl. 106</t>
  </si>
  <si>
    <t>L. 65-P Fl. 107</t>
  </si>
  <si>
    <t>L. 65-P Fl. 108</t>
  </si>
  <si>
    <t>L. 65-P Fl. 109</t>
  </si>
  <si>
    <t>L. 65-P Fl. 110</t>
  </si>
  <si>
    <t>L. 65-P Fl. 111</t>
  </si>
  <si>
    <t>L. 65-P Fl. 112</t>
  </si>
  <si>
    <t>L. 65-P Fl. 113</t>
  </si>
  <si>
    <t>L. 65-P Fl. 114</t>
  </si>
  <si>
    <t>L. 65-P Fl. 115</t>
  </si>
  <si>
    <t>Escritura</t>
  </si>
  <si>
    <t>L. 158-N Fls 80</t>
  </si>
  <si>
    <t>L. 158-N Fls 81</t>
  </si>
  <si>
    <t>L. 158-N Fls 82</t>
  </si>
  <si>
    <t>L. 158-N Fls 83</t>
  </si>
  <si>
    <t>L. 158-N Fls 84</t>
  </si>
  <si>
    <t>L. 158-N Fls 85</t>
  </si>
  <si>
    <t>L. 158-N Fls 86/87</t>
  </si>
  <si>
    <t>L. 158-N Fls 88/89</t>
  </si>
  <si>
    <t>L. 158-N Fls 90</t>
  </si>
  <si>
    <t>L. 158-N Fls 91</t>
  </si>
  <si>
    <t>L. 158-N Fls 92</t>
  </si>
  <si>
    <t>L. 158-N Fls 93</t>
  </si>
  <si>
    <t>L. 158-N Fls 94</t>
  </si>
  <si>
    <t>L. 158-N Fls 95/96</t>
  </si>
  <si>
    <t>L. 158-N Fls 97/99</t>
  </si>
  <si>
    <t>L. 158-N Fls 100</t>
  </si>
  <si>
    <t>L. 158-N Fls 105</t>
  </si>
  <si>
    <t>L. 158-N Fls 109</t>
  </si>
  <si>
    <t>L. 158-N Fls 101/102</t>
  </si>
  <si>
    <t>L. 158-N Fls 103/104</t>
  </si>
  <si>
    <t>L. 158-N Fls 106/108</t>
  </si>
  <si>
    <t>L. 158-N Fls 110/111</t>
  </si>
  <si>
    <t>L. 158-N Fls 112/118</t>
  </si>
  <si>
    <t>L. 158-N Fls 119</t>
  </si>
  <si>
    <t>L. 158-N Fls 120</t>
  </si>
  <si>
    <t>L. 158-N Fls 121</t>
  </si>
  <si>
    <t>L. 158-N Fls 122</t>
  </si>
  <si>
    <t>L. 158-N Fls 123</t>
  </si>
  <si>
    <t>L. 158-N Fls 126</t>
  </si>
  <si>
    <t>L. 158-N Fls 124/125</t>
  </si>
  <si>
    <t>L. 158-N Fls 127</t>
  </si>
  <si>
    <t>Recivil Escrituras</t>
  </si>
  <si>
    <t>0,9+1,68</t>
  </si>
  <si>
    <t>Papelaria</t>
  </si>
  <si>
    <t>Informática</t>
  </si>
  <si>
    <t>Fidelis</t>
  </si>
  <si>
    <t>Livraria</t>
  </si>
  <si>
    <t>Panolli</t>
  </si>
  <si>
    <t>Salários</t>
  </si>
  <si>
    <t>Aluguel</t>
  </si>
  <si>
    <t>BD Útil n.f. 000623</t>
  </si>
  <si>
    <t>lanches</t>
  </si>
  <si>
    <t>n.f. 000094500</t>
  </si>
  <si>
    <t>n.f. 000095361</t>
  </si>
  <si>
    <t xml:space="preserve">papelaria </t>
  </si>
  <si>
    <t>n.f. 000176</t>
  </si>
  <si>
    <t>ISS</t>
  </si>
  <si>
    <t xml:space="preserve"> </t>
  </si>
  <si>
    <t>DARF</t>
  </si>
  <si>
    <t>Chips</t>
  </si>
  <si>
    <t>n.f 000049800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</si>
</sst>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43" fontId="3" fillId="0" borderId="2" xfId="1" applyFont="1" applyBorder="1" applyAlignment="1">
      <alignment horizontal="right" vertical="top" wrapText="1"/>
    </xf>
    <xf numFmtId="0" fontId="3" fillId="0" borderId="3" xfId="0" applyFont="1" applyBorder="1" applyAlignment="1">
      <alignment horizontal="center" vertical="top" wrapText="1"/>
    </xf>
    <xf numFmtId="43" fontId="3" fillId="0" borderId="3" xfId="1" applyFont="1" applyBorder="1" applyAlignment="1">
      <alignment horizontal="right" vertical="top" wrapText="1"/>
    </xf>
    <xf numFmtId="43" fontId="4" fillId="0" borderId="3" xfId="1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43" fontId="1" fillId="0" borderId="2" xfId="1" applyFont="1" applyBorder="1"/>
    <xf numFmtId="0" fontId="3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0" fillId="0" borderId="0" xfId="0" applyFill="1"/>
    <xf numFmtId="43" fontId="5" fillId="0" borderId="2" xfId="0" applyNumberFormat="1" applyFont="1" applyBorder="1"/>
    <xf numFmtId="14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43" fontId="3" fillId="0" borderId="4" xfId="1" applyFont="1" applyBorder="1" applyAlignment="1">
      <alignment horizontal="right" vertical="top" wrapText="1"/>
    </xf>
    <xf numFmtId="43" fontId="1" fillId="0" borderId="4" xfId="1" applyFont="1" applyBorder="1"/>
  </cellXfs>
  <cellStyles count="2">
    <cellStyle name="Normal" xfId="0" builtinId="0"/>
    <cellStyle name="Separador de milhares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0"/>
  <dimension ref="A1:F14"/>
  <sheetViews>
    <sheetView workbookViewId="0">
      <selection activeCell="A3" sqref="A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41821</v>
      </c>
      <c r="B2" s="7" t="s">
        <v>66</v>
      </c>
      <c r="C2" s="12" t="s">
        <v>67</v>
      </c>
      <c r="D2" s="3">
        <f>32.64+1.95</f>
        <v>34.590000000000003</v>
      </c>
      <c r="E2" s="3"/>
      <c r="F2" s="8"/>
    </row>
    <row r="3" spans="1:6" ht="15" customHeight="1">
      <c r="A3" s="2">
        <v>41821</v>
      </c>
      <c r="B3" s="7" t="s">
        <v>8</v>
      </c>
      <c r="C3" s="7">
        <v>175</v>
      </c>
      <c r="D3" s="3">
        <f>(3.68+0.22)*C3</f>
        <v>682.50000000000011</v>
      </c>
      <c r="E3" s="3"/>
      <c r="F3" s="8"/>
    </row>
    <row r="4" spans="1:6" ht="15" customHeight="1">
      <c r="A4" s="2">
        <v>41821</v>
      </c>
      <c r="B4" s="7" t="s">
        <v>9</v>
      </c>
      <c r="C4" s="7">
        <v>52</v>
      </c>
      <c r="D4" s="3">
        <f t="shared" ref="D4:D5" si="0">(3.68+0.22)*C4</f>
        <v>202.8</v>
      </c>
      <c r="E4" s="3"/>
      <c r="F4" s="8"/>
    </row>
    <row r="5" spans="1:6" ht="15" customHeight="1">
      <c r="A5" s="2">
        <v>41821</v>
      </c>
      <c r="B5" s="7" t="s">
        <v>10</v>
      </c>
      <c r="C5" s="7">
        <v>13</v>
      </c>
      <c r="D5" s="3">
        <f t="shared" si="0"/>
        <v>50.7</v>
      </c>
      <c r="E5" s="3"/>
      <c r="F5" s="8"/>
    </row>
    <row r="6" spans="1:6" ht="15" customHeight="1">
      <c r="A6" s="2">
        <v>41821</v>
      </c>
      <c r="B6" s="7" t="s">
        <v>98</v>
      </c>
      <c r="C6" s="7"/>
      <c r="D6" s="3"/>
      <c r="E6" s="3">
        <v>1.95</v>
      </c>
      <c r="F6" s="8"/>
    </row>
    <row r="7" spans="1:6" ht="15" customHeight="1">
      <c r="A7" s="2">
        <v>41821</v>
      </c>
      <c r="B7" s="7" t="s">
        <v>13</v>
      </c>
      <c r="C7" s="7">
        <f>C3</f>
        <v>175</v>
      </c>
      <c r="D7" s="3"/>
      <c r="E7" s="3">
        <f>0.22*C7</f>
        <v>38.5</v>
      </c>
      <c r="F7" s="8"/>
    </row>
    <row r="8" spans="1:6" ht="15" customHeight="1">
      <c r="A8" s="2">
        <v>41821</v>
      </c>
      <c r="B8" s="7" t="s">
        <v>14</v>
      </c>
      <c r="C8" s="7">
        <f>C4</f>
        <v>52</v>
      </c>
      <c r="D8" s="3"/>
      <c r="E8" s="3">
        <f t="shared" ref="E8:E9" si="1">0.22*C8</f>
        <v>11.44</v>
      </c>
      <c r="F8" s="8"/>
    </row>
    <row r="9" spans="1:6" ht="15" customHeight="1">
      <c r="A9" s="2">
        <v>41821</v>
      </c>
      <c r="B9" s="7" t="s">
        <v>15</v>
      </c>
      <c r="C9" s="7">
        <f>C5</f>
        <v>13</v>
      </c>
      <c r="D9" s="3"/>
      <c r="E9" s="3">
        <f t="shared" si="1"/>
        <v>2.86</v>
      </c>
      <c r="F9" s="8"/>
    </row>
    <row r="10" spans="1:6" ht="15" customHeight="1">
      <c r="A10" s="2">
        <v>41821</v>
      </c>
      <c r="B10" s="7" t="s">
        <v>16</v>
      </c>
      <c r="C10" s="7" t="s">
        <v>17</v>
      </c>
      <c r="D10" s="3"/>
      <c r="E10" s="3">
        <v>83</v>
      </c>
      <c r="F10" s="8"/>
    </row>
    <row r="11" spans="1:6" ht="15" customHeight="1">
      <c r="A11" s="2">
        <v>41821</v>
      </c>
      <c r="B11" s="7" t="s">
        <v>105</v>
      </c>
      <c r="C11" s="7"/>
      <c r="D11" s="3"/>
      <c r="E11">
        <v>3985.26</v>
      </c>
      <c r="F11" s="8"/>
    </row>
    <row r="12" spans="1:6" ht="15" customHeight="1">
      <c r="A12" s="2">
        <v>41821</v>
      </c>
      <c r="B12" s="7" t="s">
        <v>106</v>
      </c>
      <c r="C12" s="7"/>
      <c r="D12" s="3"/>
      <c r="E12" s="3">
        <v>1000</v>
      </c>
      <c r="F12" s="8"/>
    </row>
    <row r="13" spans="1:6" ht="15" customHeight="1">
      <c r="A13" s="2">
        <v>41821</v>
      </c>
      <c r="B13" s="7" t="s">
        <v>21</v>
      </c>
      <c r="C13" s="7" t="s">
        <v>100</v>
      </c>
      <c r="D13" s="3"/>
      <c r="E13" s="3">
        <v>2.6</v>
      </c>
      <c r="F13" s="8"/>
    </row>
    <row r="14" spans="1:6" ht="15" customHeight="1" thickBot="1">
      <c r="A14" s="4" t="s">
        <v>26</v>
      </c>
      <c r="B14" s="9"/>
      <c r="C14" s="9"/>
      <c r="D14" s="5">
        <f>SUM(D2:D13)</f>
        <v>970.59000000000015</v>
      </c>
      <c r="E14" s="5">
        <f>SUM(E2:E13)</f>
        <v>5125.6100000000006</v>
      </c>
      <c r="F14" s="6">
        <f>D14-E14</f>
        <v>-4155.0200000000004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23"/>
  <dimension ref="A1:F13"/>
  <sheetViews>
    <sheetView workbookViewId="0">
      <selection activeCell="E11" sqref="E1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41834</v>
      </c>
      <c r="B2" s="7" t="s">
        <v>66</v>
      </c>
      <c r="C2" s="12" t="s">
        <v>77</v>
      </c>
      <c r="D2" s="3">
        <f>1394.79+83.61</f>
        <v>1478.3999999999999</v>
      </c>
      <c r="E2" s="3"/>
      <c r="F2" s="8"/>
    </row>
    <row r="3" spans="1:6" ht="15" customHeight="1">
      <c r="A3" s="2">
        <v>41834</v>
      </c>
      <c r="B3" s="7" t="s">
        <v>8</v>
      </c>
      <c r="C3" s="7">
        <v>145</v>
      </c>
      <c r="D3" s="3">
        <f>(3.68+0.22)*C3</f>
        <v>565.5</v>
      </c>
      <c r="E3" s="3"/>
      <c r="F3" s="8"/>
    </row>
    <row r="4" spans="1:6" ht="15" customHeight="1">
      <c r="A4" s="2">
        <v>41834</v>
      </c>
      <c r="B4" s="7" t="s">
        <v>9</v>
      </c>
      <c r="C4" s="7">
        <v>45</v>
      </c>
      <c r="D4" s="3">
        <f t="shared" ref="D4:D5" si="0">(3.68+0.22)*C4</f>
        <v>175.50000000000003</v>
      </c>
      <c r="E4" s="3"/>
      <c r="F4" s="8"/>
    </row>
    <row r="5" spans="1:6" ht="15" customHeight="1">
      <c r="A5" s="2">
        <v>41834</v>
      </c>
      <c r="B5" s="7" t="s">
        <v>10</v>
      </c>
      <c r="C5" s="7">
        <v>14</v>
      </c>
      <c r="D5" s="3">
        <f t="shared" si="0"/>
        <v>54.600000000000009</v>
      </c>
      <c r="E5" s="3"/>
      <c r="F5" s="8"/>
    </row>
    <row r="6" spans="1:6" ht="15" customHeight="1">
      <c r="A6" s="2">
        <v>41834</v>
      </c>
      <c r="B6" s="7" t="s">
        <v>11</v>
      </c>
      <c r="C6" s="7"/>
      <c r="D6" s="3"/>
      <c r="E6" s="3">
        <v>83.61</v>
      </c>
      <c r="F6" s="8"/>
    </row>
    <row r="7" spans="1:6" ht="15" customHeight="1">
      <c r="A7" s="2">
        <v>41834</v>
      </c>
      <c r="B7" s="7" t="s">
        <v>13</v>
      </c>
      <c r="C7" s="7">
        <f>C3</f>
        <v>145</v>
      </c>
      <c r="D7" s="3"/>
      <c r="E7" s="3">
        <f>0.22*C7</f>
        <v>31.9</v>
      </c>
      <c r="F7" s="8"/>
    </row>
    <row r="8" spans="1:6" ht="15" customHeight="1">
      <c r="A8" s="2">
        <v>41834</v>
      </c>
      <c r="B8" s="7" t="s">
        <v>14</v>
      </c>
      <c r="C8" s="7">
        <f>C4</f>
        <v>45</v>
      </c>
      <c r="D8" s="3"/>
      <c r="E8" s="3">
        <f t="shared" ref="E8:E9" si="1">0.22*C8</f>
        <v>9.9</v>
      </c>
      <c r="F8" s="8"/>
    </row>
    <row r="9" spans="1:6" ht="15" customHeight="1">
      <c r="A9" s="2">
        <v>41834</v>
      </c>
      <c r="B9" s="7" t="s">
        <v>15</v>
      </c>
      <c r="C9" s="7">
        <f>C5</f>
        <v>14</v>
      </c>
      <c r="D9" s="3"/>
      <c r="E9" s="3">
        <f t="shared" si="1"/>
        <v>3.08</v>
      </c>
      <c r="F9" s="8"/>
    </row>
    <row r="10" spans="1:6" ht="15" customHeight="1">
      <c r="A10" s="2">
        <v>41834</v>
      </c>
      <c r="B10" s="7" t="s">
        <v>108</v>
      </c>
      <c r="C10" s="7" t="s">
        <v>102</v>
      </c>
      <c r="D10" s="3"/>
      <c r="E10" s="3">
        <v>9.9499999999999993</v>
      </c>
      <c r="F10" s="8"/>
    </row>
    <row r="11" spans="1:6" ht="15" customHeight="1">
      <c r="A11" s="2">
        <v>41834</v>
      </c>
      <c r="B11" s="7" t="s">
        <v>22</v>
      </c>
      <c r="C11" s="7"/>
      <c r="D11" s="3"/>
      <c r="E11" s="3">
        <v>192.22</v>
      </c>
      <c r="F11" s="8"/>
    </row>
    <row r="12" spans="1:6" ht="15" customHeight="1">
      <c r="A12" s="2">
        <v>41834</v>
      </c>
      <c r="B12" s="7" t="s">
        <v>23</v>
      </c>
      <c r="C12" s="7"/>
      <c r="D12" s="3"/>
      <c r="E12" s="3">
        <v>91.8</v>
      </c>
      <c r="F12" s="8"/>
    </row>
    <row r="13" spans="1:6" ht="15" customHeight="1" thickBot="1">
      <c r="A13" s="4" t="s">
        <v>26</v>
      </c>
      <c r="B13" s="9"/>
      <c r="C13" s="9"/>
      <c r="D13" s="5">
        <f>SUM(D2:D12)</f>
        <v>2274</v>
      </c>
      <c r="E13" s="5">
        <f>SUM(E2:E12)</f>
        <v>422.46</v>
      </c>
      <c r="F13" s="6">
        <f>D13-E13</f>
        <v>1851.54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24"/>
  <dimension ref="A1:F14"/>
  <sheetViews>
    <sheetView workbookViewId="0">
      <selection activeCell="F15" sqref="F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41835</v>
      </c>
      <c r="B2" s="7" t="s">
        <v>6</v>
      </c>
      <c r="C2" s="7" t="s">
        <v>42</v>
      </c>
      <c r="D2" s="3">
        <f>71.43+4.29</f>
        <v>75.720000000000013</v>
      </c>
      <c r="E2" s="3"/>
      <c r="F2" s="8"/>
    </row>
    <row r="3" spans="1:6" ht="15" customHeight="1">
      <c r="A3" s="2">
        <v>41835</v>
      </c>
      <c r="B3" s="7" t="s">
        <v>6</v>
      </c>
      <c r="C3" s="7" t="s">
        <v>43</v>
      </c>
      <c r="D3" s="3">
        <f>71.43+4.29</f>
        <v>75.720000000000013</v>
      </c>
      <c r="E3" s="3"/>
      <c r="F3" s="8"/>
    </row>
    <row r="4" spans="1:6" ht="15" customHeight="1">
      <c r="A4" s="2">
        <v>41835</v>
      </c>
      <c r="B4" s="7" t="s">
        <v>6</v>
      </c>
      <c r="C4" s="7" t="s">
        <v>44</v>
      </c>
      <c r="D4" s="3">
        <f>15.03+0.9</f>
        <v>15.93</v>
      </c>
      <c r="E4" s="3"/>
      <c r="F4" s="8"/>
    </row>
    <row r="5" spans="1:6" ht="15" customHeight="1">
      <c r="A5" s="2">
        <v>41835</v>
      </c>
      <c r="B5" s="7" t="s">
        <v>66</v>
      </c>
      <c r="C5" s="12" t="s">
        <v>78</v>
      </c>
      <c r="D5" s="3">
        <f>796.71+47.73</f>
        <v>844.44</v>
      </c>
      <c r="E5" s="3"/>
      <c r="F5" s="8"/>
    </row>
    <row r="6" spans="1:6" ht="15" customHeight="1">
      <c r="A6" s="2">
        <v>41835</v>
      </c>
      <c r="B6" s="7" t="s">
        <v>8</v>
      </c>
      <c r="C6" s="7">
        <v>201</v>
      </c>
      <c r="D6" s="3">
        <f>(3.68+0.22)*C6</f>
        <v>783.90000000000009</v>
      </c>
      <c r="E6" s="3"/>
      <c r="F6" s="8"/>
    </row>
    <row r="7" spans="1:6" ht="15" customHeight="1">
      <c r="A7" s="2">
        <v>41835</v>
      </c>
      <c r="B7" s="7" t="s">
        <v>9</v>
      </c>
      <c r="C7" s="7">
        <v>211</v>
      </c>
      <c r="D7" s="3">
        <f t="shared" ref="D7:D8" si="0">(3.68+0.22)*C7</f>
        <v>822.90000000000009</v>
      </c>
      <c r="E7" s="3"/>
      <c r="F7" s="8"/>
    </row>
    <row r="8" spans="1:6" ht="15" customHeight="1">
      <c r="A8" s="2">
        <v>41835</v>
      </c>
      <c r="B8" s="7" t="s">
        <v>10</v>
      </c>
      <c r="C8" s="7">
        <v>10</v>
      </c>
      <c r="D8" s="3">
        <f t="shared" si="0"/>
        <v>39</v>
      </c>
      <c r="E8" s="3"/>
      <c r="F8" s="8"/>
    </row>
    <row r="9" spans="1:6" ht="15" customHeight="1">
      <c r="A9" s="2">
        <v>41835</v>
      </c>
      <c r="B9" s="7" t="s">
        <v>11</v>
      </c>
      <c r="C9" s="7"/>
      <c r="D9" s="3"/>
      <c r="E9" s="3">
        <f>4.29*2+0.9</f>
        <v>9.48</v>
      </c>
      <c r="F9" s="8"/>
    </row>
    <row r="10" spans="1:6" ht="15" customHeight="1">
      <c r="A10" s="2">
        <v>41835</v>
      </c>
      <c r="B10" s="7" t="s">
        <v>98</v>
      </c>
      <c r="C10" s="7"/>
      <c r="D10" s="3"/>
      <c r="E10" s="3">
        <v>47.73</v>
      </c>
      <c r="F10" s="8"/>
    </row>
    <row r="11" spans="1:6" ht="15" customHeight="1">
      <c r="A11" s="2">
        <v>41835</v>
      </c>
      <c r="B11" s="7" t="s">
        <v>13</v>
      </c>
      <c r="C11" s="7">
        <f>C6</f>
        <v>201</v>
      </c>
      <c r="D11" s="3"/>
      <c r="E11" s="3">
        <f>0.22*C11</f>
        <v>44.22</v>
      </c>
      <c r="F11" s="8"/>
    </row>
    <row r="12" spans="1:6" ht="15" customHeight="1">
      <c r="A12" s="2">
        <v>41835</v>
      </c>
      <c r="B12" s="7" t="s">
        <v>14</v>
      </c>
      <c r="C12" s="7">
        <f>C7</f>
        <v>211</v>
      </c>
      <c r="D12" s="3"/>
      <c r="E12" s="3">
        <f t="shared" ref="E12:E13" si="1">0.22*C12</f>
        <v>46.42</v>
      </c>
      <c r="F12" s="8"/>
    </row>
    <row r="13" spans="1:6" ht="15" customHeight="1">
      <c r="A13" s="2">
        <v>41835</v>
      </c>
      <c r="B13" s="7" t="s">
        <v>15</v>
      </c>
      <c r="C13" s="7">
        <f>C8</f>
        <v>10</v>
      </c>
      <c r="D13" s="3"/>
      <c r="E13" s="3">
        <f t="shared" si="1"/>
        <v>2.2000000000000002</v>
      </c>
      <c r="F13" s="8"/>
    </row>
    <row r="14" spans="1:6" ht="15" customHeight="1" thickBot="1">
      <c r="A14" s="4" t="s">
        <v>26</v>
      </c>
      <c r="B14" s="9"/>
      <c r="C14" s="9"/>
      <c r="D14" s="5">
        <f>SUM(D2:D13)</f>
        <v>2657.61</v>
      </c>
      <c r="E14" s="5">
        <f>SUM(E2:E13)</f>
        <v>150.04999999999998</v>
      </c>
      <c r="F14" s="6">
        <f>D14-E14</f>
        <v>2507.56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25"/>
  <dimension ref="A1:F11"/>
  <sheetViews>
    <sheetView workbookViewId="0">
      <selection activeCell="F12" sqref="F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41836</v>
      </c>
      <c r="B2" s="7" t="s">
        <v>6</v>
      </c>
      <c r="C2" s="7" t="s">
        <v>45</v>
      </c>
      <c r="D2" s="3">
        <f>71.43+4.29</f>
        <v>75.720000000000013</v>
      </c>
      <c r="E2" s="3"/>
      <c r="F2" s="8"/>
    </row>
    <row r="3" spans="1:6" ht="15" customHeight="1">
      <c r="A3" s="2">
        <v>41836</v>
      </c>
      <c r="B3" s="7" t="s">
        <v>8</v>
      </c>
      <c r="C3" s="7">
        <v>146</v>
      </c>
      <c r="D3" s="3">
        <f>(3.68+0.22)*C3</f>
        <v>569.40000000000009</v>
      </c>
      <c r="E3" s="3"/>
      <c r="F3" s="8"/>
    </row>
    <row r="4" spans="1:6" ht="15" customHeight="1">
      <c r="A4" s="2">
        <v>41836</v>
      </c>
      <c r="B4" s="7" t="s">
        <v>9</v>
      </c>
      <c r="C4" s="7">
        <v>80</v>
      </c>
      <c r="D4" s="3">
        <f t="shared" ref="D4:D5" si="0">(3.68+0.22)*C4</f>
        <v>312</v>
      </c>
      <c r="E4" s="3"/>
      <c r="F4" s="8"/>
    </row>
    <row r="5" spans="1:6" ht="15" customHeight="1">
      <c r="A5" s="2">
        <v>41836</v>
      </c>
      <c r="B5" s="7" t="s">
        <v>10</v>
      </c>
      <c r="C5" s="7">
        <v>14</v>
      </c>
      <c r="D5" s="3">
        <f t="shared" si="0"/>
        <v>54.600000000000009</v>
      </c>
      <c r="E5" s="3"/>
      <c r="F5" s="8"/>
    </row>
    <row r="6" spans="1:6" ht="15" customHeight="1">
      <c r="A6" s="2">
        <v>41836</v>
      </c>
      <c r="B6" s="7" t="s">
        <v>11</v>
      </c>
      <c r="C6" s="7"/>
      <c r="D6" s="3"/>
      <c r="E6" s="3">
        <v>4.29</v>
      </c>
      <c r="F6" s="8"/>
    </row>
    <row r="7" spans="1:6" ht="15" customHeight="1">
      <c r="A7" s="2">
        <v>41836</v>
      </c>
      <c r="B7" s="7" t="s">
        <v>13</v>
      </c>
      <c r="C7" s="7">
        <f>C3</f>
        <v>146</v>
      </c>
      <c r="D7" s="3"/>
      <c r="E7" s="3">
        <f>0.22*C7</f>
        <v>32.119999999999997</v>
      </c>
      <c r="F7" s="8"/>
    </row>
    <row r="8" spans="1:6" ht="15" customHeight="1">
      <c r="A8" s="2">
        <v>41836</v>
      </c>
      <c r="B8" s="7" t="s">
        <v>14</v>
      </c>
      <c r="C8" s="7">
        <f>C4</f>
        <v>80</v>
      </c>
      <c r="D8" s="3"/>
      <c r="E8" s="3">
        <f t="shared" ref="E8:E9" si="1">0.22*C8</f>
        <v>17.600000000000001</v>
      </c>
      <c r="F8" s="8"/>
    </row>
    <row r="9" spans="1:6" ht="15" customHeight="1">
      <c r="A9" s="2">
        <v>41836</v>
      </c>
      <c r="B9" s="7" t="s">
        <v>15</v>
      </c>
      <c r="C9" s="7">
        <f>C5</f>
        <v>14</v>
      </c>
      <c r="D9" s="3"/>
      <c r="E9" s="3">
        <f t="shared" si="1"/>
        <v>3.08</v>
      </c>
      <c r="F9" s="8"/>
    </row>
    <row r="10" spans="1:6" ht="15" customHeight="1">
      <c r="A10" s="2">
        <v>41836</v>
      </c>
      <c r="B10" s="7" t="s">
        <v>18</v>
      </c>
      <c r="C10" s="7"/>
      <c r="D10" s="3"/>
      <c r="E10" s="3">
        <v>1.3</v>
      </c>
      <c r="F10" s="8"/>
    </row>
    <row r="11" spans="1:6" ht="15" customHeight="1" thickBot="1">
      <c r="A11" s="4" t="s">
        <v>26</v>
      </c>
      <c r="B11" s="9"/>
      <c r="C11" s="9"/>
      <c r="D11" s="5">
        <f>SUM(D2:D10)</f>
        <v>1011.7200000000001</v>
      </c>
      <c r="E11" s="5">
        <f>SUM(E2:E10)</f>
        <v>58.389999999999993</v>
      </c>
      <c r="F11" s="6">
        <f>D11-E11</f>
        <v>953.33000000000015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26"/>
  <dimension ref="A1:F10"/>
  <sheetViews>
    <sheetView workbookViewId="0">
      <selection activeCell="C8" sqref="C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41837</v>
      </c>
      <c r="B2" s="7" t="s">
        <v>8</v>
      </c>
      <c r="C2" s="7">
        <v>143</v>
      </c>
      <c r="D2" s="3">
        <f>(3.68+0.22)*C2</f>
        <v>557.70000000000005</v>
      </c>
      <c r="E2" s="3"/>
      <c r="F2" s="8"/>
    </row>
    <row r="3" spans="1:6" ht="15" customHeight="1">
      <c r="A3" s="2">
        <v>41837</v>
      </c>
      <c r="B3" s="7" t="s">
        <v>9</v>
      </c>
      <c r="C3" s="7">
        <v>62</v>
      </c>
      <c r="D3" s="3">
        <f t="shared" ref="D3:D4" si="0">(3.68+0.22)*C3</f>
        <v>241.8</v>
      </c>
      <c r="E3" s="3"/>
      <c r="F3" s="8"/>
    </row>
    <row r="4" spans="1:6" ht="15" customHeight="1">
      <c r="A4" s="2">
        <v>41837</v>
      </c>
      <c r="B4" s="7" t="s">
        <v>10</v>
      </c>
      <c r="C4" s="7">
        <v>12</v>
      </c>
      <c r="D4" s="3">
        <f t="shared" si="0"/>
        <v>46.800000000000004</v>
      </c>
      <c r="E4" s="3"/>
      <c r="F4" s="8"/>
    </row>
    <row r="5" spans="1:6" ht="15" customHeight="1">
      <c r="A5" s="2">
        <v>41837</v>
      </c>
      <c r="B5" s="7" t="s">
        <v>13</v>
      </c>
      <c r="C5" s="7">
        <f>C2</f>
        <v>143</v>
      </c>
      <c r="D5" s="3"/>
      <c r="E5" s="3">
        <f>0.22*C5</f>
        <v>31.46</v>
      </c>
      <c r="F5" s="8"/>
    </row>
    <row r="6" spans="1:6" ht="15" customHeight="1">
      <c r="A6" s="2">
        <v>41837</v>
      </c>
      <c r="B6" s="7" t="s">
        <v>14</v>
      </c>
      <c r="C6" s="7">
        <f>C3</f>
        <v>62</v>
      </c>
      <c r="D6" s="3"/>
      <c r="E6" s="3">
        <f t="shared" ref="E6:E7" si="1">0.22*C6</f>
        <v>13.64</v>
      </c>
      <c r="F6" s="8"/>
    </row>
    <row r="7" spans="1:6" ht="15" customHeight="1">
      <c r="A7" s="2">
        <v>41837</v>
      </c>
      <c r="B7" s="7" t="s">
        <v>15</v>
      </c>
      <c r="C7" s="7">
        <f>C4</f>
        <v>12</v>
      </c>
      <c r="D7" s="3"/>
      <c r="E7" s="3">
        <f t="shared" si="1"/>
        <v>2.64</v>
      </c>
      <c r="F7" s="8"/>
    </row>
    <row r="8" spans="1:6" ht="15" customHeight="1">
      <c r="A8" s="2">
        <v>41837</v>
      </c>
      <c r="B8" s="7" t="s">
        <v>18</v>
      </c>
      <c r="C8" s="7"/>
      <c r="D8" s="3"/>
      <c r="E8" s="3">
        <v>1.3</v>
      </c>
      <c r="F8" s="8"/>
    </row>
    <row r="9" spans="1:6" ht="15" customHeight="1">
      <c r="A9" s="2">
        <v>41837</v>
      </c>
      <c r="B9" s="7" t="s">
        <v>20</v>
      </c>
      <c r="C9" s="7"/>
      <c r="D9" s="3"/>
      <c r="E9" s="3">
        <v>78.510000000000005</v>
      </c>
      <c r="F9" s="8"/>
    </row>
    <row r="10" spans="1:6" ht="15" customHeight="1" thickBot="1">
      <c r="A10" s="4" t="s">
        <v>26</v>
      </c>
      <c r="B10" s="9"/>
      <c r="C10" s="9"/>
      <c r="D10" s="5">
        <f>SUM(D2:D9)</f>
        <v>846.3</v>
      </c>
      <c r="E10" s="5">
        <f>SUM(E2:E9)</f>
        <v>127.55000000000001</v>
      </c>
      <c r="F10" s="6">
        <f>D10-E10</f>
        <v>718.75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27"/>
  <dimension ref="A1:H21"/>
  <sheetViews>
    <sheetView workbookViewId="0">
      <selection activeCell="F18" sqref="F18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8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" customHeight="1">
      <c r="A2" s="2">
        <v>41838</v>
      </c>
      <c r="B2" s="7" t="s">
        <v>6</v>
      </c>
      <c r="C2" s="7" t="s">
        <v>46</v>
      </c>
      <c r="D2" s="3">
        <f>71.43+4.29</f>
        <v>75.720000000000013</v>
      </c>
      <c r="E2" s="3"/>
      <c r="F2" s="8"/>
    </row>
    <row r="3" spans="1:8" ht="15" customHeight="1">
      <c r="A3" s="2">
        <v>41838</v>
      </c>
      <c r="B3" s="7" t="s">
        <v>6</v>
      </c>
      <c r="C3" s="7" t="s">
        <v>47</v>
      </c>
      <c r="D3" s="3">
        <f>71.43+4.29</f>
        <v>75.720000000000013</v>
      </c>
      <c r="E3" s="3"/>
      <c r="F3" s="8"/>
    </row>
    <row r="4" spans="1:8" ht="15" customHeight="1">
      <c r="A4" s="2">
        <v>41838</v>
      </c>
      <c r="B4" s="7" t="s">
        <v>6</v>
      </c>
      <c r="C4" s="7" t="s">
        <v>48</v>
      </c>
      <c r="D4" s="3">
        <f>71.43+4.29</f>
        <v>75.720000000000013</v>
      </c>
      <c r="E4" s="3"/>
      <c r="F4" s="8"/>
      <c r="H4" s="15"/>
    </row>
    <row r="5" spans="1:8" ht="15" customHeight="1">
      <c r="A5" s="2">
        <v>41838</v>
      </c>
      <c r="B5" s="7" t="s">
        <v>66</v>
      </c>
      <c r="C5" s="12" t="s">
        <v>79</v>
      </c>
      <c r="D5" s="3">
        <f>32.64+1.95</f>
        <v>34.590000000000003</v>
      </c>
      <c r="E5" s="3"/>
      <c r="F5" s="8"/>
      <c r="H5" s="15"/>
    </row>
    <row r="6" spans="1:8" ht="15" customHeight="1">
      <c r="A6" s="2">
        <v>41838</v>
      </c>
      <c r="B6" s="7" t="s">
        <v>66</v>
      </c>
      <c r="C6" s="12" t="s">
        <v>80</v>
      </c>
      <c r="D6" s="3">
        <f>1514.42+90.66</f>
        <v>1605.0800000000002</v>
      </c>
      <c r="E6" s="3"/>
      <c r="F6" s="8"/>
    </row>
    <row r="7" spans="1:8" ht="15" customHeight="1">
      <c r="A7" s="2">
        <v>41838</v>
      </c>
      <c r="B7" s="7" t="s">
        <v>66</v>
      </c>
      <c r="C7" s="12" t="s">
        <v>81</v>
      </c>
      <c r="D7" s="3">
        <f>1220.87+73.03</f>
        <v>1293.8999999999999</v>
      </c>
      <c r="E7" s="3"/>
      <c r="F7" s="8"/>
    </row>
    <row r="8" spans="1:8" ht="15" customHeight="1">
      <c r="A8" s="2">
        <v>41838</v>
      </c>
      <c r="B8" s="7" t="s">
        <v>7</v>
      </c>
      <c r="C8" s="7">
        <v>3</v>
      </c>
      <c r="D8" s="3">
        <f>(13.05+0.78)*2+(22.82+1.37)</f>
        <v>51.85</v>
      </c>
      <c r="E8" s="3"/>
      <c r="F8" s="8"/>
    </row>
    <row r="9" spans="1:8" ht="15" customHeight="1">
      <c r="A9" s="2">
        <v>41838</v>
      </c>
      <c r="B9" s="7" t="s">
        <v>8</v>
      </c>
      <c r="C9" s="7">
        <v>144</v>
      </c>
      <c r="D9" s="3">
        <f>(3.68+0.22)*C9</f>
        <v>561.6</v>
      </c>
      <c r="E9" s="3"/>
      <c r="F9" s="8"/>
    </row>
    <row r="10" spans="1:8" ht="15" customHeight="1">
      <c r="A10" s="2">
        <v>41838</v>
      </c>
      <c r="B10" s="7" t="s">
        <v>9</v>
      </c>
      <c r="C10" s="7">
        <v>65</v>
      </c>
      <c r="D10" s="3">
        <f t="shared" ref="D10:D11" si="0">(3.68+0.22)*C10</f>
        <v>253.50000000000003</v>
      </c>
      <c r="E10" s="3"/>
      <c r="F10" s="8"/>
    </row>
    <row r="11" spans="1:8" ht="15" customHeight="1">
      <c r="A11" s="2">
        <v>41838</v>
      </c>
      <c r="B11" s="7" t="s">
        <v>10</v>
      </c>
      <c r="C11" s="7">
        <v>12</v>
      </c>
      <c r="D11" s="3">
        <f t="shared" si="0"/>
        <v>46.800000000000004</v>
      </c>
      <c r="E11" s="3"/>
      <c r="F11" s="8"/>
    </row>
    <row r="12" spans="1:8" ht="15" customHeight="1">
      <c r="A12" s="2">
        <v>41838</v>
      </c>
      <c r="B12" s="7" t="s">
        <v>11</v>
      </c>
      <c r="C12" s="7"/>
      <c r="D12" s="3"/>
      <c r="E12" s="3">
        <f>4.29*3</f>
        <v>12.870000000000001</v>
      </c>
      <c r="F12" s="8"/>
    </row>
    <row r="13" spans="1:8" ht="15" customHeight="1">
      <c r="A13" s="2">
        <v>41838</v>
      </c>
      <c r="B13" s="7" t="s">
        <v>98</v>
      </c>
      <c r="C13" s="7"/>
      <c r="D13" s="3"/>
      <c r="E13" s="3">
        <f>1.95+90.66+73.03</f>
        <v>165.64</v>
      </c>
      <c r="F13" s="8"/>
    </row>
    <row r="14" spans="1:8" ht="15" customHeight="1">
      <c r="A14" s="2">
        <v>41838</v>
      </c>
      <c r="B14" s="7" t="s">
        <v>12</v>
      </c>
      <c r="C14" s="7">
        <v>3</v>
      </c>
      <c r="D14" s="3"/>
      <c r="E14" s="3">
        <f>0.78*2+1.37</f>
        <v>2.93</v>
      </c>
      <c r="F14" s="8"/>
    </row>
    <row r="15" spans="1:8" ht="15" customHeight="1">
      <c r="A15" s="2">
        <v>41838</v>
      </c>
      <c r="B15" s="7" t="s">
        <v>13</v>
      </c>
      <c r="C15" s="7">
        <f>C9</f>
        <v>144</v>
      </c>
      <c r="D15" s="3"/>
      <c r="E15" s="3">
        <f>0.22*C15</f>
        <v>31.68</v>
      </c>
      <c r="F15" s="8"/>
    </row>
    <row r="16" spans="1:8" ht="15" customHeight="1">
      <c r="A16" s="2">
        <v>41838</v>
      </c>
      <c r="B16" s="7" t="s">
        <v>14</v>
      </c>
      <c r="C16" s="7">
        <f>C10</f>
        <v>65</v>
      </c>
      <c r="D16" s="3"/>
      <c r="E16" s="3">
        <f t="shared" ref="E16:E17" si="1">0.22*C16</f>
        <v>14.3</v>
      </c>
      <c r="F16" s="8"/>
    </row>
    <row r="17" spans="1:6" ht="15" customHeight="1">
      <c r="A17" s="2">
        <v>41838</v>
      </c>
      <c r="B17" s="7" t="s">
        <v>15</v>
      </c>
      <c r="C17" s="7">
        <f>C11</f>
        <v>12</v>
      </c>
      <c r="D17" s="3"/>
      <c r="E17" s="3">
        <f t="shared" si="1"/>
        <v>2.64</v>
      </c>
      <c r="F17" s="8"/>
    </row>
    <row r="18" spans="1:6" ht="15" customHeight="1">
      <c r="A18" s="2">
        <v>41838</v>
      </c>
      <c r="B18" s="7" t="s">
        <v>115</v>
      </c>
      <c r="C18" s="7"/>
      <c r="D18" s="3"/>
      <c r="E18" s="3">
        <v>14.16</v>
      </c>
      <c r="F18" s="8"/>
    </row>
    <row r="19" spans="1:6" ht="15" customHeight="1">
      <c r="A19" s="2">
        <v>41838</v>
      </c>
      <c r="B19" s="7" t="s">
        <v>24</v>
      </c>
      <c r="C19" s="7"/>
      <c r="D19" s="3"/>
      <c r="E19" s="3">
        <f>1365.42</f>
        <v>1365.42</v>
      </c>
      <c r="F19" s="8"/>
    </row>
    <row r="20" spans="1:6" ht="15" customHeight="1" thickBot="1">
      <c r="A20" s="4" t="s">
        <v>26</v>
      </c>
      <c r="B20" s="9"/>
      <c r="C20" s="9"/>
      <c r="D20" s="5">
        <f>SUM(D2:D19)</f>
        <v>4074.48</v>
      </c>
      <c r="E20" s="5">
        <f>SUM(E2:E19)</f>
        <v>1609.64</v>
      </c>
      <c r="F20" s="6">
        <f>D20-E20</f>
        <v>2464.84</v>
      </c>
    </row>
    <row r="21" spans="1:6" ht="15" customHeight="1">
      <c r="A21" t="s">
        <v>114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30"/>
  <dimension ref="A1:F15"/>
  <sheetViews>
    <sheetView workbookViewId="0">
      <selection activeCell="E14" sqref="E14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41841</v>
      </c>
      <c r="B2" s="7" t="s">
        <v>66</v>
      </c>
      <c r="C2" s="12" t="s">
        <v>82</v>
      </c>
      <c r="D2" s="3">
        <f>853.91+51.11</f>
        <v>905.02</v>
      </c>
      <c r="E2" s="3"/>
      <c r="F2" s="8"/>
    </row>
    <row r="3" spans="1:6" ht="15" customHeight="1">
      <c r="A3" s="2">
        <v>41841</v>
      </c>
      <c r="B3" s="7" t="s">
        <v>66</v>
      </c>
      <c r="C3" s="12" t="s">
        <v>85</v>
      </c>
      <c r="D3" s="3">
        <f>6200.66+371.86</f>
        <v>6572.5199999999995</v>
      </c>
      <c r="E3" s="3"/>
      <c r="F3" s="8"/>
    </row>
    <row r="4" spans="1:6" ht="15" customHeight="1">
      <c r="A4" s="2">
        <v>41841</v>
      </c>
      <c r="B4" s="7" t="s">
        <v>66</v>
      </c>
      <c r="C4" s="12" t="s">
        <v>86</v>
      </c>
      <c r="D4" s="3">
        <f>751.44+44.94</f>
        <v>796.38000000000011</v>
      </c>
      <c r="E4" s="3"/>
      <c r="F4" s="8"/>
    </row>
    <row r="5" spans="1:6" ht="15" customHeight="1">
      <c r="A5" s="2">
        <v>41841</v>
      </c>
      <c r="B5" s="7" t="s">
        <v>7</v>
      </c>
      <c r="C5" s="7">
        <v>1</v>
      </c>
      <c r="D5" s="3">
        <f>13.05+0.78</f>
        <v>13.83</v>
      </c>
      <c r="E5" s="3"/>
      <c r="F5" s="8"/>
    </row>
    <row r="6" spans="1:6" ht="15" customHeight="1">
      <c r="A6" s="2">
        <v>41841</v>
      </c>
      <c r="B6" s="7" t="s">
        <v>8</v>
      </c>
      <c r="C6" s="7">
        <v>103</v>
      </c>
      <c r="D6" s="3">
        <f>(3.68+0.22)*C6</f>
        <v>401.70000000000005</v>
      </c>
      <c r="E6" s="3"/>
      <c r="F6" s="8"/>
    </row>
    <row r="7" spans="1:6" ht="15" customHeight="1">
      <c r="A7" s="2">
        <v>41841</v>
      </c>
      <c r="B7" s="7" t="s">
        <v>9</v>
      </c>
      <c r="C7" s="7">
        <v>50</v>
      </c>
      <c r="D7" s="3">
        <f t="shared" ref="D7:D8" si="0">(3.68+0.22)*C7</f>
        <v>195.00000000000003</v>
      </c>
      <c r="E7" s="3"/>
      <c r="F7" s="8"/>
    </row>
    <row r="8" spans="1:6" ht="15" customHeight="1">
      <c r="A8" s="2">
        <v>41841</v>
      </c>
      <c r="B8" s="7" t="s">
        <v>10</v>
      </c>
      <c r="C8" s="7">
        <v>10</v>
      </c>
      <c r="D8" s="3">
        <f t="shared" si="0"/>
        <v>39</v>
      </c>
      <c r="E8" s="3"/>
      <c r="F8" s="8"/>
    </row>
    <row r="9" spans="1:6" ht="15" customHeight="1">
      <c r="A9" s="2">
        <v>41841</v>
      </c>
      <c r="B9" s="7" t="s">
        <v>98</v>
      </c>
      <c r="C9" s="7"/>
      <c r="D9" s="3"/>
      <c r="E9" s="3">
        <f>51.11+371.86+44.94</f>
        <v>467.91</v>
      </c>
      <c r="F9" s="8"/>
    </row>
    <row r="10" spans="1:6" ht="15" customHeight="1">
      <c r="A10" s="2">
        <v>41841</v>
      </c>
      <c r="B10" s="7" t="s">
        <v>12</v>
      </c>
      <c r="C10" s="7">
        <v>1</v>
      </c>
      <c r="D10" s="3"/>
      <c r="E10" s="3">
        <v>0.78</v>
      </c>
      <c r="F10" s="8"/>
    </row>
    <row r="11" spans="1:6" ht="15" customHeight="1">
      <c r="A11" s="2">
        <v>41841</v>
      </c>
      <c r="B11" s="7" t="s">
        <v>13</v>
      </c>
      <c r="C11" s="7">
        <f>C6</f>
        <v>103</v>
      </c>
      <c r="D11" s="3"/>
      <c r="E11" s="3">
        <f>0.22*C11</f>
        <v>22.66</v>
      </c>
      <c r="F11" s="8"/>
    </row>
    <row r="12" spans="1:6" ht="15" customHeight="1">
      <c r="A12" s="2">
        <v>41841</v>
      </c>
      <c r="B12" s="7" t="s">
        <v>14</v>
      </c>
      <c r="C12" s="7">
        <f>C7</f>
        <v>50</v>
      </c>
      <c r="D12" s="3"/>
      <c r="E12" s="3">
        <f t="shared" ref="E12:E13" si="1">0.22*C12</f>
        <v>11</v>
      </c>
      <c r="F12" s="8"/>
    </row>
    <row r="13" spans="1:6" ht="15" customHeight="1">
      <c r="A13" s="2">
        <v>41841</v>
      </c>
      <c r="B13" s="7" t="s">
        <v>15</v>
      </c>
      <c r="C13" s="7">
        <f>C8</f>
        <v>10</v>
      </c>
      <c r="D13" s="3"/>
      <c r="E13" s="3">
        <f t="shared" si="1"/>
        <v>2.2000000000000002</v>
      </c>
      <c r="F13" s="8"/>
    </row>
    <row r="14" spans="1:6" ht="15" customHeight="1">
      <c r="A14" s="2">
        <v>41841</v>
      </c>
      <c r="B14" s="7" t="s">
        <v>21</v>
      </c>
      <c r="C14" s="7" t="s">
        <v>100</v>
      </c>
      <c r="D14" s="3"/>
      <c r="E14" s="3">
        <f>3.05+66</f>
        <v>69.05</v>
      </c>
      <c r="F14" s="8"/>
    </row>
    <row r="15" spans="1:6" ht="15" customHeight="1" thickBot="1">
      <c r="A15" s="4" t="s">
        <v>26</v>
      </c>
      <c r="B15" s="9"/>
      <c r="C15" s="9"/>
      <c r="D15" s="5">
        <f>SUM(D2:D14)</f>
        <v>8923.4499999999989</v>
      </c>
      <c r="E15" s="5">
        <f>SUM(E2:E14)</f>
        <v>573.6</v>
      </c>
      <c r="F15" s="6">
        <f>D15-E15</f>
        <v>8349.8499999999985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31"/>
  <dimension ref="A1:F16"/>
  <sheetViews>
    <sheetView workbookViewId="0">
      <selection activeCell="C15" sqref="C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41842</v>
      </c>
      <c r="B2" s="7" t="s">
        <v>6</v>
      </c>
      <c r="C2" s="7" t="s">
        <v>49</v>
      </c>
      <c r="D2" s="3">
        <f>71.43+4.29</f>
        <v>75.720000000000013</v>
      </c>
      <c r="E2" s="3"/>
      <c r="F2" s="8"/>
    </row>
    <row r="3" spans="1:6" ht="15" customHeight="1">
      <c r="A3" s="2">
        <v>41842</v>
      </c>
      <c r="B3" s="7" t="s">
        <v>6</v>
      </c>
      <c r="C3" s="7" t="s">
        <v>50</v>
      </c>
      <c r="D3" s="3">
        <f>71.43+4.29</f>
        <v>75.720000000000013</v>
      </c>
      <c r="E3" s="3"/>
      <c r="F3" s="8"/>
    </row>
    <row r="4" spans="1:6" ht="15" customHeight="1">
      <c r="A4" s="2">
        <v>41842</v>
      </c>
      <c r="B4" s="7" t="s">
        <v>6</v>
      </c>
      <c r="C4" s="7" t="s">
        <v>51</v>
      </c>
      <c r="D4" s="3">
        <f>71.43+4.29</f>
        <v>75.720000000000013</v>
      </c>
      <c r="E4" s="3"/>
      <c r="F4" s="8"/>
    </row>
    <row r="5" spans="1:6" ht="15" customHeight="1">
      <c r="A5" s="2">
        <v>41842</v>
      </c>
      <c r="B5" s="7" t="s">
        <v>6</v>
      </c>
      <c r="C5" s="7" t="s">
        <v>52</v>
      </c>
      <c r="D5" s="3">
        <f>71.43+4.29</f>
        <v>75.720000000000013</v>
      </c>
      <c r="E5" s="3"/>
      <c r="F5" s="8"/>
    </row>
    <row r="6" spans="1:6" ht="15" customHeight="1">
      <c r="A6" s="2">
        <v>41842</v>
      </c>
      <c r="B6" s="7" t="s">
        <v>7</v>
      </c>
      <c r="C6" s="7">
        <v>1</v>
      </c>
      <c r="D6" s="3">
        <f>13.05+0.78</f>
        <v>13.83</v>
      </c>
      <c r="E6" s="3"/>
      <c r="F6" s="8"/>
    </row>
    <row r="7" spans="1:6" ht="15" customHeight="1">
      <c r="A7" s="2">
        <v>41842</v>
      </c>
      <c r="B7" s="7" t="s">
        <v>8</v>
      </c>
      <c r="C7" s="7">
        <v>101</v>
      </c>
      <c r="D7" s="3">
        <f>(3.68+0.22)*C7</f>
        <v>393.90000000000003</v>
      </c>
      <c r="E7" s="3"/>
      <c r="F7" s="8"/>
    </row>
    <row r="8" spans="1:6" ht="15" customHeight="1">
      <c r="A8" s="2">
        <v>41842</v>
      </c>
      <c r="B8" s="7" t="s">
        <v>9</v>
      </c>
      <c r="C8" s="7">
        <v>65</v>
      </c>
      <c r="D8" s="3">
        <f t="shared" ref="D8:D9" si="0">(3.68+0.22)*C8</f>
        <v>253.50000000000003</v>
      </c>
      <c r="E8" s="3"/>
      <c r="F8" s="8"/>
    </row>
    <row r="9" spans="1:6" ht="15" customHeight="1">
      <c r="A9" s="2">
        <v>41842</v>
      </c>
      <c r="B9" s="7" t="s">
        <v>10</v>
      </c>
      <c r="C9" s="7">
        <v>16</v>
      </c>
      <c r="D9" s="3">
        <f t="shared" si="0"/>
        <v>62.400000000000006</v>
      </c>
      <c r="E9" s="3"/>
      <c r="F9" s="8"/>
    </row>
    <row r="10" spans="1:6" ht="15" customHeight="1">
      <c r="A10" s="2">
        <v>41842</v>
      </c>
      <c r="B10" s="7" t="s">
        <v>11</v>
      </c>
      <c r="C10" s="7"/>
      <c r="D10" s="3"/>
      <c r="E10" s="3">
        <f>4.29*4</f>
        <v>17.16</v>
      </c>
      <c r="F10" s="8"/>
    </row>
    <row r="11" spans="1:6" ht="15" customHeight="1">
      <c r="A11" s="2">
        <v>41842</v>
      </c>
      <c r="B11" s="7" t="s">
        <v>12</v>
      </c>
      <c r="C11" s="7">
        <v>1</v>
      </c>
      <c r="D11" s="3"/>
      <c r="E11" s="3">
        <v>0.78</v>
      </c>
      <c r="F11" s="8"/>
    </row>
    <row r="12" spans="1:6" ht="15" customHeight="1">
      <c r="A12" s="2">
        <v>41842</v>
      </c>
      <c r="B12" s="7" t="s">
        <v>13</v>
      </c>
      <c r="C12" s="7">
        <f>C7</f>
        <v>101</v>
      </c>
      <c r="D12" s="3"/>
      <c r="E12" s="3">
        <f>0.22*C12</f>
        <v>22.22</v>
      </c>
      <c r="F12" s="8"/>
    </row>
    <row r="13" spans="1:6" ht="15" customHeight="1">
      <c r="A13" s="2">
        <v>41842</v>
      </c>
      <c r="B13" s="7" t="s">
        <v>14</v>
      </c>
      <c r="C13" s="7">
        <f>C8</f>
        <v>65</v>
      </c>
      <c r="D13" s="3"/>
      <c r="E13" s="3">
        <f t="shared" ref="E13:E14" si="1">0.22*C13</f>
        <v>14.3</v>
      </c>
      <c r="F13" s="8"/>
    </row>
    <row r="14" spans="1:6" ht="15" customHeight="1">
      <c r="A14" s="2">
        <v>41842</v>
      </c>
      <c r="B14" s="7" t="s">
        <v>15</v>
      </c>
      <c r="C14" s="7">
        <f>C9</f>
        <v>16</v>
      </c>
      <c r="D14" s="3"/>
      <c r="E14" s="3">
        <f t="shared" si="1"/>
        <v>3.52</v>
      </c>
      <c r="F14" s="8"/>
    </row>
    <row r="15" spans="1:6" ht="15" customHeight="1">
      <c r="A15" s="2">
        <v>41842</v>
      </c>
      <c r="B15" s="7" t="s">
        <v>21</v>
      </c>
      <c r="C15" s="7" t="s">
        <v>100</v>
      </c>
      <c r="D15" s="3"/>
      <c r="E15" s="3">
        <v>16.3</v>
      </c>
      <c r="F15" s="8"/>
    </row>
    <row r="16" spans="1:6" ht="15" customHeight="1" thickBot="1">
      <c r="A16" s="4" t="s">
        <v>26</v>
      </c>
      <c r="B16" s="9"/>
      <c r="C16" s="9"/>
      <c r="D16" s="5">
        <f>SUM(D2:D15)</f>
        <v>1026.5100000000002</v>
      </c>
      <c r="E16" s="5">
        <f>SUM(E2:E15)</f>
        <v>74.28</v>
      </c>
      <c r="F16" s="6">
        <f>D16-E16</f>
        <v>952.23000000000025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32"/>
  <dimension ref="A1:F17"/>
  <sheetViews>
    <sheetView workbookViewId="0">
      <selection activeCell="F16" sqref="F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41843</v>
      </c>
      <c r="B2" s="7" t="s">
        <v>6</v>
      </c>
      <c r="C2" s="7" t="s">
        <v>53</v>
      </c>
      <c r="D2" s="3">
        <f>15.03+0.9</f>
        <v>15.93</v>
      </c>
      <c r="E2" s="3"/>
      <c r="F2" s="8"/>
    </row>
    <row r="3" spans="1:6" ht="15" customHeight="1">
      <c r="A3" s="2">
        <v>41843</v>
      </c>
      <c r="B3" s="7" t="s">
        <v>6</v>
      </c>
      <c r="C3" s="7" t="s">
        <v>54</v>
      </c>
      <c r="D3" s="3">
        <f>71.43+4.29</f>
        <v>75.720000000000013</v>
      </c>
      <c r="E3" s="3"/>
      <c r="F3" s="8"/>
    </row>
    <row r="4" spans="1:6" ht="15" customHeight="1">
      <c r="A4" s="2">
        <v>41843</v>
      </c>
      <c r="B4" s="7" t="s">
        <v>6</v>
      </c>
      <c r="C4" s="7" t="s">
        <v>55</v>
      </c>
      <c r="D4" s="3">
        <f>71.43+4.29</f>
        <v>75.720000000000013</v>
      </c>
      <c r="E4" s="3"/>
      <c r="F4" s="8"/>
    </row>
    <row r="5" spans="1:6" ht="15" customHeight="1">
      <c r="A5" s="2">
        <v>41843</v>
      </c>
      <c r="B5" s="7" t="s">
        <v>66</v>
      </c>
      <c r="C5" s="12" t="s">
        <v>83</v>
      </c>
      <c r="D5" s="3">
        <f>615.04+36.88</f>
        <v>651.91999999999996</v>
      </c>
      <c r="E5" s="3"/>
      <c r="F5" s="8"/>
    </row>
    <row r="6" spans="1:6" ht="15" customHeight="1">
      <c r="A6" s="2">
        <v>41843</v>
      </c>
      <c r="B6" s="7" t="s">
        <v>7</v>
      </c>
      <c r="C6" s="7">
        <v>1</v>
      </c>
      <c r="D6" s="3">
        <f>13.05+0.78</f>
        <v>13.83</v>
      </c>
      <c r="E6" s="3"/>
      <c r="F6" s="8"/>
    </row>
    <row r="7" spans="1:6" ht="15" customHeight="1">
      <c r="A7" s="2">
        <v>41843</v>
      </c>
      <c r="B7" s="7" t="s">
        <v>8</v>
      </c>
      <c r="C7" s="7">
        <v>148</v>
      </c>
      <c r="D7" s="3">
        <f>(3.68+0.22)*C7</f>
        <v>577.20000000000005</v>
      </c>
      <c r="E7" s="3"/>
      <c r="F7" s="8"/>
    </row>
    <row r="8" spans="1:6" ht="15" customHeight="1">
      <c r="A8" s="2">
        <v>41843</v>
      </c>
      <c r="B8" s="7" t="s">
        <v>9</v>
      </c>
      <c r="C8" s="7">
        <v>73</v>
      </c>
      <c r="D8" s="3">
        <f t="shared" ref="D8:D9" si="0">(3.68+0.22)*C8</f>
        <v>284.70000000000005</v>
      </c>
      <c r="E8" s="3"/>
      <c r="F8" s="8"/>
    </row>
    <row r="9" spans="1:6" ht="15" customHeight="1">
      <c r="A9" s="2">
        <v>41843</v>
      </c>
      <c r="B9" s="7" t="s">
        <v>10</v>
      </c>
      <c r="C9" s="7">
        <v>6</v>
      </c>
      <c r="D9" s="3">
        <f t="shared" si="0"/>
        <v>23.400000000000002</v>
      </c>
      <c r="E9" s="3"/>
      <c r="F9" s="8"/>
    </row>
    <row r="10" spans="1:6" ht="15" customHeight="1">
      <c r="A10" s="2">
        <v>41843</v>
      </c>
      <c r="B10" s="7" t="s">
        <v>11</v>
      </c>
      <c r="C10" s="7"/>
      <c r="D10" s="3"/>
      <c r="E10" s="3">
        <f>4.29*2+0.9</f>
        <v>9.48</v>
      </c>
      <c r="F10" s="8"/>
    </row>
    <row r="11" spans="1:6" ht="15" customHeight="1">
      <c r="A11" s="2">
        <v>41843</v>
      </c>
      <c r="B11" s="7" t="s">
        <v>98</v>
      </c>
      <c r="C11" s="7"/>
      <c r="D11" s="3"/>
      <c r="E11" s="3">
        <v>36.880000000000003</v>
      </c>
      <c r="F11" s="8"/>
    </row>
    <row r="12" spans="1:6" ht="15" customHeight="1">
      <c r="A12" s="2">
        <v>41843</v>
      </c>
      <c r="B12" s="7" t="s">
        <v>12</v>
      </c>
      <c r="C12" s="7">
        <v>1</v>
      </c>
      <c r="D12" s="3"/>
      <c r="E12" s="3">
        <v>0.78</v>
      </c>
      <c r="F12" s="8"/>
    </row>
    <row r="13" spans="1:6" ht="15" customHeight="1">
      <c r="A13" s="2">
        <v>41843</v>
      </c>
      <c r="B13" s="7" t="s">
        <v>13</v>
      </c>
      <c r="C13" s="7">
        <f>C7</f>
        <v>148</v>
      </c>
      <c r="D13" s="3"/>
      <c r="E13" s="3">
        <f>0.22*C13</f>
        <v>32.56</v>
      </c>
      <c r="F13" s="8"/>
    </row>
    <row r="14" spans="1:6" ht="15" customHeight="1">
      <c r="A14" s="2">
        <v>41843</v>
      </c>
      <c r="B14" s="7" t="s">
        <v>14</v>
      </c>
      <c r="C14" s="7">
        <f>C8</f>
        <v>73</v>
      </c>
      <c r="D14" s="3"/>
      <c r="E14" s="3">
        <f t="shared" ref="E14:E15" si="1">0.22*C14</f>
        <v>16.059999999999999</v>
      </c>
      <c r="F14" s="8"/>
    </row>
    <row r="15" spans="1:6" ht="15" customHeight="1">
      <c r="A15" s="2">
        <v>41843</v>
      </c>
      <c r="B15" s="7" t="s">
        <v>15</v>
      </c>
      <c r="C15" s="7">
        <f>C9</f>
        <v>6</v>
      </c>
      <c r="D15" s="3"/>
      <c r="E15" s="3">
        <f t="shared" si="1"/>
        <v>1.32</v>
      </c>
      <c r="F15" s="8"/>
    </row>
    <row r="16" spans="1:6" ht="15" customHeight="1">
      <c r="A16" s="2">
        <v>41843</v>
      </c>
      <c r="B16" s="7" t="s">
        <v>101</v>
      </c>
      <c r="C16" s="7" t="s">
        <v>109</v>
      </c>
      <c r="D16" s="3"/>
      <c r="E16" s="3">
        <v>3382.6</v>
      </c>
      <c r="F16" s="8"/>
    </row>
    <row r="17" spans="1:6" ht="15" customHeight="1" thickBot="1">
      <c r="A17" s="4" t="s">
        <v>26</v>
      </c>
      <c r="B17" s="9"/>
      <c r="C17" s="9"/>
      <c r="D17" s="5">
        <f>SUM(D2:D16)</f>
        <v>1718.4200000000003</v>
      </c>
      <c r="E17" s="5">
        <f>SUM(E2:E16)</f>
        <v>3479.68</v>
      </c>
      <c r="F17" s="6">
        <f>D17-E17</f>
        <v>-1761.2599999999995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33"/>
  <dimension ref="A1:F12"/>
  <sheetViews>
    <sheetView workbookViewId="0">
      <selection activeCell="F13" sqref="F13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41844</v>
      </c>
      <c r="B2" s="7" t="s">
        <v>66</v>
      </c>
      <c r="C2" s="12" t="s">
        <v>87</v>
      </c>
      <c r="D2" s="3">
        <f>2933.93+175.83</f>
        <v>3109.7599999999998</v>
      </c>
      <c r="E2" s="3"/>
      <c r="F2" s="8"/>
    </row>
    <row r="3" spans="1:6" ht="15" customHeight="1">
      <c r="A3" s="2">
        <v>41844</v>
      </c>
      <c r="B3" s="7" t="s">
        <v>7</v>
      </c>
      <c r="C3" s="7">
        <v>1</v>
      </c>
      <c r="D3" s="3">
        <f>13.05+0.78</f>
        <v>13.83</v>
      </c>
      <c r="E3" s="3"/>
      <c r="F3" s="8"/>
    </row>
    <row r="4" spans="1:6" ht="15" customHeight="1">
      <c r="A4" s="2">
        <v>41844</v>
      </c>
      <c r="B4" s="7" t="s">
        <v>8</v>
      </c>
      <c r="C4" s="7">
        <v>127</v>
      </c>
      <c r="D4" s="3">
        <f>(3.68+0.22)*C4</f>
        <v>495.30000000000007</v>
      </c>
      <c r="E4" s="3"/>
      <c r="F4" s="8"/>
    </row>
    <row r="5" spans="1:6" ht="15" customHeight="1">
      <c r="A5" s="2">
        <v>41844</v>
      </c>
      <c r="B5" s="7" t="s">
        <v>9</v>
      </c>
      <c r="C5" s="7">
        <v>78</v>
      </c>
      <c r="D5" s="3">
        <f t="shared" ref="D5:D6" si="0">(3.68+0.22)*C5</f>
        <v>304.20000000000005</v>
      </c>
      <c r="E5" s="3"/>
      <c r="F5" s="8"/>
    </row>
    <row r="6" spans="1:6" ht="15" customHeight="1">
      <c r="A6" s="2">
        <v>41844</v>
      </c>
      <c r="B6" s="7" t="s">
        <v>10</v>
      </c>
      <c r="C6" s="7">
        <v>12</v>
      </c>
      <c r="D6" s="3">
        <f t="shared" si="0"/>
        <v>46.800000000000004</v>
      </c>
      <c r="E6" s="3"/>
      <c r="F6" s="8"/>
    </row>
    <row r="7" spans="1:6" ht="15" customHeight="1">
      <c r="A7" s="2">
        <v>41844</v>
      </c>
      <c r="B7" s="7" t="s">
        <v>98</v>
      </c>
      <c r="C7" s="7"/>
      <c r="D7" s="3"/>
      <c r="E7" s="3">
        <v>175.83</v>
      </c>
      <c r="F7" s="8"/>
    </row>
    <row r="8" spans="1:6" ht="15" customHeight="1">
      <c r="A8" s="2">
        <v>41844</v>
      </c>
      <c r="B8" s="7" t="s">
        <v>12</v>
      </c>
      <c r="C8" s="7">
        <v>1</v>
      </c>
      <c r="D8" s="3"/>
      <c r="E8" s="3">
        <v>0.78</v>
      </c>
      <c r="F8" s="8"/>
    </row>
    <row r="9" spans="1:6" ht="15" customHeight="1">
      <c r="A9" s="2">
        <v>41844</v>
      </c>
      <c r="B9" s="7" t="s">
        <v>13</v>
      </c>
      <c r="C9" s="7">
        <f>C4</f>
        <v>127</v>
      </c>
      <c r="D9" s="3"/>
      <c r="E9" s="3">
        <f>0.22*C9</f>
        <v>27.94</v>
      </c>
      <c r="F9" s="8"/>
    </row>
    <row r="10" spans="1:6" ht="15" customHeight="1">
      <c r="A10" s="2">
        <v>41844</v>
      </c>
      <c r="B10" s="7" t="s">
        <v>14</v>
      </c>
      <c r="C10" s="7">
        <f>C5</f>
        <v>78</v>
      </c>
      <c r="D10" s="3"/>
      <c r="E10" s="3">
        <f t="shared" ref="E10:E11" si="1">0.22*C10</f>
        <v>17.16</v>
      </c>
      <c r="F10" s="8"/>
    </row>
    <row r="11" spans="1:6" ht="15" customHeight="1">
      <c r="A11" s="2">
        <v>41844</v>
      </c>
      <c r="B11" s="7" t="s">
        <v>15</v>
      </c>
      <c r="C11" s="7">
        <f>C6</f>
        <v>12</v>
      </c>
      <c r="D11" s="3"/>
      <c r="E11" s="3">
        <f t="shared" si="1"/>
        <v>2.64</v>
      </c>
      <c r="F11" s="8"/>
    </row>
    <row r="12" spans="1:6" ht="15" customHeight="1" thickBot="1">
      <c r="A12" s="4" t="s">
        <v>26</v>
      </c>
      <c r="B12" s="9"/>
      <c r="C12" s="9"/>
      <c r="D12" s="5">
        <f>SUM(D2:D11)</f>
        <v>3969.8900000000003</v>
      </c>
      <c r="E12" s="5">
        <f>SUM(E2:E11)</f>
        <v>224.35</v>
      </c>
      <c r="F12" s="6">
        <f>D12-E12</f>
        <v>3745.5400000000004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34"/>
  <dimension ref="A1:F19"/>
  <sheetViews>
    <sheetView workbookViewId="0">
      <selection activeCell="F20" sqref="F2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41845</v>
      </c>
      <c r="B2" s="7" t="s">
        <v>6</v>
      </c>
      <c r="C2" s="7" t="s">
        <v>56</v>
      </c>
      <c r="D2" s="3">
        <f>11.98+0.72</f>
        <v>12.700000000000001</v>
      </c>
      <c r="E2" s="3"/>
      <c r="F2" s="8"/>
    </row>
    <row r="3" spans="1:6" ht="15" customHeight="1">
      <c r="A3" s="2">
        <v>41845</v>
      </c>
      <c r="B3" s="7" t="s">
        <v>66</v>
      </c>
      <c r="C3" s="12" t="s">
        <v>84</v>
      </c>
      <c r="D3" s="3">
        <f>369.06+22.08</f>
        <v>391.14</v>
      </c>
      <c r="E3" s="3"/>
      <c r="F3" s="8"/>
    </row>
    <row r="4" spans="1:6" ht="15" customHeight="1">
      <c r="A4" s="2">
        <v>41845</v>
      </c>
      <c r="B4" s="7" t="s">
        <v>66</v>
      </c>
      <c r="C4" s="12" t="s">
        <v>88</v>
      </c>
      <c r="D4" s="3">
        <f>961.47+57.54</f>
        <v>1019.01</v>
      </c>
      <c r="E4" s="3"/>
      <c r="F4" s="8"/>
    </row>
    <row r="5" spans="1:6" ht="15" customHeight="1">
      <c r="A5" s="2">
        <v>41845</v>
      </c>
      <c r="B5" s="7" t="s">
        <v>66</v>
      </c>
      <c r="C5" s="12" t="s">
        <v>89</v>
      </c>
      <c r="D5" s="3">
        <f>2846.4+170.68</f>
        <v>3017.08</v>
      </c>
      <c r="E5" s="3"/>
      <c r="F5" s="8"/>
    </row>
    <row r="6" spans="1:6" ht="15" customHeight="1">
      <c r="A6" s="2">
        <v>41845</v>
      </c>
      <c r="B6" s="7" t="s">
        <v>66</v>
      </c>
      <c r="C6" s="12" t="s">
        <v>90</v>
      </c>
      <c r="D6" s="3">
        <f>538.12+32.24</f>
        <v>570.36</v>
      </c>
      <c r="E6" s="3"/>
      <c r="F6" s="8"/>
    </row>
    <row r="7" spans="1:6" ht="15" customHeight="1">
      <c r="A7" s="2">
        <v>41845</v>
      </c>
      <c r="B7" s="7" t="s">
        <v>66</v>
      </c>
      <c r="C7" s="12" t="s">
        <v>91</v>
      </c>
      <c r="D7" s="3">
        <f>533.72+31.98</f>
        <v>565.70000000000005</v>
      </c>
      <c r="E7" s="3"/>
      <c r="F7" s="8"/>
    </row>
    <row r="8" spans="1:6" ht="15" customHeight="1">
      <c r="A8" s="2">
        <v>41845</v>
      </c>
      <c r="B8" s="7" t="s">
        <v>66</v>
      </c>
      <c r="C8" s="12" t="s">
        <v>92</v>
      </c>
      <c r="D8" s="3">
        <f>32.64+1.95</f>
        <v>34.590000000000003</v>
      </c>
      <c r="E8" s="3"/>
      <c r="F8" s="8"/>
    </row>
    <row r="9" spans="1:6" ht="15" customHeight="1">
      <c r="A9" s="2">
        <v>41845</v>
      </c>
      <c r="B9" s="7" t="s">
        <v>7</v>
      </c>
      <c r="C9" s="7">
        <v>1</v>
      </c>
      <c r="D9" s="3">
        <f>13.05+0.78</f>
        <v>13.83</v>
      </c>
      <c r="E9" s="3"/>
      <c r="F9" s="8"/>
    </row>
    <row r="10" spans="1:6" ht="15" customHeight="1">
      <c r="A10" s="2">
        <v>41845</v>
      </c>
      <c r="B10" s="7" t="s">
        <v>8</v>
      </c>
      <c r="C10" s="7">
        <v>142</v>
      </c>
      <c r="D10" s="3">
        <f>(3.68+0.22)*C10</f>
        <v>553.80000000000007</v>
      </c>
      <c r="E10" s="3"/>
      <c r="F10" s="8"/>
    </row>
    <row r="11" spans="1:6" ht="15" customHeight="1">
      <c r="A11" s="2">
        <v>41845</v>
      </c>
      <c r="B11" s="7" t="s">
        <v>9</v>
      </c>
      <c r="C11" s="7">
        <v>65</v>
      </c>
      <c r="D11" s="3">
        <f t="shared" ref="D11:D12" si="0">(3.68+0.22)*C11</f>
        <v>253.50000000000003</v>
      </c>
      <c r="E11" s="3"/>
      <c r="F11" s="8"/>
    </row>
    <row r="12" spans="1:6" ht="15" customHeight="1">
      <c r="A12" s="2">
        <v>41845</v>
      </c>
      <c r="B12" s="7" t="s">
        <v>10</v>
      </c>
      <c r="C12" s="7">
        <v>21</v>
      </c>
      <c r="D12" s="3">
        <f t="shared" si="0"/>
        <v>81.900000000000006</v>
      </c>
      <c r="E12" s="3"/>
      <c r="F12" s="8"/>
    </row>
    <row r="13" spans="1:6" ht="15" customHeight="1">
      <c r="A13" s="2">
        <v>41845</v>
      </c>
      <c r="B13" s="7" t="s">
        <v>11</v>
      </c>
      <c r="C13" s="7"/>
      <c r="D13" s="3"/>
      <c r="E13" s="3">
        <v>0.72</v>
      </c>
      <c r="F13" s="8"/>
    </row>
    <row r="14" spans="1:6" ht="15" customHeight="1">
      <c r="A14" s="2">
        <v>41845</v>
      </c>
      <c r="B14" s="7" t="s">
        <v>98</v>
      </c>
      <c r="C14" s="7"/>
      <c r="D14" s="3"/>
      <c r="E14" s="3">
        <f>22.08+57.54+170.68+32.24+31.98+1.95</f>
        <v>316.47000000000003</v>
      </c>
      <c r="F14" s="8"/>
    </row>
    <row r="15" spans="1:6" ht="15" customHeight="1">
      <c r="A15" s="2">
        <v>41845</v>
      </c>
      <c r="B15" s="7" t="s">
        <v>12</v>
      </c>
      <c r="C15" s="7">
        <v>1</v>
      </c>
      <c r="D15" s="3"/>
      <c r="E15" s="3">
        <v>0.78</v>
      </c>
      <c r="F15" s="8"/>
    </row>
    <row r="16" spans="1:6" ht="15" customHeight="1">
      <c r="A16" s="2">
        <v>41845</v>
      </c>
      <c r="B16" s="7" t="s">
        <v>13</v>
      </c>
      <c r="C16" s="7">
        <f>C10</f>
        <v>142</v>
      </c>
      <c r="D16" s="3"/>
      <c r="E16" s="3">
        <f>0.22*C16</f>
        <v>31.24</v>
      </c>
      <c r="F16" s="8"/>
    </row>
    <row r="17" spans="1:6" ht="15" customHeight="1">
      <c r="A17" s="2">
        <v>41845</v>
      </c>
      <c r="B17" s="7" t="s">
        <v>14</v>
      </c>
      <c r="C17" s="7">
        <f>C11</f>
        <v>65</v>
      </c>
      <c r="D17" s="3"/>
      <c r="E17" s="3">
        <f t="shared" ref="E17:E18" si="1">0.22*C17</f>
        <v>14.3</v>
      </c>
      <c r="F17" s="8"/>
    </row>
    <row r="18" spans="1:6" ht="15" customHeight="1">
      <c r="A18" s="2">
        <v>41845</v>
      </c>
      <c r="B18" s="7" t="s">
        <v>15</v>
      </c>
      <c r="C18" s="7">
        <f>C12</f>
        <v>21</v>
      </c>
      <c r="D18" s="3"/>
      <c r="E18" s="3">
        <f t="shared" si="1"/>
        <v>4.62</v>
      </c>
      <c r="F18" s="8"/>
    </row>
    <row r="19" spans="1:6" ht="15" customHeight="1" thickBot="1">
      <c r="A19" s="4" t="s">
        <v>26</v>
      </c>
      <c r="B19" s="9"/>
      <c r="C19" s="9"/>
      <c r="D19" s="5">
        <f>SUM(D2:D18)</f>
        <v>6513.61</v>
      </c>
      <c r="E19" s="5">
        <f>SUM(E2:E18)</f>
        <v>368.13000000000005</v>
      </c>
      <c r="F19" s="6">
        <f>D19-E19</f>
        <v>6145.48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9"/>
  <dimension ref="A1:F20"/>
  <sheetViews>
    <sheetView workbookViewId="0">
      <selection activeCell="B19" sqref="B19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41822</v>
      </c>
      <c r="B2" s="7" t="s">
        <v>6</v>
      </c>
      <c r="C2" s="7" t="s">
        <v>27</v>
      </c>
      <c r="D2" s="3">
        <f>71.43+4.29</f>
        <v>75.720000000000013</v>
      </c>
      <c r="E2" s="3"/>
      <c r="F2" s="8"/>
    </row>
    <row r="3" spans="1:6" ht="15" customHeight="1">
      <c r="A3" s="2">
        <v>41822</v>
      </c>
      <c r="B3" s="7" t="s">
        <v>6</v>
      </c>
      <c r="C3" s="7" t="s">
        <v>28</v>
      </c>
      <c r="D3" s="3">
        <f>11.98+0.72</f>
        <v>12.700000000000001</v>
      </c>
      <c r="E3" s="3"/>
      <c r="F3" s="8"/>
    </row>
    <row r="4" spans="1:6" ht="15" customHeight="1">
      <c r="A4" s="2">
        <v>41822</v>
      </c>
      <c r="B4" s="7" t="s">
        <v>6</v>
      </c>
      <c r="C4" s="7" t="s">
        <v>29</v>
      </c>
      <c r="D4" s="3">
        <f>11.98+0.72</f>
        <v>12.700000000000001</v>
      </c>
      <c r="E4" s="3"/>
      <c r="F4" s="8"/>
    </row>
    <row r="5" spans="1:6" ht="15" customHeight="1">
      <c r="A5" s="2">
        <v>41822</v>
      </c>
      <c r="B5" s="7" t="s">
        <v>66</v>
      </c>
      <c r="C5" s="12" t="s">
        <v>68</v>
      </c>
      <c r="D5" s="3">
        <f>28.24+1.69</f>
        <v>29.93</v>
      </c>
      <c r="E5" s="3"/>
      <c r="F5" s="8"/>
    </row>
    <row r="6" spans="1:6" ht="15" customHeight="1">
      <c r="A6" s="2">
        <v>41822</v>
      </c>
      <c r="B6" s="7" t="s">
        <v>66</v>
      </c>
      <c r="C6" s="12" t="s">
        <v>69</v>
      </c>
      <c r="D6" s="3">
        <f>460.63+27.57</f>
        <v>488.2</v>
      </c>
      <c r="E6" s="3"/>
      <c r="F6" s="8"/>
    </row>
    <row r="7" spans="1:6" ht="15" customHeight="1">
      <c r="A7" s="2">
        <v>41822</v>
      </c>
      <c r="B7" s="7" t="s">
        <v>66</v>
      </c>
      <c r="C7" s="12" t="s">
        <v>70</v>
      </c>
      <c r="D7" s="3">
        <f>890.46+53.32</f>
        <v>943.78000000000009</v>
      </c>
      <c r="E7" s="3"/>
      <c r="F7" s="8"/>
    </row>
    <row r="8" spans="1:6" ht="15" customHeight="1">
      <c r="A8" s="2">
        <v>41822</v>
      </c>
      <c r="B8" s="7" t="s">
        <v>7</v>
      </c>
      <c r="C8" s="12">
        <v>1</v>
      </c>
      <c r="D8" s="3">
        <f>13.05+0.78</f>
        <v>13.83</v>
      </c>
      <c r="E8" s="3"/>
      <c r="F8" s="8"/>
    </row>
    <row r="9" spans="1:6" ht="15" customHeight="1">
      <c r="A9" s="2">
        <v>41822</v>
      </c>
      <c r="B9" s="7" t="s">
        <v>8</v>
      </c>
      <c r="C9" s="7">
        <v>100</v>
      </c>
      <c r="D9" s="3">
        <f>(3.68+0.22)*C9</f>
        <v>390.00000000000006</v>
      </c>
      <c r="E9" s="3"/>
      <c r="F9" s="8"/>
    </row>
    <row r="10" spans="1:6" ht="15" customHeight="1">
      <c r="A10" s="2">
        <v>41822</v>
      </c>
      <c r="B10" s="7" t="s">
        <v>9</v>
      </c>
      <c r="C10" s="7">
        <v>78</v>
      </c>
      <c r="D10" s="3">
        <f t="shared" ref="D10:D11" si="0">(3.68+0.22)*C10</f>
        <v>304.20000000000005</v>
      </c>
      <c r="E10" s="3"/>
      <c r="F10" s="8"/>
    </row>
    <row r="11" spans="1:6" ht="15" customHeight="1">
      <c r="A11" s="2">
        <v>41822</v>
      </c>
      <c r="B11" s="7" t="s">
        <v>10</v>
      </c>
      <c r="C11" s="7">
        <v>9</v>
      </c>
      <c r="D11" s="3">
        <f t="shared" si="0"/>
        <v>35.1</v>
      </c>
      <c r="E11" s="3"/>
      <c r="F11" s="8"/>
    </row>
    <row r="12" spans="1:6" ht="15" customHeight="1">
      <c r="A12" s="2">
        <v>41822</v>
      </c>
      <c r="B12" s="7" t="s">
        <v>11</v>
      </c>
      <c r="C12" s="7"/>
      <c r="D12" s="3"/>
      <c r="E12" s="3">
        <f>0.72*2+4.29</f>
        <v>5.73</v>
      </c>
      <c r="F12" s="8"/>
    </row>
    <row r="13" spans="1:6" ht="15" customHeight="1">
      <c r="A13" s="2">
        <v>41822</v>
      </c>
      <c r="B13" s="7" t="s">
        <v>98</v>
      </c>
      <c r="C13" s="7"/>
      <c r="D13" s="3"/>
      <c r="E13" s="3">
        <f>1.69+27.57+53.32</f>
        <v>82.58</v>
      </c>
      <c r="F13" s="8"/>
    </row>
    <row r="14" spans="1:6" ht="15" customHeight="1">
      <c r="A14" s="2">
        <v>41822</v>
      </c>
      <c r="B14" s="7" t="s">
        <v>12</v>
      </c>
      <c r="C14" s="7">
        <v>1</v>
      </c>
      <c r="D14" s="3"/>
      <c r="E14" s="3">
        <v>0.78</v>
      </c>
      <c r="F14" s="8"/>
    </row>
    <row r="15" spans="1:6" ht="15" customHeight="1">
      <c r="A15" s="2">
        <v>41822</v>
      </c>
      <c r="B15" s="7" t="s">
        <v>13</v>
      </c>
      <c r="C15" s="7">
        <f>C9</f>
        <v>100</v>
      </c>
      <c r="D15" s="3"/>
      <c r="E15" s="3">
        <f>0.22*C15</f>
        <v>22</v>
      </c>
      <c r="F15" s="8"/>
    </row>
    <row r="16" spans="1:6" ht="15" customHeight="1">
      <c r="A16" s="2">
        <v>41822</v>
      </c>
      <c r="B16" s="7" t="s">
        <v>14</v>
      </c>
      <c r="C16" s="7">
        <f>C10</f>
        <v>78</v>
      </c>
      <c r="D16" s="3"/>
      <c r="E16" s="3">
        <f t="shared" ref="E16:E17" si="1">0.22*C16</f>
        <v>17.16</v>
      </c>
      <c r="F16" s="8"/>
    </row>
    <row r="17" spans="1:6" ht="15" customHeight="1">
      <c r="A17" s="2">
        <v>41822</v>
      </c>
      <c r="B17" s="7" t="s">
        <v>15</v>
      </c>
      <c r="C17" s="7">
        <f>C11</f>
        <v>9</v>
      </c>
      <c r="D17" s="3"/>
      <c r="E17" s="3">
        <f t="shared" si="1"/>
        <v>1.98</v>
      </c>
      <c r="F17" s="8"/>
    </row>
    <row r="18" spans="1:6" ht="15" customHeight="1">
      <c r="A18" s="2">
        <v>41822</v>
      </c>
      <c r="B18" s="7" t="s">
        <v>16</v>
      </c>
      <c r="C18" s="7" t="s">
        <v>17</v>
      </c>
      <c r="D18" s="3"/>
      <c r="E18" s="3">
        <v>83</v>
      </c>
      <c r="F18" s="8"/>
    </row>
    <row r="19" spans="1:6" ht="15" customHeight="1">
      <c r="A19" s="2">
        <v>41822</v>
      </c>
      <c r="B19" s="18" t="s">
        <v>116</v>
      </c>
      <c r="C19" s="18" t="s">
        <v>117</v>
      </c>
      <c r="D19" s="19"/>
      <c r="E19" s="19">
        <v>6</v>
      </c>
      <c r="F19" s="20"/>
    </row>
    <row r="20" spans="1:6" ht="15" customHeight="1" thickBot="1">
      <c r="A20" s="4" t="s">
        <v>26</v>
      </c>
      <c r="B20" s="9"/>
      <c r="C20" s="9"/>
      <c r="D20" s="5">
        <f>SUM(D2:D19)</f>
        <v>2306.1600000000003</v>
      </c>
      <c r="E20" s="5">
        <f>SUM(E2:E19)</f>
        <v>219.23</v>
      </c>
      <c r="F20" s="6">
        <f>D20-E20</f>
        <v>2086.9300000000003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Plan37"/>
  <dimension ref="A1:F12"/>
  <sheetViews>
    <sheetView workbookViewId="0">
      <selection activeCell="F10" sqref="F1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41848</v>
      </c>
      <c r="B2" s="7" t="s">
        <v>7</v>
      </c>
      <c r="C2" s="7">
        <v>1</v>
      </c>
      <c r="D2" s="3">
        <f>13.05+0.78</f>
        <v>13.83</v>
      </c>
      <c r="E2" s="3"/>
      <c r="F2" s="8"/>
    </row>
    <row r="3" spans="1:6" ht="15" customHeight="1">
      <c r="A3" s="2">
        <v>41848</v>
      </c>
      <c r="B3" s="7" t="s">
        <v>8</v>
      </c>
      <c r="C3" s="7">
        <v>122</v>
      </c>
      <c r="D3" s="3">
        <f>(3.68+0.22)*C3</f>
        <v>475.80000000000007</v>
      </c>
      <c r="E3" s="3"/>
      <c r="F3" s="8"/>
    </row>
    <row r="4" spans="1:6" ht="15" customHeight="1">
      <c r="A4" s="2">
        <v>41848</v>
      </c>
      <c r="B4" s="7" t="s">
        <v>9</v>
      </c>
      <c r="C4" s="7">
        <v>87</v>
      </c>
      <c r="D4" s="3">
        <f t="shared" ref="D4:D5" si="0">(3.68+0.22)*C4</f>
        <v>339.3</v>
      </c>
      <c r="E4" s="3"/>
      <c r="F4" s="8"/>
    </row>
    <row r="5" spans="1:6" ht="15" customHeight="1">
      <c r="A5" s="2">
        <v>41848</v>
      </c>
      <c r="B5" s="7" t="s">
        <v>10</v>
      </c>
      <c r="C5" s="7">
        <v>12</v>
      </c>
      <c r="D5" s="3">
        <f t="shared" si="0"/>
        <v>46.800000000000004</v>
      </c>
      <c r="E5" s="3"/>
      <c r="F5" s="8"/>
    </row>
    <row r="6" spans="1:6" ht="15" customHeight="1">
      <c r="A6" s="2">
        <v>41848</v>
      </c>
      <c r="B6" s="7" t="s">
        <v>12</v>
      </c>
      <c r="C6" s="7">
        <v>1</v>
      </c>
      <c r="D6" s="3"/>
      <c r="E6" s="3">
        <v>0.78</v>
      </c>
      <c r="F6" s="8"/>
    </row>
    <row r="7" spans="1:6" ht="15" customHeight="1">
      <c r="A7" s="2">
        <v>41848</v>
      </c>
      <c r="B7" s="7" t="s">
        <v>13</v>
      </c>
      <c r="C7" s="7">
        <f>C3</f>
        <v>122</v>
      </c>
      <c r="D7" s="3"/>
      <c r="E7" s="3">
        <f>0.22*C7</f>
        <v>26.84</v>
      </c>
      <c r="F7" s="8"/>
    </row>
    <row r="8" spans="1:6" ht="15" customHeight="1">
      <c r="A8" s="2">
        <v>41848</v>
      </c>
      <c r="B8" s="7" t="s">
        <v>14</v>
      </c>
      <c r="C8" s="7">
        <f>C4</f>
        <v>87</v>
      </c>
      <c r="D8" s="3"/>
      <c r="E8" s="3">
        <f t="shared" ref="E8:E9" si="1">0.22*C8</f>
        <v>19.14</v>
      </c>
      <c r="F8" s="8"/>
    </row>
    <row r="9" spans="1:6" ht="15" customHeight="1">
      <c r="A9" s="2">
        <v>41848</v>
      </c>
      <c r="B9" s="7" t="s">
        <v>15</v>
      </c>
      <c r="C9" s="7">
        <f>C5</f>
        <v>12</v>
      </c>
      <c r="D9" s="3"/>
      <c r="E9" s="3">
        <f t="shared" si="1"/>
        <v>2.64</v>
      </c>
      <c r="F9" s="8"/>
    </row>
    <row r="10" spans="1:6" ht="15" customHeight="1">
      <c r="A10" s="2">
        <v>41848</v>
      </c>
      <c r="B10" s="7" t="s">
        <v>108</v>
      </c>
      <c r="C10" s="7" t="s">
        <v>102</v>
      </c>
      <c r="D10" s="3"/>
      <c r="E10" s="3">
        <v>9.9499999999999993</v>
      </c>
      <c r="F10" s="8"/>
    </row>
    <row r="11" spans="1:6" ht="15" customHeight="1">
      <c r="A11" s="17">
        <v>41848</v>
      </c>
      <c r="B11" s="18" t="s">
        <v>111</v>
      </c>
      <c r="C11" s="18" t="s">
        <v>112</v>
      </c>
      <c r="D11" s="19"/>
      <c r="E11" s="19">
        <v>302.8</v>
      </c>
      <c r="F11" s="20"/>
    </row>
    <row r="12" spans="1:6" ht="15" customHeight="1" thickBot="1">
      <c r="A12" s="4" t="s">
        <v>26</v>
      </c>
      <c r="B12" s="9"/>
      <c r="C12" s="9"/>
      <c r="D12" s="5">
        <f>SUM(D2:D10)</f>
        <v>875.73</v>
      </c>
      <c r="E12" s="5">
        <f>SUM(E2:E10)</f>
        <v>59.350000000000009</v>
      </c>
      <c r="F12" s="6">
        <f>D12-E12</f>
        <v>816.38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Plan38"/>
  <dimension ref="A1:F15"/>
  <sheetViews>
    <sheetView workbookViewId="0">
      <selection activeCell="C1" sqref="C1:C104857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41849</v>
      </c>
      <c r="B2" s="7" t="s">
        <v>6</v>
      </c>
      <c r="C2" s="7" t="s">
        <v>57</v>
      </c>
      <c r="D2" s="3">
        <f>71.43+4.29</f>
        <v>75.720000000000013</v>
      </c>
      <c r="E2" s="3"/>
      <c r="F2" s="8"/>
    </row>
    <row r="3" spans="1:6" ht="15" customHeight="1">
      <c r="A3" s="2">
        <v>41849</v>
      </c>
      <c r="B3" s="7" t="s">
        <v>6</v>
      </c>
      <c r="C3" s="7" t="s">
        <v>58</v>
      </c>
      <c r="D3" s="3">
        <f>37.03+2.2</f>
        <v>39.230000000000004</v>
      </c>
      <c r="E3" s="3"/>
      <c r="F3" s="8"/>
    </row>
    <row r="4" spans="1:6" ht="15" customHeight="1">
      <c r="A4" s="2">
        <v>41849</v>
      </c>
      <c r="B4" s="7" t="s">
        <v>6</v>
      </c>
      <c r="C4" s="7" t="s">
        <v>59</v>
      </c>
      <c r="D4" s="3">
        <f>71.43+4.29</f>
        <v>75.720000000000013</v>
      </c>
      <c r="E4" s="3"/>
      <c r="F4" s="8"/>
    </row>
    <row r="5" spans="1:6" ht="15" customHeight="1">
      <c r="A5" s="2">
        <v>41849</v>
      </c>
      <c r="B5" s="7" t="s">
        <v>6</v>
      </c>
      <c r="C5" s="7" t="s">
        <v>60</v>
      </c>
      <c r="D5" s="3">
        <f>71.43+4.29</f>
        <v>75.720000000000013</v>
      </c>
      <c r="E5" s="3"/>
      <c r="F5" s="8"/>
    </row>
    <row r="6" spans="1:6" ht="15" customHeight="1">
      <c r="A6" s="2">
        <v>41849</v>
      </c>
      <c r="B6" s="7" t="s">
        <v>7</v>
      </c>
      <c r="C6" s="7">
        <v>2</v>
      </c>
      <c r="D6" s="3">
        <f>(13.05+0.78)*C6</f>
        <v>27.66</v>
      </c>
      <c r="E6" s="3"/>
      <c r="F6" s="8"/>
    </row>
    <row r="7" spans="1:6" ht="15" customHeight="1">
      <c r="A7" s="2">
        <v>41849</v>
      </c>
      <c r="B7" s="7" t="s">
        <v>8</v>
      </c>
      <c r="C7" s="7">
        <v>165</v>
      </c>
      <c r="D7" s="3">
        <f>(3.68+0.22)*C7</f>
        <v>643.50000000000011</v>
      </c>
      <c r="E7" s="3"/>
      <c r="F7" s="8"/>
    </row>
    <row r="8" spans="1:6" ht="15" customHeight="1">
      <c r="A8" s="2">
        <v>41849</v>
      </c>
      <c r="B8" s="7" t="s">
        <v>9</v>
      </c>
      <c r="C8" s="7">
        <v>31</v>
      </c>
      <c r="D8" s="3">
        <f t="shared" ref="D8:D9" si="0">(3.68+0.22)*C8</f>
        <v>120.9</v>
      </c>
      <c r="E8" s="3"/>
      <c r="F8" s="8"/>
    </row>
    <row r="9" spans="1:6" ht="15" customHeight="1">
      <c r="A9" s="2">
        <v>41849</v>
      </c>
      <c r="B9" s="7" t="s">
        <v>10</v>
      </c>
      <c r="C9" s="7">
        <v>14</v>
      </c>
      <c r="D9" s="3">
        <f t="shared" si="0"/>
        <v>54.600000000000009</v>
      </c>
      <c r="E9" s="3"/>
      <c r="F9" s="8"/>
    </row>
    <row r="10" spans="1:6" ht="15" customHeight="1">
      <c r="A10" s="2">
        <v>41849</v>
      </c>
      <c r="B10" s="7" t="s">
        <v>11</v>
      </c>
      <c r="C10" s="7"/>
      <c r="D10" s="3"/>
      <c r="E10" s="3">
        <f>4.29*3+2.2</f>
        <v>15.07</v>
      </c>
      <c r="F10" s="8"/>
    </row>
    <row r="11" spans="1:6" ht="15" customHeight="1">
      <c r="A11" s="2">
        <v>41849</v>
      </c>
      <c r="B11" s="7" t="s">
        <v>12</v>
      </c>
      <c r="C11" s="7">
        <v>2</v>
      </c>
      <c r="D11" s="3"/>
      <c r="E11" s="3">
        <f>0.78*2</f>
        <v>1.56</v>
      </c>
      <c r="F11" s="8"/>
    </row>
    <row r="12" spans="1:6" ht="15" customHeight="1">
      <c r="A12" s="2">
        <v>41849</v>
      </c>
      <c r="B12" s="7" t="s">
        <v>13</v>
      </c>
      <c r="C12" s="7">
        <f>C7</f>
        <v>165</v>
      </c>
      <c r="D12" s="3"/>
      <c r="E12" s="3">
        <f>0.22*C12</f>
        <v>36.299999999999997</v>
      </c>
      <c r="F12" s="8"/>
    </row>
    <row r="13" spans="1:6" ht="15" customHeight="1">
      <c r="A13" s="2">
        <v>41849</v>
      </c>
      <c r="B13" s="7" t="s">
        <v>14</v>
      </c>
      <c r="C13" s="7">
        <f>C8</f>
        <v>31</v>
      </c>
      <c r="D13" s="3"/>
      <c r="E13" s="3">
        <f t="shared" ref="E13:E14" si="1">0.22*C13</f>
        <v>6.82</v>
      </c>
      <c r="F13" s="8"/>
    </row>
    <row r="14" spans="1:6" ht="15" customHeight="1">
      <c r="A14" s="2">
        <v>41849</v>
      </c>
      <c r="B14" s="7" t="s">
        <v>15</v>
      </c>
      <c r="C14" s="7">
        <f>C9</f>
        <v>14</v>
      </c>
      <c r="D14" s="3"/>
      <c r="E14" s="3">
        <f t="shared" si="1"/>
        <v>3.08</v>
      </c>
      <c r="F14" s="8"/>
    </row>
    <row r="15" spans="1:6" ht="15" customHeight="1" thickBot="1">
      <c r="A15" s="4" t="s">
        <v>26</v>
      </c>
      <c r="B15" s="9"/>
      <c r="C15" s="9"/>
      <c r="D15" s="5">
        <f>SUM(D2:D14)</f>
        <v>1113.0500000000002</v>
      </c>
      <c r="E15" s="5">
        <f>SUM(E2:E14)</f>
        <v>62.829999999999991</v>
      </c>
      <c r="F15" s="6">
        <f>D15-E15</f>
        <v>1050.2200000000003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  <ignoredErrors>
    <ignoredError sqref="D3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>
  <sheetPr codeName="Plan39"/>
  <dimension ref="A1:F18"/>
  <sheetViews>
    <sheetView workbookViewId="0">
      <selection activeCell="C12" sqref="C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41850</v>
      </c>
      <c r="B2" s="7" t="s">
        <v>6</v>
      </c>
      <c r="C2" s="7" t="s">
        <v>61</v>
      </c>
      <c r="D2" s="3">
        <f>71.43+4.29</f>
        <v>75.720000000000013</v>
      </c>
      <c r="E2" s="3"/>
      <c r="F2" s="8"/>
    </row>
    <row r="3" spans="1:6" ht="15" customHeight="1">
      <c r="A3" s="2">
        <v>41850</v>
      </c>
      <c r="B3" s="7" t="s">
        <v>6</v>
      </c>
      <c r="C3" s="7" t="s">
        <v>62</v>
      </c>
      <c r="D3" s="3">
        <f>71.43+4.29</f>
        <v>75.720000000000013</v>
      </c>
      <c r="E3" s="3"/>
      <c r="F3" s="8"/>
    </row>
    <row r="4" spans="1:6" ht="15" customHeight="1">
      <c r="A4" s="2">
        <v>41850</v>
      </c>
      <c r="B4" s="7" t="s">
        <v>6</v>
      </c>
      <c r="C4" s="7" t="s">
        <v>63</v>
      </c>
      <c r="D4" s="3">
        <f>11.98+0.72</f>
        <v>12.700000000000001</v>
      </c>
      <c r="E4" s="3"/>
      <c r="F4" s="8"/>
    </row>
    <row r="5" spans="1:6" ht="15" customHeight="1">
      <c r="A5" s="2">
        <v>41850</v>
      </c>
      <c r="B5" s="7" t="s">
        <v>66</v>
      </c>
      <c r="C5" s="12" t="s">
        <v>93</v>
      </c>
      <c r="D5" s="3">
        <f>28.24+1.69</f>
        <v>29.93</v>
      </c>
      <c r="E5" s="3"/>
      <c r="F5" s="8"/>
    </row>
    <row r="6" spans="1:6" ht="15" customHeight="1">
      <c r="A6" s="2">
        <v>41850</v>
      </c>
      <c r="B6" s="7" t="s">
        <v>66</v>
      </c>
      <c r="C6" s="12" t="s">
        <v>94</v>
      </c>
      <c r="D6" s="3">
        <f>641.44+38.44</f>
        <v>679.88000000000011</v>
      </c>
      <c r="E6" s="3"/>
      <c r="F6" s="8"/>
    </row>
    <row r="7" spans="1:6" ht="15" customHeight="1">
      <c r="A7" s="2">
        <v>41850</v>
      </c>
      <c r="B7" s="7" t="s">
        <v>7</v>
      </c>
      <c r="C7" s="7">
        <v>2</v>
      </c>
      <c r="D7" s="3">
        <f>(13.05+0.78)*C7</f>
        <v>27.66</v>
      </c>
      <c r="E7" s="3"/>
      <c r="F7" s="8"/>
    </row>
    <row r="8" spans="1:6" ht="15" customHeight="1">
      <c r="A8" s="2">
        <v>41850</v>
      </c>
      <c r="B8" s="7" t="s">
        <v>8</v>
      </c>
      <c r="C8" s="7">
        <v>110</v>
      </c>
      <c r="D8" s="3">
        <f>(3.68+0.22)*C8</f>
        <v>429.00000000000006</v>
      </c>
      <c r="E8" s="3"/>
      <c r="F8" s="8"/>
    </row>
    <row r="9" spans="1:6" ht="15" customHeight="1">
      <c r="A9" s="2">
        <v>41850</v>
      </c>
      <c r="B9" s="7" t="s">
        <v>9</v>
      </c>
      <c r="C9" s="7">
        <v>54</v>
      </c>
      <c r="D9" s="3">
        <f t="shared" ref="D9:D10" si="0">(3.68+0.22)*C9</f>
        <v>210.60000000000002</v>
      </c>
      <c r="E9" s="3"/>
      <c r="F9" s="8"/>
    </row>
    <row r="10" spans="1:6" ht="15" customHeight="1">
      <c r="A10" s="2">
        <v>41850</v>
      </c>
      <c r="B10" s="7" t="s">
        <v>10</v>
      </c>
      <c r="C10" s="7">
        <v>11</v>
      </c>
      <c r="D10" s="3">
        <f t="shared" si="0"/>
        <v>42.900000000000006</v>
      </c>
      <c r="E10" s="3"/>
      <c r="F10" s="8"/>
    </row>
    <row r="11" spans="1:6" ht="15" customHeight="1">
      <c r="A11" s="2">
        <v>41850</v>
      </c>
      <c r="B11" s="7" t="s">
        <v>11</v>
      </c>
      <c r="C11" s="7"/>
      <c r="D11" s="3"/>
      <c r="E11" s="3">
        <f>4.29*2+0.72</f>
        <v>9.3000000000000007</v>
      </c>
      <c r="F11" s="8"/>
    </row>
    <row r="12" spans="1:6" ht="15" customHeight="1">
      <c r="A12" s="2">
        <v>41850</v>
      </c>
      <c r="B12" s="7" t="s">
        <v>98</v>
      </c>
      <c r="C12" s="7"/>
      <c r="D12" s="3"/>
      <c r="E12" s="3">
        <f>1.69+38.44</f>
        <v>40.129999999999995</v>
      </c>
      <c r="F12" s="8"/>
    </row>
    <row r="13" spans="1:6" ht="15" customHeight="1">
      <c r="A13" s="2">
        <v>41850</v>
      </c>
      <c r="B13" s="7" t="s">
        <v>12</v>
      </c>
      <c r="C13" s="7">
        <v>2</v>
      </c>
      <c r="D13" s="3"/>
      <c r="E13" s="3">
        <f>0.78*2</f>
        <v>1.56</v>
      </c>
      <c r="F13" s="8"/>
    </row>
    <row r="14" spans="1:6" ht="15" customHeight="1">
      <c r="A14" s="2">
        <v>41850</v>
      </c>
      <c r="B14" s="7" t="s">
        <v>13</v>
      </c>
      <c r="C14" s="7">
        <f>C8</f>
        <v>110</v>
      </c>
      <c r="D14" s="3"/>
      <c r="E14" s="3">
        <f>0.22*C14</f>
        <v>24.2</v>
      </c>
      <c r="F14" s="8"/>
    </row>
    <row r="15" spans="1:6" ht="15" customHeight="1">
      <c r="A15" s="2">
        <v>41850</v>
      </c>
      <c r="B15" s="7" t="s">
        <v>14</v>
      </c>
      <c r="C15" s="7">
        <f>C9</f>
        <v>54</v>
      </c>
      <c r="D15" s="3"/>
      <c r="E15" s="3">
        <f t="shared" ref="E15:E16" si="1">0.22*C15</f>
        <v>11.88</v>
      </c>
      <c r="F15" s="8"/>
    </row>
    <row r="16" spans="1:6" ht="15" customHeight="1">
      <c r="A16" s="2">
        <v>41850</v>
      </c>
      <c r="B16" s="7" t="s">
        <v>15</v>
      </c>
      <c r="C16" s="7">
        <f>C10</f>
        <v>11</v>
      </c>
      <c r="D16" s="3"/>
      <c r="E16" s="3">
        <f t="shared" si="1"/>
        <v>2.42</v>
      </c>
      <c r="F16" s="8"/>
    </row>
    <row r="17" spans="1:6" ht="15" customHeight="1">
      <c r="A17" s="2">
        <v>41850</v>
      </c>
      <c r="B17" s="7" t="s">
        <v>101</v>
      </c>
      <c r="C17" s="7" t="s">
        <v>110</v>
      </c>
      <c r="D17" s="3"/>
      <c r="E17" s="3">
        <v>1596.9</v>
      </c>
      <c r="F17" s="8"/>
    </row>
    <row r="18" spans="1:6" ht="15" customHeight="1" thickBot="1">
      <c r="A18" s="4" t="s">
        <v>26</v>
      </c>
      <c r="B18" s="9"/>
      <c r="C18" s="9"/>
      <c r="D18" s="5">
        <f>SUM(D2:D17)</f>
        <v>1584.1100000000001</v>
      </c>
      <c r="E18" s="5">
        <f>SUM(E2:E17)</f>
        <v>1686.39</v>
      </c>
      <c r="F18" s="6">
        <f>D18-E18</f>
        <v>-102.27999999999997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Plan40"/>
  <dimension ref="A1:F15"/>
  <sheetViews>
    <sheetView workbookViewId="0">
      <selection activeCell="F16" sqref="F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41851</v>
      </c>
      <c r="B2" s="7" t="s">
        <v>6</v>
      </c>
      <c r="C2" s="7" t="s">
        <v>64</v>
      </c>
      <c r="D2" s="3">
        <f>15.03+0.9</f>
        <v>15.93</v>
      </c>
      <c r="E2" s="3"/>
      <c r="F2" s="8"/>
    </row>
    <row r="3" spans="1:6" ht="15" customHeight="1">
      <c r="A3" s="2">
        <v>41851</v>
      </c>
      <c r="B3" s="7" t="s">
        <v>6</v>
      </c>
      <c r="C3" s="7" t="s">
        <v>65</v>
      </c>
      <c r="D3" s="3">
        <f>28.23+1.68</f>
        <v>29.91</v>
      </c>
      <c r="E3" s="3"/>
      <c r="F3" s="8"/>
    </row>
    <row r="4" spans="1:6" ht="15" customHeight="1">
      <c r="A4" s="2">
        <v>41851</v>
      </c>
      <c r="B4" s="7" t="s">
        <v>66</v>
      </c>
      <c r="C4" s="12" t="s">
        <v>96</v>
      </c>
      <c r="D4" s="3">
        <f>1412.39+84.65</f>
        <v>1497.0400000000002</v>
      </c>
      <c r="E4" s="3"/>
      <c r="F4" s="8"/>
    </row>
    <row r="5" spans="1:6" ht="15" customHeight="1">
      <c r="A5" s="2">
        <v>41851</v>
      </c>
      <c r="B5" s="7" t="s">
        <v>66</v>
      </c>
      <c r="C5" s="12" t="s">
        <v>95</v>
      </c>
      <c r="D5" s="3">
        <f>1162.63+69.69</f>
        <v>1232.3200000000002</v>
      </c>
      <c r="E5" s="3"/>
      <c r="F5" s="8"/>
    </row>
    <row r="6" spans="1:6" ht="15" customHeight="1">
      <c r="A6" s="2">
        <v>41851</v>
      </c>
      <c r="B6" s="7" t="s">
        <v>66</v>
      </c>
      <c r="C6" s="12" t="s">
        <v>97</v>
      </c>
      <c r="D6" s="3">
        <f>456.23+27.31</f>
        <v>483.54</v>
      </c>
      <c r="E6" s="3"/>
      <c r="F6" s="8"/>
    </row>
    <row r="7" spans="1:6" ht="15" customHeight="1">
      <c r="A7" s="2">
        <v>41851</v>
      </c>
      <c r="B7" s="7" t="s">
        <v>8</v>
      </c>
      <c r="C7" s="7">
        <v>142</v>
      </c>
      <c r="D7" s="3">
        <f>(3.68+0.22)*C7</f>
        <v>553.80000000000007</v>
      </c>
      <c r="E7" s="3"/>
      <c r="F7" s="8"/>
    </row>
    <row r="8" spans="1:6" ht="15" customHeight="1">
      <c r="A8" s="2">
        <v>41851</v>
      </c>
      <c r="B8" s="7" t="s">
        <v>9</v>
      </c>
      <c r="C8" s="7">
        <v>57</v>
      </c>
      <c r="D8" s="3">
        <f t="shared" ref="D8:D9" si="0">(3.68+0.22)*C8</f>
        <v>222.3</v>
      </c>
      <c r="E8" s="3"/>
      <c r="F8" s="8"/>
    </row>
    <row r="9" spans="1:6" ht="15" customHeight="1">
      <c r="A9" s="2">
        <v>41851</v>
      </c>
      <c r="B9" s="7" t="s">
        <v>10</v>
      </c>
      <c r="C9" s="7">
        <v>8</v>
      </c>
      <c r="D9" s="3">
        <f t="shared" si="0"/>
        <v>31.200000000000003</v>
      </c>
      <c r="E9" s="3"/>
      <c r="F9" s="8"/>
    </row>
    <row r="10" spans="1:6" ht="15" customHeight="1">
      <c r="A10" s="2">
        <v>41851</v>
      </c>
      <c r="B10" s="7" t="s">
        <v>11</v>
      </c>
      <c r="C10" s="7"/>
      <c r="D10" s="3"/>
      <c r="E10" s="3" t="s">
        <v>99</v>
      </c>
      <c r="F10" s="8"/>
    </row>
    <row r="11" spans="1:6" ht="15" customHeight="1">
      <c r="A11" s="2">
        <v>41851</v>
      </c>
      <c r="B11" s="7" t="s">
        <v>98</v>
      </c>
      <c r="C11" s="7"/>
      <c r="D11" s="3"/>
      <c r="E11" s="3">
        <f>84.65+69.69+27.31</f>
        <v>181.65</v>
      </c>
      <c r="F11" s="8"/>
    </row>
    <row r="12" spans="1:6" ht="15" customHeight="1">
      <c r="A12" s="2">
        <v>41851</v>
      </c>
      <c r="B12" s="7" t="s">
        <v>13</v>
      </c>
      <c r="C12" s="7">
        <f>C7</f>
        <v>142</v>
      </c>
      <c r="D12" s="3"/>
      <c r="E12" s="3">
        <f>0.22*C12</f>
        <v>31.24</v>
      </c>
      <c r="F12" s="8"/>
    </row>
    <row r="13" spans="1:6" ht="15" customHeight="1">
      <c r="A13" s="2">
        <v>41851</v>
      </c>
      <c r="B13" s="7" t="s">
        <v>14</v>
      </c>
      <c r="C13" s="7">
        <f>C8</f>
        <v>57</v>
      </c>
      <c r="D13" s="3"/>
      <c r="E13" s="3">
        <f t="shared" ref="E13:E14" si="1">0.22*C13</f>
        <v>12.540000000000001</v>
      </c>
      <c r="F13" s="8"/>
    </row>
    <row r="14" spans="1:6" ht="15" customHeight="1">
      <c r="A14" s="2">
        <v>41851</v>
      </c>
      <c r="B14" s="7" t="s">
        <v>15</v>
      </c>
      <c r="C14" s="7">
        <f>C9</f>
        <v>8</v>
      </c>
      <c r="D14" s="3"/>
      <c r="E14" s="3">
        <f t="shared" si="1"/>
        <v>1.76</v>
      </c>
      <c r="F14" s="8"/>
    </row>
    <row r="15" spans="1:6" ht="15" customHeight="1" thickBot="1">
      <c r="A15" s="4" t="s">
        <v>26</v>
      </c>
      <c r="B15" s="9"/>
      <c r="C15" s="9"/>
      <c r="D15" s="5">
        <f>SUM(D2:D14)</f>
        <v>4066.0400000000004</v>
      </c>
      <c r="E15" s="5">
        <f>SUM(E2:E14)</f>
        <v>227.19</v>
      </c>
      <c r="F15" s="6">
        <f>D15-E15</f>
        <v>3838.8500000000004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codeName="Plan1"/>
  <dimension ref="A1:D26"/>
  <sheetViews>
    <sheetView tabSelected="1" workbookViewId="0">
      <selection activeCell="D7" sqref="D7"/>
    </sheetView>
  </sheetViews>
  <sheetFormatPr defaultRowHeight="15"/>
  <cols>
    <col min="1" max="1" width="10.42578125" bestFit="1" customWidth="1"/>
    <col min="4" max="4" width="14" bestFit="1" customWidth="1"/>
  </cols>
  <sheetData>
    <row r="1" spans="1:4" ht="15.75" thickTop="1">
      <c r="A1" s="10" t="s">
        <v>0</v>
      </c>
      <c r="B1" s="10" t="s">
        <v>3</v>
      </c>
      <c r="C1" s="10" t="s">
        <v>4</v>
      </c>
      <c r="D1" s="10" t="s">
        <v>5</v>
      </c>
    </row>
    <row r="2" spans="1:4">
      <c r="A2" s="11">
        <v>41821</v>
      </c>
      <c r="B2" s="16">
        <f>'1'!D14</f>
        <v>970.59000000000015</v>
      </c>
      <c r="C2" s="16">
        <f>'1'!E14</f>
        <v>5125.6100000000006</v>
      </c>
      <c r="D2" s="16">
        <f>B2-C2</f>
        <v>-4155.0200000000004</v>
      </c>
    </row>
    <row r="3" spans="1:4">
      <c r="A3" s="11">
        <v>41822</v>
      </c>
      <c r="B3" s="16">
        <f>'2'!D20</f>
        <v>2306.1600000000003</v>
      </c>
      <c r="C3" s="16">
        <f>'2'!E20</f>
        <v>219.23</v>
      </c>
      <c r="D3" s="16">
        <f t="shared" ref="D3:D24" si="0">B3-C3</f>
        <v>2086.9300000000003</v>
      </c>
    </row>
    <row r="4" spans="1:4">
      <c r="A4" s="11">
        <v>41823</v>
      </c>
      <c r="B4" s="16">
        <f>'3'!D14</f>
        <v>3658.4300000000003</v>
      </c>
      <c r="C4" s="16">
        <f>'3'!E14</f>
        <v>206.11999999999998</v>
      </c>
      <c r="D4" s="16">
        <f t="shared" si="0"/>
        <v>3452.3100000000004</v>
      </c>
    </row>
    <row r="5" spans="1:4">
      <c r="A5" s="11">
        <v>41824</v>
      </c>
      <c r="B5" s="16">
        <f>'4'!D12</f>
        <v>308.43</v>
      </c>
      <c r="C5" s="16">
        <f>'4'!E12</f>
        <v>247.95000000000002</v>
      </c>
      <c r="D5" s="16">
        <f t="shared" si="0"/>
        <v>60.47999999999999</v>
      </c>
    </row>
    <row r="6" spans="1:4">
      <c r="A6" s="11">
        <v>41827</v>
      </c>
      <c r="B6" s="16">
        <f>'7'!D23</f>
        <v>3125.92</v>
      </c>
      <c r="C6" s="16">
        <f>'7'!E23</f>
        <v>1128.19</v>
      </c>
      <c r="D6" s="16">
        <f t="shared" si="0"/>
        <v>1997.73</v>
      </c>
    </row>
    <row r="7" spans="1:4">
      <c r="A7" s="11">
        <v>41828</v>
      </c>
      <c r="B7" s="16">
        <f>'8'!D10</f>
        <v>481.32000000000005</v>
      </c>
      <c r="C7" s="16">
        <f>'8'!E10</f>
        <v>27.17</v>
      </c>
      <c r="D7" s="16">
        <f t="shared" si="0"/>
        <v>454.15000000000003</v>
      </c>
    </row>
    <row r="8" spans="1:4">
      <c r="A8" s="11">
        <v>41829</v>
      </c>
      <c r="B8" s="16">
        <f>'9'!D16</f>
        <v>1522.6</v>
      </c>
      <c r="C8" s="16">
        <f>'9'!E16</f>
        <v>39.080000000000005</v>
      </c>
      <c r="D8" s="16">
        <f t="shared" si="0"/>
        <v>1483.52</v>
      </c>
    </row>
    <row r="9" spans="1:4">
      <c r="A9" s="11">
        <v>41830</v>
      </c>
      <c r="B9" s="16">
        <f>'10'!D11</f>
        <v>835.3900000000001</v>
      </c>
      <c r="C9" s="16">
        <f>'10'!E11</f>
        <v>2297.52</v>
      </c>
      <c r="D9" s="16">
        <f t="shared" si="0"/>
        <v>-1462.1299999999999</v>
      </c>
    </row>
    <row r="10" spans="1:4">
      <c r="A10" s="11">
        <v>41831</v>
      </c>
      <c r="B10" s="16">
        <f>'11'!D11</f>
        <v>918.45</v>
      </c>
      <c r="C10" s="16">
        <f>'11'!E11</f>
        <v>51.83</v>
      </c>
      <c r="D10" s="16">
        <f t="shared" si="0"/>
        <v>866.62</v>
      </c>
    </row>
    <row r="11" spans="1:4">
      <c r="A11" s="11">
        <v>41834</v>
      </c>
      <c r="B11" s="16">
        <f>'14'!D13</f>
        <v>2274</v>
      </c>
      <c r="C11" s="16">
        <f>'14'!E13</f>
        <v>422.46</v>
      </c>
      <c r="D11" s="16">
        <f t="shared" si="0"/>
        <v>1851.54</v>
      </c>
    </row>
    <row r="12" spans="1:4">
      <c r="A12" s="11">
        <v>41835</v>
      </c>
      <c r="B12" s="16">
        <f>'15'!D14</f>
        <v>2657.61</v>
      </c>
      <c r="C12" s="16">
        <f>'15'!E14</f>
        <v>150.04999999999998</v>
      </c>
      <c r="D12" s="16">
        <f t="shared" si="0"/>
        <v>2507.56</v>
      </c>
    </row>
    <row r="13" spans="1:4">
      <c r="A13" s="11">
        <v>41836</v>
      </c>
      <c r="B13" s="16">
        <f>'16'!D11</f>
        <v>1011.7200000000001</v>
      </c>
      <c r="C13" s="16">
        <f>'16'!E11</f>
        <v>58.389999999999993</v>
      </c>
      <c r="D13" s="16">
        <f t="shared" si="0"/>
        <v>953.33000000000015</v>
      </c>
    </row>
    <row r="14" spans="1:4">
      <c r="A14" s="11">
        <v>41837</v>
      </c>
      <c r="B14" s="16">
        <f>'17'!D10</f>
        <v>846.3</v>
      </c>
      <c r="C14" s="16">
        <f>'17'!E10</f>
        <v>127.55000000000001</v>
      </c>
      <c r="D14" s="16">
        <f t="shared" si="0"/>
        <v>718.75</v>
      </c>
    </row>
    <row r="15" spans="1:4">
      <c r="A15" s="11">
        <v>41838</v>
      </c>
      <c r="B15" s="16">
        <f>'18'!D20</f>
        <v>4074.48</v>
      </c>
      <c r="C15" s="16">
        <f>'18'!E20</f>
        <v>1609.64</v>
      </c>
      <c r="D15" s="16">
        <f t="shared" si="0"/>
        <v>2464.84</v>
      </c>
    </row>
    <row r="16" spans="1:4">
      <c r="A16" s="11">
        <v>41841</v>
      </c>
      <c r="B16" s="16">
        <f>'21'!D15</f>
        <v>8923.4499999999989</v>
      </c>
      <c r="C16" s="16">
        <f>'21'!E15</f>
        <v>573.6</v>
      </c>
      <c r="D16" s="16">
        <f t="shared" si="0"/>
        <v>8349.8499999999985</v>
      </c>
    </row>
    <row r="17" spans="1:4">
      <c r="A17" s="11">
        <v>41842</v>
      </c>
      <c r="B17" s="16">
        <f>'22'!D16</f>
        <v>1026.5100000000002</v>
      </c>
      <c r="C17" s="16">
        <f>'22'!E16</f>
        <v>74.28</v>
      </c>
      <c r="D17" s="16">
        <f t="shared" si="0"/>
        <v>952.23000000000025</v>
      </c>
    </row>
    <row r="18" spans="1:4">
      <c r="A18" s="11">
        <v>41843</v>
      </c>
      <c r="B18" s="16">
        <f>'23'!D17</f>
        <v>1718.4200000000003</v>
      </c>
      <c r="C18" s="16">
        <f>'23'!E17</f>
        <v>3479.68</v>
      </c>
      <c r="D18" s="16">
        <f t="shared" si="0"/>
        <v>-1761.2599999999995</v>
      </c>
    </row>
    <row r="19" spans="1:4">
      <c r="A19" s="11">
        <v>41844</v>
      </c>
      <c r="B19" s="16">
        <f>'24'!D12</f>
        <v>3969.8900000000003</v>
      </c>
      <c r="C19" s="16">
        <f>'24'!E12</f>
        <v>224.35</v>
      </c>
      <c r="D19" s="16">
        <f t="shared" si="0"/>
        <v>3745.5400000000004</v>
      </c>
    </row>
    <row r="20" spans="1:4">
      <c r="A20" s="11">
        <v>41845</v>
      </c>
      <c r="B20" s="16">
        <f>'25'!D19</f>
        <v>6513.61</v>
      </c>
      <c r="C20" s="16">
        <f>'25'!E19</f>
        <v>368.13000000000005</v>
      </c>
      <c r="D20" s="16">
        <f t="shared" si="0"/>
        <v>6145.48</v>
      </c>
    </row>
    <row r="21" spans="1:4">
      <c r="A21" s="11">
        <v>41848</v>
      </c>
      <c r="B21" s="16">
        <f>'28'!D12</f>
        <v>875.73</v>
      </c>
      <c r="C21" s="16">
        <f>'28'!E12</f>
        <v>59.350000000000009</v>
      </c>
      <c r="D21" s="16">
        <f t="shared" si="0"/>
        <v>816.38</v>
      </c>
    </row>
    <row r="22" spans="1:4">
      <c r="A22" s="11">
        <v>41849</v>
      </c>
      <c r="B22" s="16">
        <f>'29'!D15</f>
        <v>1113.0500000000002</v>
      </c>
      <c r="C22" s="16">
        <f>'29'!E15</f>
        <v>62.829999999999991</v>
      </c>
      <c r="D22" s="16">
        <f t="shared" si="0"/>
        <v>1050.2200000000003</v>
      </c>
    </row>
    <row r="23" spans="1:4">
      <c r="A23" s="11">
        <v>41850</v>
      </c>
      <c r="B23" s="16">
        <f>'30'!D18</f>
        <v>1584.1100000000001</v>
      </c>
      <c r="C23" s="16">
        <f>'30'!E18</f>
        <v>1686.39</v>
      </c>
      <c r="D23" s="16">
        <f t="shared" si="0"/>
        <v>-102.27999999999997</v>
      </c>
    </row>
    <row r="24" spans="1:4">
      <c r="A24" s="11">
        <v>41851</v>
      </c>
      <c r="B24" s="16">
        <f>'31'!D15</f>
        <v>4066.0400000000004</v>
      </c>
      <c r="C24" s="16">
        <f>'31'!E15</f>
        <v>227.19</v>
      </c>
      <c r="D24" s="16">
        <f t="shared" si="0"/>
        <v>3838.8500000000004</v>
      </c>
    </row>
    <row r="25" spans="1:4" ht="15.75" thickBot="1">
      <c r="A25" s="13" t="s">
        <v>26</v>
      </c>
      <c r="B25" s="14">
        <f>SUM(B2:B24)</f>
        <v>54782.210000000006</v>
      </c>
      <c r="C25" s="14">
        <f>SUM(C2:C24)</f>
        <v>18466.589999999997</v>
      </c>
      <c r="D25" s="14">
        <f t="shared" ref="D25" si="1">B25-C25</f>
        <v>36315.62000000001</v>
      </c>
    </row>
    <row r="26" spans="1:4" ht="15.75" thickTop="1"/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18"/>
  <dimension ref="A1:F14"/>
  <sheetViews>
    <sheetView workbookViewId="0">
      <selection activeCell="F15" sqref="F15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41823</v>
      </c>
      <c r="B2" s="7" t="s">
        <v>66</v>
      </c>
      <c r="C2" s="12" t="s">
        <v>71</v>
      </c>
      <c r="D2" s="3">
        <f>568.92+34.06</f>
        <v>602.98</v>
      </c>
      <c r="E2" s="3"/>
      <c r="F2" s="8"/>
    </row>
    <row r="3" spans="1:6" ht="15" customHeight="1">
      <c r="A3" s="2">
        <v>41823</v>
      </c>
      <c r="B3" s="7" t="s">
        <v>66</v>
      </c>
      <c r="C3" s="12" t="s">
        <v>72</v>
      </c>
      <c r="D3" s="3">
        <f>685.44+41.04</f>
        <v>726.48</v>
      </c>
      <c r="E3" s="3"/>
      <c r="F3" s="8"/>
    </row>
    <row r="4" spans="1:6" ht="15" customHeight="1">
      <c r="A4" s="2">
        <v>41823</v>
      </c>
      <c r="B4" s="7" t="s">
        <v>66</v>
      </c>
      <c r="C4" s="12" t="s">
        <v>73</v>
      </c>
      <c r="D4" s="3">
        <f>1323.44+78.74</f>
        <v>1402.18</v>
      </c>
      <c r="E4" s="3"/>
      <c r="F4" s="8"/>
    </row>
    <row r="5" spans="1:6" ht="15" customHeight="1">
      <c r="A5" s="2">
        <v>41823</v>
      </c>
      <c r="B5" s="7" t="s">
        <v>7</v>
      </c>
      <c r="C5" s="7">
        <v>3</v>
      </c>
      <c r="D5" s="3">
        <f>(13.05+0.78)*C5</f>
        <v>41.49</v>
      </c>
      <c r="E5" s="3"/>
      <c r="F5" s="8"/>
    </row>
    <row r="6" spans="1:6" ht="15" customHeight="1">
      <c r="A6" s="2">
        <v>41823</v>
      </c>
      <c r="B6" s="7" t="s">
        <v>8</v>
      </c>
      <c r="C6" s="7">
        <v>134</v>
      </c>
      <c r="D6" s="3">
        <f>(3.68+0.22)*C6</f>
        <v>522.6</v>
      </c>
      <c r="E6" s="3"/>
      <c r="F6" s="8"/>
    </row>
    <row r="7" spans="1:6" ht="15" customHeight="1">
      <c r="A7" s="2">
        <v>41823</v>
      </c>
      <c r="B7" s="7" t="s">
        <v>9</v>
      </c>
      <c r="C7" s="7">
        <v>86</v>
      </c>
      <c r="D7" s="3">
        <f t="shared" ref="D7:D8" si="0">(3.68+0.22)*C7</f>
        <v>335.40000000000003</v>
      </c>
      <c r="E7" s="3"/>
      <c r="F7" s="8"/>
    </row>
    <row r="8" spans="1:6" ht="15" customHeight="1">
      <c r="A8" s="2">
        <v>41823</v>
      </c>
      <c r="B8" s="7" t="s">
        <v>10</v>
      </c>
      <c r="C8" s="7">
        <v>7</v>
      </c>
      <c r="D8" s="3">
        <f t="shared" si="0"/>
        <v>27.300000000000004</v>
      </c>
      <c r="E8" s="3"/>
      <c r="F8" s="8"/>
    </row>
    <row r="9" spans="1:6" ht="15" customHeight="1">
      <c r="A9" s="2">
        <v>41823</v>
      </c>
      <c r="B9" s="7" t="s">
        <v>98</v>
      </c>
      <c r="C9" s="7"/>
      <c r="D9" s="3"/>
      <c r="E9" s="3">
        <f>34.06+41.04+78.74</f>
        <v>153.83999999999997</v>
      </c>
      <c r="F9" s="8"/>
    </row>
    <row r="10" spans="1:6" ht="15" customHeight="1">
      <c r="A10" s="2">
        <v>41823</v>
      </c>
      <c r="B10" s="7" t="s">
        <v>12</v>
      </c>
      <c r="C10" s="7">
        <v>3</v>
      </c>
      <c r="D10" s="3"/>
      <c r="E10" s="3">
        <f>0.78*C10</f>
        <v>2.34</v>
      </c>
      <c r="F10" s="8"/>
    </row>
    <row r="11" spans="1:6" ht="15" customHeight="1">
      <c r="A11" s="2">
        <v>41823</v>
      </c>
      <c r="B11" s="7" t="s">
        <v>13</v>
      </c>
      <c r="C11" s="7">
        <f>C6</f>
        <v>134</v>
      </c>
      <c r="D11" s="3"/>
      <c r="E11" s="3">
        <f>0.22*C11</f>
        <v>29.48</v>
      </c>
      <c r="F11" s="8"/>
    </row>
    <row r="12" spans="1:6" ht="15" customHeight="1">
      <c r="A12" s="2">
        <v>41823</v>
      </c>
      <c r="B12" s="7" t="s">
        <v>14</v>
      </c>
      <c r="C12" s="7">
        <f>C7</f>
        <v>86</v>
      </c>
      <c r="D12" s="3"/>
      <c r="E12" s="3">
        <f t="shared" ref="E12:E13" si="1">0.22*C12</f>
        <v>18.920000000000002</v>
      </c>
      <c r="F12" s="8"/>
    </row>
    <row r="13" spans="1:6" ht="15" customHeight="1">
      <c r="A13" s="2">
        <v>41823</v>
      </c>
      <c r="B13" s="7" t="s">
        <v>15</v>
      </c>
      <c r="C13" s="7">
        <f>C8</f>
        <v>7</v>
      </c>
      <c r="D13" s="3"/>
      <c r="E13" s="3">
        <f t="shared" si="1"/>
        <v>1.54</v>
      </c>
      <c r="F13" s="8"/>
    </row>
    <row r="14" spans="1:6" ht="15" customHeight="1" thickBot="1">
      <c r="A14" s="4" t="s">
        <v>26</v>
      </c>
      <c r="B14" s="9"/>
      <c r="C14" s="9"/>
      <c r="D14" s="5">
        <f>SUM(D2:D13)</f>
        <v>3658.4300000000003</v>
      </c>
      <c r="E14" s="5">
        <f>SUM(E2:E13)</f>
        <v>206.11999999999998</v>
      </c>
      <c r="F14" s="6">
        <f>D14-E14</f>
        <v>3452.3100000000004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7"/>
  <dimension ref="A1:F12"/>
  <sheetViews>
    <sheetView workbookViewId="0">
      <selection activeCell="J16" sqref="J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41824</v>
      </c>
      <c r="B2" s="7" t="s">
        <v>6</v>
      </c>
      <c r="C2" s="7" t="s">
        <v>30</v>
      </c>
      <c r="D2" s="3">
        <f>15.03+0.9</f>
        <v>15.93</v>
      </c>
      <c r="E2" s="3"/>
      <c r="F2" s="8"/>
    </row>
    <row r="3" spans="1:6" ht="15" customHeight="1">
      <c r="A3" s="2">
        <v>41824</v>
      </c>
      <c r="B3" s="7" t="s">
        <v>8</v>
      </c>
      <c r="C3" s="7">
        <v>52</v>
      </c>
      <c r="D3" s="3">
        <f>(3.68+0.22)*C3</f>
        <v>202.8</v>
      </c>
      <c r="E3" s="3"/>
      <c r="F3" s="8"/>
    </row>
    <row r="4" spans="1:6" ht="15" customHeight="1">
      <c r="A4" s="2">
        <v>41824</v>
      </c>
      <c r="B4" s="7" t="s">
        <v>9</v>
      </c>
      <c r="C4" s="7">
        <v>20</v>
      </c>
      <c r="D4" s="3">
        <f t="shared" ref="D4:D5" si="0">(3.68+0.22)*C4</f>
        <v>78</v>
      </c>
      <c r="E4" s="3"/>
      <c r="F4" s="8"/>
    </row>
    <row r="5" spans="1:6" ht="15" customHeight="1">
      <c r="A5" s="2">
        <v>41824</v>
      </c>
      <c r="B5" s="7" t="s">
        <v>10</v>
      </c>
      <c r="C5" s="7">
        <v>3</v>
      </c>
      <c r="D5" s="3">
        <f t="shared" si="0"/>
        <v>11.700000000000001</v>
      </c>
      <c r="E5" s="3"/>
      <c r="F5" s="8"/>
    </row>
    <row r="6" spans="1:6" ht="15" customHeight="1">
      <c r="A6" s="2">
        <v>41824</v>
      </c>
      <c r="B6" s="7" t="s">
        <v>11</v>
      </c>
      <c r="C6" s="7"/>
      <c r="D6" s="3"/>
      <c r="E6" s="3">
        <v>0.9</v>
      </c>
      <c r="F6" s="8"/>
    </row>
    <row r="7" spans="1:6" ht="15" customHeight="1">
      <c r="A7" s="2">
        <v>41824</v>
      </c>
      <c r="B7" s="7" t="s">
        <v>13</v>
      </c>
      <c r="C7" s="7">
        <f>C3</f>
        <v>52</v>
      </c>
      <c r="D7" s="3"/>
      <c r="E7" s="3">
        <f>0.22*C7</f>
        <v>11.44</v>
      </c>
      <c r="F7" s="8"/>
    </row>
    <row r="8" spans="1:6" ht="15" customHeight="1">
      <c r="A8" s="2">
        <v>41824</v>
      </c>
      <c r="B8" s="7" t="s">
        <v>14</v>
      </c>
      <c r="C8" s="7">
        <f>C4</f>
        <v>20</v>
      </c>
      <c r="D8" s="3"/>
      <c r="E8" s="3">
        <f t="shared" ref="E8:E9" si="1">0.22*C8</f>
        <v>4.4000000000000004</v>
      </c>
      <c r="F8" s="8"/>
    </row>
    <row r="9" spans="1:6" ht="15" customHeight="1">
      <c r="A9" s="2">
        <v>41824</v>
      </c>
      <c r="B9" s="7" t="s">
        <v>15</v>
      </c>
      <c r="C9" s="7">
        <f>C5</f>
        <v>3</v>
      </c>
      <c r="D9" s="3"/>
      <c r="E9" s="3">
        <f t="shared" si="1"/>
        <v>0.66</v>
      </c>
      <c r="F9" s="8"/>
    </row>
    <row r="10" spans="1:6" ht="15" customHeight="1">
      <c r="A10" s="2">
        <v>41824</v>
      </c>
      <c r="B10" s="7" t="s">
        <v>108</v>
      </c>
      <c r="C10" s="7" t="s">
        <v>104</v>
      </c>
      <c r="D10" s="3"/>
      <c r="E10" s="3">
        <v>225.05</v>
      </c>
      <c r="F10" s="8"/>
    </row>
    <row r="11" spans="1:6" ht="15" customHeight="1">
      <c r="A11" s="2">
        <v>41824</v>
      </c>
      <c r="B11" s="7" t="s">
        <v>21</v>
      </c>
      <c r="C11" s="7" t="s">
        <v>100</v>
      </c>
      <c r="D11" s="3"/>
      <c r="E11" s="3">
        <v>5.5</v>
      </c>
      <c r="F11" s="8"/>
    </row>
    <row r="12" spans="1:6" ht="15" customHeight="1" thickBot="1">
      <c r="A12" s="4" t="s">
        <v>26</v>
      </c>
      <c r="B12" s="9"/>
      <c r="C12" s="9"/>
      <c r="D12" s="5">
        <f>SUM(D2:D11)</f>
        <v>308.43</v>
      </c>
      <c r="E12" s="5">
        <f>SUM(E2:E11)</f>
        <v>247.95000000000002</v>
      </c>
      <c r="F12" s="6">
        <f>D12-E12</f>
        <v>60.47999999999999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14"/>
  <dimension ref="A1:F23"/>
  <sheetViews>
    <sheetView workbookViewId="0">
      <selection activeCell="B20" sqref="B2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41827</v>
      </c>
      <c r="B2" s="7" t="s">
        <v>6</v>
      </c>
      <c r="C2" s="7" t="s">
        <v>31</v>
      </c>
      <c r="D2" s="3">
        <f>19.43+1.16</f>
        <v>20.59</v>
      </c>
      <c r="E2" s="3"/>
      <c r="F2" s="8"/>
    </row>
    <row r="3" spans="1:6" ht="15" customHeight="1">
      <c r="A3" s="2">
        <v>41827</v>
      </c>
      <c r="B3" s="7" t="s">
        <v>6</v>
      </c>
      <c r="C3" s="7" t="s">
        <v>32</v>
      </c>
      <c r="D3" s="3">
        <f>19.43+1.16</f>
        <v>20.59</v>
      </c>
      <c r="E3" s="3"/>
      <c r="F3" s="8"/>
    </row>
    <row r="4" spans="1:6" ht="15" customHeight="1">
      <c r="A4" s="2">
        <v>41827</v>
      </c>
      <c r="B4" s="7" t="s">
        <v>6</v>
      </c>
      <c r="C4" s="7" t="s">
        <v>33</v>
      </c>
      <c r="D4" s="3">
        <f>15.03+0.9</f>
        <v>15.93</v>
      </c>
      <c r="E4" s="3"/>
      <c r="F4" s="8"/>
    </row>
    <row r="5" spans="1:6" ht="15" customHeight="1">
      <c r="A5" s="2">
        <v>41827</v>
      </c>
      <c r="B5" s="7" t="s">
        <v>6</v>
      </c>
      <c r="C5" s="7" t="s">
        <v>34</v>
      </c>
      <c r="D5" s="3">
        <f>71.43+4.29</f>
        <v>75.720000000000013</v>
      </c>
      <c r="E5" s="3"/>
      <c r="F5" s="8"/>
    </row>
    <row r="6" spans="1:6" ht="15" customHeight="1">
      <c r="A6" s="2">
        <v>41827</v>
      </c>
      <c r="B6" s="7" t="s">
        <v>6</v>
      </c>
      <c r="C6" s="7" t="s">
        <v>35</v>
      </c>
      <c r="D6" s="3">
        <f>15.03+0.9</f>
        <v>15.93</v>
      </c>
      <c r="E6" s="3"/>
      <c r="F6" s="8"/>
    </row>
    <row r="7" spans="1:6" ht="15" customHeight="1">
      <c r="A7" s="2">
        <v>41827</v>
      </c>
      <c r="B7" s="7" t="s">
        <v>6</v>
      </c>
      <c r="C7" s="7" t="s">
        <v>36</v>
      </c>
      <c r="D7" s="3">
        <f>15.03+0.9</f>
        <v>15.93</v>
      </c>
      <c r="E7" s="3"/>
      <c r="F7" s="8"/>
    </row>
    <row r="8" spans="1:6" ht="15" customHeight="1">
      <c r="A8" s="2">
        <v>41827</v>
      </c>
      <c r="B8" s="7" t="s">
        <v>6</v>
      </c>
      <c r="C8" s="7" t="s">
        <v>37</v>
      </c>
      <c r="D8" s="3">
        <f>71.43+4.29</f>
        <v>75.720000000000013</v>
      </c>
      <c r="E8" s="3"/>
      <c r="F8" s="8"/>
    </row>
    <row r="9" spans="1:6" ht="15" customHeight="1">
      <c r="A9" s="2">
        <v>41827</v>
      </c>
      <c r="B9" s="7" t="s">
        <v>66</v>
      </c>
      <c r="C9" s="12" t="s">
        <v>74</v>
      </c>
      <c r="D9" s="3">
        <f>1962.38+117.6</f>
        <v>2079.98</v>
      </c>
      <c r="E9" s="3"/>
      <c r="F9" s="8"/>
    </row>
    <row r="10" spans="1:6" ht="15" customHeight="1">
      <c r="A10" s="2">
        <v>41827</v>
      </c>
      <c r="B10" s="7" t="s">
        <v>7</v>
      </c>
      <c r="C10" s="7">
        <v>1</v>
      </c>
      <c r="D10" s="3">
        <f>(13.05+0.78)*C10</f>
        <v>13.83</v>
      </c>
      <c r="E10" s="3"/>
      <c r="F10" s="8"/>
    </row>
    <row r="11" spans="1:6" ht="15" customHeight="1">
      <c r="A11" s="2">
        <v>41827</v>
      </c>
      <c r="B11" s="7" t="s">
        <v>8</v>
      </c>
      <c r="C11" s="7">
        <v>95</v>
      </c>
      <c r="D11" s="3">
        <f>(3.68+0.22)*C11</f>
        <v>370.50000000000006</v>
      </c>
      <c r="E11" s="3"/>
      <c r="F11" s="8"/>
    </row>
    <row r="12" spans="1:6" ht="15" customHeight="1">
      <c r="A12" s="2">
        <v>41827</v>
      </c>
      <c r="B12" s="7" t="s">
        <v>9</v>
      </c>
      <c r="C12" s="7">
        <v>91</v>
      </c>
      <c r="D12" s="3">
        <f t="shared" ref="D12:D13" si="0">(3.68+0.22)*C12</f>
        <v>354.90000000000003</v>
      </c>
      <c r="E12" s="3"/>
      <c r="F12" s="8"/>
    </row>
    <row r="13" spans="1:6" ht="15" customHeight="1">
      <c r="A13" s="2">
        <v>41827</v>
      </c>
      <c r="B13" s="7" t="s">
        <v>10</v>
      </c>
      <c r="C13" s="7">
        <v>17</v>
      </c>
      <c r="D13" s="3">
        <f t="shared" si="0"/>
        <v>66.300000000000011</v>
      </c>
      <c r="E13" s="3"/>
      <c r="F13" s="8"/>
    </row>
    <row r="14" spans="1:6" ht="15" customHeight="1">
      <c r="A14" s="2">
        <v>41827</v>
      </c>
      <c r="B14" s="7" t="s">
        <v>11</v>
      </c>
      <c r="C14" s="7"/>
      <c r="D14" s="3"/>
      <c r="E14" s="3">
        <f>1.16*2+(0.9*3)+(4.29*2)</f>
        <v>13.6</v>
      </c>
      <c r="F14" s="8"/>
    </row>
    <row r="15" spans="1:6" ht="15" customHeight="1">
      <c r="A15" s="2">
        <v>41827</v>
      </c>
      <c r="B15" s="7" t="s">
        <v>98</v>
      </c>
      <c r="C15" s="7"/>
      <c r="D15" s="3"/>
      <c r="E15" s="3">
        <v>117.6</v>
      </c>
      <c r="F15" s="8"/>
    </row>
    <row r="16" spans="1:6" ht="15" customHeight="1">
      <c r="A16" s="2">
        <v>41827</v>
      </c>
      <c r="B16" s="7" t="s">
        <v>12</v>
      </c>
      <c r="C16" s="7">
        <v>1</v>
      </c>
      <c r="D16" s="3"/>
      <c r="E16" s="3">
        <v>0.78</v>
      </c>
      <c r="F16" s="8"/>
    </row>
    <row r="17" spans="1:6" ht="15" customHeight="1">
      <c r="A17" s="2">
        <v>41827</v>
      </c>
      <c r="B17" s="7" t="s">
        <v>13</v>
      </c>
      <c r="C17" s="7">
        <f>C11</f>
        <v>95</v>
      </c>
      <c r="D17" s="3"/>
      <c r="E17" s="3">
        <f>0.22*C17</f>
        <v>20.9</v>
      </c>
      <c r="F17" s="8"/>
    </row>
    <row r="18" spans="1:6" ht="15" customHeight="1">
      <c r="A18" s="2">
        <v>41827</v>
      </c>
      <c r="B18" s="7" t="s">
        <v>14</v>
      </c>
      <c r="C18" s="7">
        <f>C12</f>
        <v>91</v>
      </c>
      <c r="D18" s="3"/>
      <c r="E18" s="3">
        <f t="shared" ref="E18:E19" si="1">0.22*C18</f>
        <v>20.02</v>
      </c>
      <c r="F18" s="8"/>
    </row>
    <row r="19" spans="1:6" ht="15" customHeight="1">
      <c r="A19" s="2">
        <v>41827</v>
      </c>
      <c r="B19" s="7" t="s">
        <v>15</v>
      </c>
      <c r="C19" s="7">
        <f>C13</f>
        <v>17</v>
      </c>
      <c r="D19" s="3"/>
      <c r="E19" s="3">
        <f t="shared" si="1"/>
        <v>3.74</v>
      </c>
      <c r="F19" s="8"/>
    </row>
    <row r="20" spans="1:6" ht="15" customHeight="1">
      <c r="A20" s="2">
        <v>41827</v>
      </c>
      <c r="B20" s="7" t="s">
        <v>19</v>
      </c>
      <c r="C20" s="7"/>
      <c r="D20" s="3"/>
      <c r="E20" s="3">
        <v>82.73</v>
      </c>
      <c r="F20" s="8"/>
    </row>
    <row r="21" spans="1:6" ht="15" customHeight="1">
      <c r="A21" s="2">
        <v>41827</v>
      </c>
      <c r="B21" s="7" t="s">
        <v>21</v>
      </c>
      <c r="C21" s="7" t="s">
        <v>107</v>
      </c>
      <c r="D21" s="3"/>
      <c r="E21" s="3">
        <v>521.29999999999995</v>
      </c>
      <c r="F21" s="8"/>
    </row>
    <row r="22" spans="1:6" ht="15" customHeight="1">
      <c r="A22" s="2">
        <v>41827</v>
      </c>
      <c r="B22" s="7" t="s">
        <v>25</v>
      </c>
      <c r="C22" s="7"/>
      <c r="D22" s="3"/>
      <c r="E22" s="3">
        <v>347.52</v>
      </c>
      <c r="F22" s="8"/>
    </row>
    <row r="23" spans="1:6" ht="15" customHeight="1" thickBot="1">
      <c r="A23" s="4" t="s">
        <v>26</v>
      </c>
      <c r="B23" s="9"/>
      <c r="C23" s="9"/>
      <c r="D23" s="5">
        <f>SUM(D2:D22)</f>
        <v>3125.92</v>
      </c>
      <c r="E23" s="5">
        <f>SUM(E2:E22)</f>
        <v>1128.19</v>
      </c>
      <c r="F23" s="6">
        <f>D23-E23</f>
        <v>1997.73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  <ignoredErrors>
    <ignoredError sqref="D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13"/>
  <dimension ref="A1:F10"/>
  <sheetViews>
    <sheetView workbookViewId="0">
      <selection activeCell="F11" sqref="F11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41828</v>
      </c>
      <c r="B2" s="7" t="s">
        <v>6</v>
      </c>
      <c r="C2" s="7" t="s">
        <v>38</v>
      </c>
      <c r="D2" s="3">
        <f>71.43+4.29</f>
        <v>75.720000000000013</v>
      </c>
      <c r="E2" s="3"/>
      <c r="F2" s="8"/>
    </row>
    <row r="3" spans="1:6" ht="15" customHeight="1">
      <c r="A3" s="2">
        <v>41828</v>
      </c>
      <c r="B3" s="7" t="s">
        <v>8</v>
      </c>
      <c r="C3" s="7">
        <v>68</v>
      </c>
      <c r="D3" s="3">
        <f>(3.68+0.22)*C3</f>
        <v>265.20000000000005</v>
      </c>
      <c r="E3" s="3"/>
      <c r="F3" s="8"/>
    </row>
    <row r="4" spans="1:6" ht="15" customHeight="1">
      <c r="A4" s="2">
        <v>41828</v>
      </c>
      <c r="B4" s="7" t="s">
        <v>9</v>
      </c>
      <c r="C4" s="7">
        <v>16</v>
      </c>
      <c r="D4" s="3">
        <f t="shared" ref="D4:D5" si="0">(3.68+0.22)*C4</f>
        <v>62.400000000000006</v>
      </c>
      <c r="E4" s="3"/>
      <c r="F4" s="8"/>
    </row>
    <row r="5" spans="1:6" ht="15" customHeight="1">
      <c r="A5" s="2">
        <v>41828</v>
      </c>
      <c r="B5" s="7" t="s">
        <v>10</v>
      </c>
      <c r="C5" s="7">
        <v>20</v>
      </c>
      <c r="D5" s="3">
        <f t="shared" si="0"/>
        <v>78</v>
      </c>
      <c r="E5" s="3"/>
      <c r="F5" s="8"/>
    </row>
    <row r="6" spans="1:6" ht="15" customHeight="1">
      <c r="A6" s="2">
        <v>41828</v>
      </c>
      <c r="B6" s="7" t="s">
        <v>11</v>
      </c>
      <c r="C6" s="7"/>
      <c r="D6" s="3"/>
      <c r="E6" s="3">
        <v>4.29</v>
      </c>
      <c r="F6" s="8"/>
    </row>
    <row r="7" spans="1:6" ht="15" customHeight="1">
      <c r="A7" s="2">
        <v>41828</v>
      </c>
      <c r="B7" s="7" t="s">
        <v>13</v>
      </c>
      <c r="C7" s="7">
        <f>C3</f>
        <v>68</v>
      </c>
      <c r="D7" s="3"/>
      <c r="E7" s="3">
        <f>0.22*C7</f>
        <v>14.96</v>
      </c>
      <c r="F7" s="8"/>
    </row>
    <row r="8" spans="1:6" ht="15" customHeight="1">
      <c r="A8" s="2">
        <v>41828</v>
      </c>
      <c r="B8" s="7" t="s">
        <v>14</v>
      </c>
      <c r="C8" s="7">
        <f>C4</f>
        <v>16</v>
      </c>
      <c r="D8" s="3"/>
      <c r="E8" s="3">
        <f t="shared" ref="E8:E9" si="1">0.22*C8</f>
        <v>3.52</v>
      </c>
      <c r="F8" s="8"/>
    </row>
    <row r="9" spans="1:6" ht="15" customHeight="1">
      <c r="A9" s="2">
        <v>41828</v>
      </c>
      <c r="B9" s="7" t="s">
        <v>15</v>
      </c>
      <c r="C9" s="7">
        <f>C5</f>
        <v>20</v>
      </c>
      <c r="D9" s="3"/>
      <c r="E9" s="3">
        <f t="shared" si="1"/>
        <v>4.4000000000000004</v>
      </c>
      <c r="F9" s="8"/>
    </row>
    <row r="10" spans="1:6" ht="15" customHeight="1" thickBot="1">
      <c r="A10" s="4" t="s">
        <v>26</v>
      </c>
      <c r="B10" s="9"/>
      <c r="C10" s="9"/>
      <c r="D10" s="5">
        <f>SUM(D2:D9)</f>
        <v>481.32000000000005</v>
      </c>
      <c r="E10" s="5">
        <f>SUM(E2:E9)</f>
        <v>27.17</v>
      </c>
      <c r="F10" s="6">
        <f>D10-E10</f>
        <v>454.15000000000003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20"/>
  <dimension ref="A1:F16"/>
  <sheetViews>
    <sheetView workbookViewId="0">
      <selection activeCell="J16" sqref="J16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41829</v>
      </c>
      <c r="B2" s="7" t="s">
        <v>6</v>
      </c>
      <c r="C2" s="7" t="s">
        <v>39</v>
      </c>
      <c r="D2" s="3">
        <f>71.43+4.29</f>
        <v>75.720000000000013</v>
      </c>
      <c r="E2" s="3"/>
      <c r="F2" s="8"/>
    </row>
    <row r="3" spans="1:6" ht="15" customHeight="1">
      <c r="A3" s="2">
        <v>41829</v>
      </c>
      <c r="B3" s="7" t="s">
        <v>66</v>
      </c>
      <c r="C3" s="12" t="s">
        <v>75</v>
      </c>
      <c r="D3" s="3">
        <f>429.83+25.75</f>
        <v>455.58</v>
      </c>
      <c r="E3" s="3"/>
      <c r="F3" s="8"/>
    </row>
    <row r="4" spans="1:6" ht="15" customHeight="1">
      <c r="A4" s="2">
        <v>41829</v>
      </c>
      <c r="B4" s="7" t="s">
        <v>66</v>
      </c>
      <c r="C4" s="12" t="s">
        <v>76</v>
      </c>
      <c r="D4" s="3">
        <f>254.03+15.2</f>
        <v>269.23</v>
      </c>
      <c r="E4" s="3"/>
      <c r="F4" s="8"/>
    </row>
    <row r="5" spans="1:6" ht="15" customHeight="1">
      <c r="A5" s="2">
        <v>41829</v>
      </c>
      <c r="B5" s="7" t="s">
        <v>7</v>
      </c>
      <c r="C5" s="7">
        <v>1</v>
      </c>
      <c r="D5" s="3">
        <f>13.05+0.78</f>
        <v>13.83</v>
      </c>
      <c r="E5" s="3"/>
      <c r="F5" s="8"/>
    </row>
    <row r="6" spans="1:6" ht="15" customHeight="1">
      <c r="A6" s="2">
        <v>41829</v>
      </c>
      <c r="B6" s="7" t="s">
        <v>8</v>
      </c>
      <c r="C6" s="7">
        <v>111</v>
      </c>
      <c r="D6" s="3">
        <f>(3.68+0.22)*C6</f>
        <v>432.90000000000003</v>
      </c>
      <c r="E6" s="3"/>
      <c r="F6" s="8"/>
    </row>
    <row r="7" spans="1:6" ht="15" customHeight="1">
      <c r="A7" s="2">
        <v>41829</v>
      </c>
      <c r="B7" s="7" t="s">
        <v>9</v>
      </c>
      <c r="C7" s="7">
        <v>47</v>
      </c>
      <c r="D7" s="3">
        <f t="shared" ref="D7:D8" si="0">(3.68+0.22)*C7</f>
        <v>183.3</v>
      </c>
      <c r="E7" s="3"/>
      <c r="F7" s="8"/>
    </row>
    <row r="8" spans="1:6" ht="15" customHeight="1">
      <c r="A8" s="2">
        <v>41829</v>
      </c>
      <c r="B8" s="7" t="s">
        <v>10</v>
      </c>
      <c r="C8" s="7">
        <v>12</v>
      </c>
      <c r="D8" s="3">
        <f t="shared" si="0"/>
        <v>46.800000000000004</v>
      </c>
      <c r="E8" s="3"/>
      <c r="F8" s="8"/>
    </row>
    <row r="9" spans="1:6" ht="15" customHeight="1">
      <c r="A9" s="2">
        <v>41829</v>
      </c>
      <c r="B9" s="7" t="s">
        <v>11</v>
      </c>
      <c r="C9" s="7"/>
      <c r="D9" s="3">
        <v>4.29</v>
      </c>
      <c r="E9" s="3"/>
      <c r="F9" s="8"/>
    </row>
    <row r="10" spans="1:6" ht="15" customHeight="1">
      <c r="A10" s="2">
        <v>41829</v>
      </c>
      <c r="B10" s="7" t="s">
        <v>98</v>
      </c>
      <c r="C10" s="7"/>
      <c r="D10" s="3">
        <f>25.75+15.2</f>
        <v>40.950000000000003</v>
      </c>
      <c r="E10" s="3"/>
      <c r="F10" s="8"/>
    </row>
    <row r="11" spans="1:6" ht="15" customHeight="1">
      <c r="A11" s="2">
        <v>41829</v>
      </c>
      <c r="B11" s="7" t="s">
        <v>12</v>
      </c>
      <c r="C11" s="7">
        <v>1</v>
      </c>
      <c r="D11" s="3"/>
      <c r="E11" s="3">
        <v>0.78</v>
      </c>
      <c r="F11" s="8"/>
    </row>
    <row r="12" spans="1:6" ht="15" customHeight="1">
      <c r="A12" s="2">
        <v>41829</v>
      </c>
      <c r="B12" s="7" t="s">
        <v>13</v>
      </c>
      <c r="C12" s="7">
        <f>C6</f>
        <v>111</v>
      </c>
      <c r="D12" s="3"/>
      <c r="E12" s="3">
        <f>0.22*C12</f>
        <v>24.42</v>
      </c>
      <c r="F12" s="8"/>
    </row>
    <row r="13" spans="1:6" ht="15" customHeight="1">
      <c r="A13" s="2">
        <v>41829</v>
      </c>
      <c r="B13" s="7" t="s">
        <v>14</v>
      </c>
      <c r="C13" s="7">
        <f>C7</f>
        <v>47</v>
      </c>
      <c r="D13" s="3"/>
      <c r="E13" s="3">
        <f t="shared" ref="E13:E14" si="1">0.22*C13</f>
        <v>10.34</v>
      </c>
      <c r="F13" s="8"/>
    </row>
    <row r="14" spans="1:6" ht="15" customHeight="1">
      <c r="A14" s="2">
        <v>41829</v>
      </c>
      <c r="B14" s="7" t="s">
        <v>15</v>
      </c>
      <c r="C14" s="7">
        <f>C8</f>
        <v>12</v>
      </c>
      <c r="D14" s="3"/>
      <c r="E14" s="3">
        <f t="shared" si="1"/>
        <v>2.64</v>
      </c>
      <c r="F14" s="8"/>
    </row>
    <row r="15" spans="1:6" ht="15" customHeight="1">
      <c r="A15" s="2">
        <v>41829</v>
      </c>
      <c r="B15" s="7" t="s">
        <v>21</v>
      </c>
      <c r="C15" s="7" t="s">
        <v>103</v>
      </c>
      <c r="D15" s="3"/>
      <c r="E15" s="3">
        <v>0.9</v>
      </c>
      <c r="F15" s="8"/>
    </row>
    <row r="16" spans="1:6" ht="15" customHeight="1" thickBot="1">
      <c r="A16" s="4" t="s">
        <v>26</v>
      </c>
      <c r="B16" s="9"/>
      <c r="C16" s="9"/>
      <c r="D16" s="5">
        <f>SUM(D2:D15)</f>
        <v>1522.6</v>
      </c>
      <c r="E16" s="5">
        <f>SUM(E2:E15)</f>
        <v>39.080000000000005</v>
      </c>
      <c r="F16" s="6">
        <f>D16-E16</f>
        <v>1483.52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F11"/>
  <sheetViews>
    <sheetView workbookViewId="0">
      <selection activeCell="F10" sqref="F10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41830</v>
      </c>
      <c r="B2" s="7" t="s">
        <v>7</v>
      </c>
      <c r="C2" s="7">
        <v>1</v>
      </c>
      <c r="D2" s="3">
        <f>22.82+1.37</f>
        <v>24.19</v>
      </c>
      <c r="E2" s="3"/>
      <c r="F2" s="8"/>
    </row>
    <row r="3" spans="1:6" ht="15" customHeight="1">
      <c r="A3" s="2">
        <v>41830</v>
      </c>
      <c r="B3" s="7" t="s">
        <v>8</v>
      </c>
      <c r="C3" s="7">
        <v>129</v>
      </c>
      <c r="D3" s="3">
        <f>(3.68+0.22)*C3</f>
        <v>503.1</v>
      </c>
      <c r="E3" s="3"/>
      <c r="F3" s="8"/>
    </row>
    <row r="4" spans="1:6" ht="15" customHeight="1">
      <c r="A4" s="2">
        <v>41830</v>
      </c>
      <c r="B4" s="7" t="s">
        <v>9</v>
      </c>
      <c r="C4" s="7">
        <v>71</v>
      </c>
      <c r="D4" s="3">
        <f t="shared" ref="D4:D5" si="0">(3.68+0.22)*C4</f>
        <v>276.90000000000003</v>
      </c>
      <c r="E4" s="3"/>
      <c r="F4" s="8"/>
    </row>
    <row r="5" spans="1:6" ht="15" customHeight="1">
      <c r="A5" s="2">
        <v>41830</v>
      </c>
      <c r="B5" s="7" t="s">
        <v>10</v>
      </c>
      <c r="C5" s="7">
        <v>8</v>
      </c>
      <c r="D5" s="3">
        <f t="shared" si="0"/>
        <v>31.200000000000003</v>
      </c>
      <c r="E5" s="3"/>
      <c r="F5" s="8"/>
    </row>
    <row r="6" spans="1:6" ht="15" customHeight="1">
      <c r="A6" s="2">
        <v>41830</v>
      </c>
      <c r="B6" s="7" t="s">
        <v>12</v>
      </c>
      <c r="C6" s="7">
        <v>1</v>
      </c>
      <c r="D6" s="3"/>
      <c r="E6" s="3">
        <v>1.37</v>
      </c>
      <c r="F6" s="8"/>
    </row>
    <row r="7" spans="1:6" ht="15" customHeight="1">
      <c r="A7" s="2">
        <v>41830</v>
      </c>
      <c r="B7" s="7" t="s">
        <v>13</v>
      </c>
      <c r="C7" s="7">
        <f>C3</f>
        <v>129</v>
      </c>
      <c r="D7" s="3"/>
      <c r="E7" s="3">
        <f>0.22*C7</f>
        <v>28.38</v>
      </c>
      <c r="F7" s="8"/>
    </row>
    <row r="8" spans="1:6" ht="15" customHeight="1">
      <c r="A8" s="2">
        <v>41830</v>
      </c>
      <c r="B8" s="7" t="s">
        <v>14</v>
      </c>
      <c r="C8" s="7">
        <f>C4</f>
        <v>71</v>
      </c>
      <c r="D8" s="3"/>
      <c r="E8" s="3">
        <f t="shared" ref="E8:E9" si="1">0.22*C8</f>
        <v>15.62</v>
      </c>
      <c r="F8" s="8"/>
    </row>
    <row r="9" spans="1:6" ht="15" customHeight="1">
      <c r="A9" s="2">
        <v>41830</v>
      </c>
      <c r="B9" s="7" t="s">
        <v>15</v>
      </c>
      <c r="C9" s="7">
        <f>C5</f>
        <v>8</v>
      </c>
      <c r="D9" s="3"/>
      <c r="E9" s="3">
        <f t="shared" si="1"/>
        <v>1.76</v>
      </c>
      <c r="F9" s="8"/>
    </row>
    <row r="10" spans="1:6" ht="15" customHeight="1">
      <c r="A10" s="2">
        <v>41830</v>
      </c>
      <c r="B10" s="7" t="s">
        <v>113</v>
      </c>
      <c r="C10" s="7"/>
      <c r="D10" s="3"/>
      <c r="E10" s="3">
        <v>2250.39</v>
      </c>
      <c r="F10" s="8"/>
    </row>
    <row r="11" spans="1:6" ht="15" customHeight="1" thickBot="1">
      <c r="A11" s="4" t="s">
        <v>26</v>
      </c>
      <c r="B11" s="9"/>
      <c r="C11" s="9"/>
      <c r="D11" s="5">
        <f>SUM(D2:D10)</f>
        <v>835.3900000000001</v>
      </c>
      <c r="E11" s="5">
        <f>SUM(E2:E10)</f>
        <v>2297.52</v>
      </c>
      <c r="F11" s="6">
        <f>D11-E11</f>
        <v>-1462.1299999999999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A1:F11"/>
  <sheetViews>
    <sheetView workbookViewId="0">
      <selection activeCell="F12" sqref="F12"/>
    </sheetView>
  </sheetViews>
  <sheetFormatPr defaultRowHeight="15" customHeight="1"/>
  <cols>
    <col min="1" max="1" width="13.42578125" customWidth="1"/>
    <col min="2" max="2" width="20.7109375" customWidth="1"/>
    <col min="3" max="3" width="16.7109375" customWidth="1"/>
    <col min="4" max="5" width="13.42578125" customWidth="1"/>
    <col min="6" max="6" width="14.5703125" customWidth="1"/>
  </cols>
  <sheetData>
    <row r="1" spans="1:6" ht="15" customHeight="1" thickTop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>
      <c r="A2" s="2">
        <v>41831</v>
      </c>
      <c r="B2" s="7" t="s">
        <v>6</v>
      </c>
      <c r="C2" s="7" t="s">
        <v>40</v>
      </c>
      <c r="D2" s="3">
        <f>15.03+0.9</f>
        <v>15.93</v>
      </c>
      <c r="E2" s="3"/>
      <c r="F2" s="8"/>
    </row>
    <row r="3" spans="1:6" ht="15" customHeight="1">
      <c r="A3" s="2">
        <v>41831</v>
      </c>
      <c r="B3" s="7" t="s">
        <v>6</v>
      </c>
      <c r="C3" s="7" t="s">
        <v>41</v>
      </c>
      <c r="D3" s="3">
        <f>71.43+4.29</f>
        <v>75.720000000000013</v>
      </c>
      <c r="E3" s="3"/>
      <c r="F3" s="8"/>
    </row>
    <row r="4" spans="1:6" ht="15" customHeight="1">
      <c r="A4" s="2">
        <v>41831</v>
      </c>
      <c r="B4" s="7" t="s">
        <v>8</v>
      </c>
      <c r="C4" s="7">
        <v>147</v>
      </c>
      <c r="D4" s="3">
        <f>(3.68+0.22)*C4</f>
        <v>573.30000000000007</v>
      </c>
      <c r="E4" s="3"/>
      <c r="F4" s="8"/>
    </row>
    <row r="5" spans="1:6" ht="15" customHeight="1">
      <c r="A5" s="2">
        <v>41831</v>
      </c>
      <c r="B5" s="7" t="s">
        <v>9</v>
      </c>
      <c r="C5" s="7">
        <v>57</v>
      </c>
      <c r="D5" s="3">
        <f t="shared" ref="D5:D6" si="0">(3.68+0.22)*C5</f>
        <v>222.3</v>
      </c>
      <c r="E5" s="3"/>
      <c r="F5" s="8"/>
    </row>
    <row r="6" spans="1:6" ht="15" customHeight="1">
      <c r="A6" s="2">
        <v>41831</v>
      </c>
      <c r="B6" s="7" t="s">
        <v>10</v>
      </c>
      <c r="C6" s="7">
        <v>8</v>
      </c>
      <c r="D6" s="3">
        <f t="shared" si="0"/>
        <v>31.200000000000003</v>
      </c>
      <c r="E6" s="3"/>
      <c r="F6" s="8"/>
    </row>
    <row r="7" spans="1:6" ht="15" customHeight="1">
      <c r="A7" s="2">
        <v>41831</v>
      </c>
      <c r="B7" s="7" t="s">
        <v>11</v>
      </c>
      <c r="C7" s="7"/>
      <c r="D7" s="3"/>
      <c r="E7" s="3">
        <f>0.9+4.29</f>
        <v>5.19</v>
      </c>
      <c r="F7" s="8"/>
    </row>
    <row r="8" spans="1:6" ht="15" customHeight="1">
      <c r="A8" s="2">
        <v>41831</v>
      </c>
      <c r="B8" s="7" t="s">
        <v>13</v>
      </c>
      <c r="C8" s="7">
        <f>C4</f>
        <v>147</v>
      </c>
      <c r="D8" s="3"/>
      <c r="E8" s="3">
        <f>0.22*C8</f>
        <v>32.340000000000003</v>
      </c>
      <c r="F8" s="8"/>
    </row>
    <row r="9" spans="1:6" ht="15" customHeight="1">
      <c r="A9" s="2">
        <v>41831</v>
      </c>
      <c r="B9" s="7" t="s">
        <v>14</v>
      </c>
      <c r="C9" s="7">
        <f>C5</f>
        <v>57</v>
      </c>
      <c r="D9" s="3"/>
      <c r="E9" s="3">
        <f t="shared" ref="E9:E10" si="1">0.22*C9</f>
        <v>12.540000000000001</v>
      </c>
      <c r="F9" s="8"/>
    </row>
    <row r="10" spans="1:6" ht="15" customHeight="1">
      <c r="A10" s="2">
        <v>41831</v>
      </c>
      <c r="B10" s="7" t="s">
        <v>15</v>
      </c>
      <c r="C10" s="7">
        <f>C6</f>
        <v>8</v>
      </c>
      <c r="D10" s="3"/>
      <c r="E10" s="3">
        <f t="shared" si="1"/>
        <v>1.76</v>
      </c>
      <c r="F10" s="8"/>
    </row>
    <row r="11" spans="1:6" ht="15" customHeight="1" thickBot="1">
      <c r="A11" s="4" t="s">
        <v>26</v>
      </c>
      <c r="B11" s="9"/>
      <c r="C11" s="9"/>
      <c r="D11" s="5">
        <f>SUM(D2:D10)</f>
        <v>918.45</v>
      </c>
      <c r="E11" s="5">
        <f>SUM(E2:E10)</f>
        <v>51.83</v>
      </c>
      <c r="F11" s="6">
        <f>D11-E11</f>
        <v>866.62</v>
      </c>
    </row>
  </sheetData>
  <pageMargins left="1.37795275590551" right="0.59055118110236204" top="1.5748031496063" bottom="0.98425196850393704" header="0.511811023622047" footer="0.31496062992126"/>
  <pageSetup paperSize="122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7</vt:lpstr>
      <vt:lpstr>8</vt:lpstr>
      <vt:lpstr>9</vt:lpstr>
      <vt:lpstr>10</vt:lpstr>
      <vt:lpstr>11</vt:lpstr>
      <vt:lpstr>14</vt:lpstr>
      <vt:lpstr>15</vt:lpstr>
      <vt:lpstr>16</vt:lpstr>
      <vt:lpstr>17</vt:lpstr>
      <vt:lpstr>18</vt:lpstr>
      <vt:lpstr>21</vt:lpstr>
      <vt:lpstr>22</vt:lpstr>
      <vt:lpstr>23</vt:lpstr>
      <vt:lpstr>24</vt:lpstr>
      <vt:lpstr>25</vt:lpstr>
      <vt:lpstr>28</vt:lpstr>
      <vt:lpstr>29</vt:lpstr>
      <vt:lpstr>30</vt:lpstr>
      <vt:lpstr>31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cp:lastPrinted>2015-02-25T19:09:39Z</cp:lastPrinted>
  <dcterms:created xsi:type="dcterms:W3CDTF">2014-07-29T17:36:41Z</dcterms:created>
  <dcterms:modified xsi:type="dcterms:W3CDTF">2015-02-25T19:38:07Z</dcterms:modified>
</cp:coreProperties>
</file>