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240" yWindow="75" windowWidth="15480" windowHeight="7935" tabRatio="794" activeTab="18"/>
  </bookViews>
  <sheets>
    <sheet name="2" sheetId="21" r:id="rId1"/>
    <sheet name="3" sheetId="20" r:id="rId2"/>
    <sheet name="4" sheetId="19" r:id="rId3"/>
    <sheet name="5" sheetId="18" r:id="rId4"/>
    <sheet name="6" sheetId="17" r:id="rId5"/>
    <sheet name="9" sheetId="22" r:id="rId6"/>
    <sheet name="10" sheetId="10" r:id="rId7"/>
    <sheet name="11" sheetId="27" r:id="rId8"/>
    <sheet name="12" sheetId="28" r:id="rId9"/>
    <sheet name="13" sheetId="29" r:id="rId10"/>
    <sheet name="16" sheetId="32" r:id="rId11"/>
    <sheet name="17" sheetId="33" r:id="rId12"/>
    <sheet name="18" sheetId="34" r:id="rId13"/>
    <sheet name="20" sheetId="36" r:id="rId14"/>
    <sheet name="23" sheetId="39" r:id="rId15"/>
    <sheet name="24" sheetId="40" r:id="rId16"/>
    <sheet name="25" sheetId="41" r:id="rId17"/>
    <sheet name="26" sheetId="42" r:id="rId18"/>
    <sheet name="27" sheetId="43" r:id="rId19"/>
    <sheet name="30" sheetId="46" r:id="rId20"/>
    <sheet name="TOTAL" sheetId="48" r:id="rId21"/>
  </sheets>
  <calcPr calcId="124519"/>
</workbook>
</file>

<file path=xl/calcChain.xml><?xml version="1.0" encoding="utf-8"?>
<calcChain xmlns="http://schemas.openxmlformats.org/spreadsheetml/2006/main">
  <c r="D3" i="48"/>
  <c r="D4"/>
  <c r="D5"/>
  <c r="D6"/>
  <c r="D7"/>
  <c r="D8"/>
  <c r="D9"/>
  <c r="D10"/>
  <c r="D11"/>
  <c r="D12"/>
  <c r="D13"/>
  <c r="D14"/>
  <c r="D15"/>
  <c r="D16"/>
  <c r="D17"/>
  <c r="D18"/>
  <c r="D19"/>
  <c r="D20"/>
  <c r="D21"/>
  <c r="B2"/>
  <c r="B3"/>
  <c r="B4"/>
  <c r="B5"/>
  <c r="B7"/>
  <c r="B8"/>
  <c r="B9"/>
  <c r="B10"/>
  <c r="B11"/>
  <c r="B12"/>
  <c r="B13"/>
  <c r="B14"/>
  <c r="B15"/>
  <c r="B16"/>
  <c r="B17"/>
  <c r="B18"/>
  <c r="B19"/>
  <c r="B21"/>
  <c r="C21" l="1"/>
  <c r="C19"/>
  <c r="C18"/>
  <c r="C17"/>
  <c r="C16"/>
  <c r="C15"/>
  <c r="C14"/>
  <c r="C13"/>
  <c r="C12"/>
  <c r="C11"/>
  <c r="C10"/>
  <c r="C9"/>
  <c r="C8"/>
  <c r="C7"/>
  <c r="C5"/>
  <c r="C4"/>
  <c r="C3"/>
  <c r="F13" i="46"/>
  <c r="E13"/>
  <c r="D13"/>
  <c r="E12"/>
  <c r="E11"/>
  <c r="E10"/>
  <c r="E9"/>
  <c r="E8"/>
  <c r="D7"/>
  <c r="D6"/>
  <c r="D5"/>
  <c r="D4"/>
  <c r="D3"/>
  <c r="D2"/>
  <c r="E16" i="43"/>
  <c r="E15"/>
  <c r="E14"/>
  <c r="E18" s="1"/>
  <c r="C20" i="48" s="1"/>
  <c r="E12" i="43"/>
  <c r="D10"/>
  <c r="D9"/>
  <c r="D8"/>
  <c r="D7"/>
  <c r="D6"/>
  <c r="D5"/>
  <c r="D4"/>
  <c r="D3"/>
  <c r="D2"/>
  <c r="D18" s="1"/>
  <c r="F14" i="42"/>
  <c r="E14"/>
  <c r="D14"/>
  <c r="E13"/>
  <c r="E12"/>
  <c r="E11"/>
  <c r="E10"/>
  <c r="E9"/>
  <c r="D8"/>
  <c r="D7"/>
  <c r="D6"/>
  <c r="D5"/>
  <c r="D4"/>
  <c r="D3"/>
  <c r="D2"/>
  <c r="F11" i="41"/>
  <c r="E11"/>
  <c r="D11"/>
  <c r="E9"/>
  <c r="E8"/>
  <c r="E7"/>
  <c r="D5"/>
  <c r="D4"/>
  <c r="D3"/>
  <c r="D2"/>
  <c r="F10" i="40"/>
  <c r="E10"/>
  <c r="D10"/>
  <c r="E9"/>
  <c r="E8"/>
  <c r="E7"/>
  <c r="D5"/>
  <c r="D4"/>
  <c r="D3"/>
  <c r="D2"/>
  <c r="F18" i="39"/>
  <c r="E18"/>
  <c r="D18"/>
  <c r="E17"/>
  <c r="E16"/>
  <c r="E15"/>
  <c r="E14"/>
  <c r="E13"/>
  <c r="D11"/>
  <c r="D10"/>
  <c r="D9"/>
  <c r="D8"/>
  <c r="D7"/>
  <c r="D6"/>
  <c r="D5"/>
  <c r="D4"/>
  <c r="D3"/>
  <c r="D2"/>
  <c r="F21" i="36"/>
  <c r="E21"/>
  <c r="D21"/>
  <c r="E19"/>
  <c r="E18"/>
  <c r="E17"/>
  <c r="E16"/>
  <c r="E15"/>
  <c r="E14"/>
  <c r="D13"/>
  <c r="D12"/>
  <c r="D11"/>
  <c r="D10"/>
  <c r="D9"/>
  <c r="D8"/>
  <c r="D7"/>
  <c r="D6"/>
  <c r="D5"/>
  <c r="D4"/>
  <c r="D3"/>
  <c r="D2"/>
  <c r="F19" i="34"/>
  <c r="E19"/>
  <c r="D19"/>
  <c r="E17"/>
  <c r="E16"/>
  <c r="E15"/>
  <c r="E13"/>
  <c r="E12"/>
  <c r="D11"/>
  <c r="D10"/>
  <c r="D9"/>
  <c r="D8"/>
  <c r="D7"/>
  <c r="D6"/>
  <c r="D5"/>
  <c r="D4"/>
  <c r="D3"/>
  <c r="D2"/>
  <c r="F17" i="33"/>
  <c r="E17"/>
  <c r="D17"/>
  <c r="E16"/>
  <c r="E15"/>
  <c r="E14"/>
  <c r="E13"/>
  <c r="E12"/>
  <c r="D11"/>
  <c r="D10"/>
  <c r="D9"/>
  <c r="D8"/>
  <c r="D7"/>
  <c r="D6"/>
  <c r="D5"/>
  <c r="D4"/>
  <c r="D3"/>
  <c r="D2"/>
  <c r="F12" i="32"/>
  <c r="E12"/>
  <c r="D12"/>
  <c r="E10"/>
  <c r="E9"/>
  <c r="E8"/>
  <c r="E7"/>
  <c r="D6"/>
  <c r="D5"/>
  <c r="D4"/>
  <c r="D3"/>
  <c r="D2"/>
  <c r="F15" i="29"/>
  <c r="E15"/>
  <c r="D15"/>
  <c r="E13"/>
  <c r="E12"/>
  <c r="E11"/>
  <c r="D7"/>
  <c r="D6"/>
  <c r="D5"/>
  <c r="D4"/>
  <c r="D3"/>
  <c r="D2"/>
  <c r="F10" i="28"/>
  <c r="E10"/>
  <c r="D10"/>
  <c r="E7"/>
  <c r="E6"/>
  <c r="E5"/>
  <c r="D4"/>
  <c r="D3"/>
  <c r="D2"/>
  <c r="F20" i="27"/>
  <c r="E20"/>
  <c r="D20"/>
  <c r="E19"/>
  <c r="E18"/>
  <c r="E17"/>
  <c r="E15"/>
  <c r="E14"/>
  <c r="D13"/>
  <c r="D12"/>
  <c r="D11"/>
  <c r="D10"/>
  <c r="D9"/>
  <c r="D8"/>
  <c r="D7"/>
  <c r="D6"/>
  <c r="D5"/>
  <c r="D4"/>
  <c r="D3"/>
  <c r="D2"/>
  <c r="F11" i="10"/>
  <c r="E11"/>
  <c r="D11"/>
  <c r="E10"/>
  <c r="E9"/>
  <c r="E8"/>
  <c r="E7"/>
  <c r="D6"/>
  <c r="D5"/>
  <c r="D4"/>
  <c r="D3"/>
  <c r="D2"/>
  <c r="F15" i="22"/>
  <c r="E15"/>
  <c r="D15"/>
  <c r="E13"/>
  <c r="E12"/>
  <c r="E11"/>
  <c r="D7"/>
  <c r="D6"/>
  <c r="D5"/>
  <c r="D4"/>
  <c r="D3"/>
  <c r="D2"/>
  <c r="E14" i="17"/>
  <c r="F14" s="1"/>
  <c r="D14"/>
  <c r="B6" i="48" s="1"/>
  <c r="E11" i="17"/>
  <c r="E10"/>
  <c r="E9"/>
  <c r="E8"/>
  <c r="D6"/>
  <c r="D5"/>
  <c r="D4"/>
  <c r="D3"/>
  <c r="D2"/>
  <c r="F11" i="18"/>
  <c r="E11"/>
  <c r="D11"/>
  <c r="E10"/>
  <c r="E9"/>
  <c r="E8"/>
  <c r="E7"/>
  <c r="D6"/>
  <c r="D5"/>
  <c r="D4"/>
  <c r="D3"/>
  <c r="D2"/>
  <c r="F14" i="19"/>
  <c r="E14"/>
  <c r="D14"/>
  <c r="E13"/>
  <c r="E12"/>
  <c r="E11"/>
  <c r="E10"/>
  <c r="E9"/>
  <c r="D8"/>
  <c r="D7"/>
  <c r="D6"/>
  <c r="D5"/>
  <c r="D4"/>
  <c r="D3"/>
  <c r="D2"/>
  <c r="F15" i="20"/>
  <c r="E15"/>
  <c r="D15"/>
  <c r="E13"/>
  <c r="E12"/>
  <c r="E11"/>
  <c r="E9"/>
  <c r="D8"/>
  <c r="D7"/>
  <c r="D6"/>
  <c r="D5"/>
  <c r="D4"/>
  <c r="D3"/>
  <c r="D2"/>
  <c r="E13" i="21"/>
  <c r="C2" i="48" s="1"/>
  <c r="D2" s="1"/>
  <c r="D13" i="21"/>
  <c r="E9"/>
  <c r="E8"/>
  <c r="E7"/>
  <c r="D5"/>
  <c r="D4"/>
  <c r="D3"/>
  <c r="D2"/>
  <c r="F13" l="1"/>
  <c r="B20" i="48"/>
  <c r="B22" s="1"/>
  <c r="F18" i="43"/>
  <c r="C6" i="48"/>
  <c r="C22" s="1"/>
  <c r="D22" l="1"/>
</calcChain>
</file>

<file path=xl/sharedStrings.xml><?xml version="1.0" encoding="utf-8"?>
<sst xmlns="http://schemas.openxmlformats.org/spreadsheetml/2006/main" count="467" uniqueCount="102">
  <si>
    <t>Data</t>
  </si>
  <si>
    <t>Identificação</t>
  </si>
  <si>
    <t>Histórico</t>
  </si>
  <si>
    <t>Receita</t>
  </si>
  <si>
    <t>Despesa</t>
  </si>
  <si>
    <t>Receita-Despesa</t>
  </si>
  <si>
    <t>Procuração</t>
  </si>
  <si>
    <t>Certidão</t>
  </si>
  <si>
    <t>Rec.firmas</t>
  </si>
  <si>
    <t>Autenticações</t>
  </si>
  <si>
    <t>Cartões</t>
  </si>
  <si>
    <t>Recivil Procurações</t>
  </si>
  <si>
    <t>Recivil Certidão</t>
  </si>
  <si>
    <t>Recivil de Rec. Firma</t>
  </si>
  <si>
    <t>Recivil de Autenticações</t>
  </si>
  <si>
    <t>Recivil de Cartões</t>
  </si>
  <si>
    <t>Contador</t>
  </si>
  <si>
    <t>Mensalidade</t>
  </si>
  <si>
    <t>COPASA</t>
  </si>
  <si>
    <t>CEMIG</t>
  </si>
  <si>
    <t>Oi fixo</t>
  </si>
  <si>
    <t>Oi celular</t>
  </si>
  <si>
    <t>Salários</t>
  </si>
  <si>
    <t>Aluguel</t>
  </si>
  <si>
    <t>FGTS</t>
  </si>
  <si>
    <t>TOTAL</t>
  </si>
  <si>
    <t>L. 65-P Fl. 51</t>
  </si>
  <si>
    <t>L. 65-P Fl. 52</t>
  </si>
  <si>
    <t>L. 65-P Fl. 53</t>
  </si>
  <si>
    <t>L. 65-P Fl. 54</t>
  </si>
  <si>
    <t>L. 65-P Fl. 55</t>
  </si>
  <si>
    <t>L. 65-P Fl. 56</t>
  </si>
  <si>
    <t>L. 65-P Fl. 57</t>
  </si>
  <si>
    <t>L. 65-P Fl. 58</t>
  </si>
  <si>
    <t>L. 65-P Fl. 59</t>
  </si>
  <si>
    <t>L. 65-P Fl. 60</t>
  </si>
  <si>
    <t>L. 65-P Fl. 61</t>
  </si>
  <si>
    <t>L. 65-P Fl. 62</t>
  </si>
  <si>
    <t>L. 65-P Fl. 63</t>
  </si>
  <si>
    <t>L. 65-P Fl. 64</t>
  </si>
  <si>
    <t>L. 65-P Fl. 65</t>
  </si>
  <si>
    <t>L. 65-P Fl. 66</t>
  </si>
  <si>
    <t>L. 65-P Fl. 67</t>
  </si>
  <si>
    <t>L. 65-P Fl. 68</t>
  </si>
  <si>
    <t>L. 65-P Fl. 69</t>
  </si>
  <si>
    <t>L. 65-P Fl. 70</t>
  </si>
  <si>
    <t>L. 65-P Fl. 71</t>
  </si>
  <si>
    <t>L. 65-P Fl. 72</t>
  </si>
  <si>
    <t>L. 65-P Fl. 73</t>
  </si>
  <si>
    <t>L. 65-P Fl. 74</t>
  </si>
  <si>
    <t>L. 65-P Fl. 75</t>
  </si>
  <si>
    <t>Escritura</t>
  </si>
  <si>
    <t>L. 158-N Fls 31</t>
  </si>
  <si>
    <t>L. 158-N Fls 32/33</t>
  </si>
  <si>
    <t>L. 158-N Fls 34</t>
  </si>
  <si>
    <t>L. 158-N Fls 35</t>
  </si>
  <si>
    <t>L. 158-N Fls 36</t>
  </si>
  <si>
    <t>L. 158-N Fls 37/38</t>
  </si>
  <si>
    <t>L. 158-N Fls 39</t>
  </si>
  <si>
    <t>L. 158-N Fls 40</t>
  </si>
  <si>
    <t>L. 158-N Fls 41</t>
  </si>
  <si>
    <t>L. 158-N Fls 42</t>
  </si>
  <si>
    <t>L. 158-N Fls 43</t>
  </si>
  <si>
    <t>L. 158-N Fls 44</t>
  </si>
  <si>
    <t>L. 158-N Fls 45</t>
  </si>
  <si>
    <t>L. 158-N Fls 46</t>
  </si>
  <si>
    <t>L. 158-N Fls 47</t>
  </si>
  <si>
    <t>L. 158-N Fls 48</t>
  </si>
  <si>
    <t>L. 158-N Fls 51</t>
  </si>
  <si>
    <t>L. 158-N Fls 52</t>
  </si>
  <si>
    <t>L. 158-N Fls 53</t>
  </si>
  <si>
    <t>L. 158-N Fls 54</t>
  </si>
  <si>
    <t>L. 158-N Fls 55</t>
  </si>
  <si>
    <t>L. 158-N Fls 56</t>
  </si>
  <si>
    <t>L. 158-N Fls 57</t>
  </si>
  <si>
    <t>L. 158-N Fls 58</t>
  </si>
  <si>
    <t>L. 158-N Fls 59/60</t>
  </si>
  <si>
    <t>L. 158-N Fls 61/62</t>
  </si>
  <si>
    <t>L. 158-N Fls 63</t>
  </si>
  <si>
    <t>L. 158-N Fls 64</t>
  </si>
  <si>
    <t>L. 158-N Fls 65</t>
  </si>
  <si>
    <t>L. 158-N Fls 66</t>
  </si>
  <si>
    <t>L. 158-N Fls 67/68</t>
  </si>
  <si>
    <t>L. 158-N Fls 69/70</t>
  </si>
  <si>
    <t>L. 158-N Fls 71</t>
  </si>
  <si>
    <t>L. 158-N Fls 72</t>
  </si>
  <si>
    <t>L. 158-N Fls 74</t>
  </si>
  <si>
    <t>L. 158-N Fls 75</t>
  </si>
  <si>
    <t>L. 158-N Fls 76</t>
  </si>
  <si>
    <t>L. 158-N Fls 77</t>
  </si>
  <si>
    <t>L. 158-N Fls 78</t>
  </si>
  <si>
    <t>L. 158-N Fls 79</t>
  </si>
  <si>
    <t>Recivil Escrituras</t>
  </si>
  <si>
    <t>Panolli</t>
  </si>
  <si>
    <t>Manutenção</t>
  </si>
  <si>
    <t>Fidelis</t>
  </si>
  <si>
    <t>Vap Supermercados</t>
  </si>
  <si>
    <t xml:space="preserve"> </t>
  </si>
  <si>
    <t>n.f. 000146</t>
  </si>
  <si>
    <t>ISS</t>
  </si>
  <si>
    <t>Papelaria</t>
  </si>
  <si>
    <t>Lanches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</si>
</sst>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43" fontId="3" fillId="0" borderId="2" xfId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43" fontId="3" fillId="0" borderId="3" xfId="1" applyFont="1" applyBorder="1" applyAlignment="1">
      <alignment horizontal="right" vertical="top" wrapText="1"/>
    </xf>
    <xf numFmtId="43" fontId="4" fillId="0" borderId="3" xfId="1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43" fontId="1" fillId="0" borderId="2" xfId="1" applyFont="1" applyBorder="1"/>
    <xf numFmtId="0" fontId="3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43" fontId="5" fillId="0" borderId="2" xfId="0" applyNumberFormat="1" applyFont="1" applyBorder="1"/>
    <xf numFmtId="0" fontId="0" fillId="0" borderId="0" xfId="0" applyFill="1"/>
    <xf numFmtId="43" fontId="5" fillId="0" borderId="3" xfId="0" applyNumberFormat="1" applyFont="1" applyBorder="1"/>
    <xf numFmtId="43" fontId="5" fillId="0" borderId="4" xfId="0" applyNumberFormat="1" applyFont="1" applyBorder="1"/>
    <xf numFmtId="0" fontId="0" fillId="0" borderId="0" xfId="0"/>
  </cellXfs>
  <cellStyles count="2">
    <cellStyle name="Normal" xfId="0" builtinId="0"/>
    <cellStyle name="Separador de milhares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9"/>
  <dimension ref="A1:F13"/>
  <sheetViews>
    <sheetView workbookViewId="0">
      <selection activeCell="E8" sqref="E8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41792</v>
      </c>
      <c r="B2" s="7" t="s">
        <v>7</v>
      </c>
      <c r="C2" s="7">
        <v>1</v>
      </c>
      <c r="D2" s="3">
        <f>13.05+0.78</f>
        <v>13.83</v>
      </c>
      <c r="E2" s="3"/>
      <c r="F2" s="8"/>
    </row>
    <row r="3" spans="1:6" ht="15" customHeight="1">
      <c r="A3" s="2">
        <v>41792</v>
      </c>
      <c r="B3" s="7" t="s">
        <v>8</v>
      </c>
      <c r="C3" s="7">
        <v>121</v>
      </c>
      <c r="D3" s="3">
        <f>(3.68+0.22)*C3</f>
        <v>471.90000000000003</v>
      </c>
      <c r="E3" s="3"/>
      <c r="F3" s="8"/>
    </row>
    <row r="4" spans="1:6" ht="15" customHeight="1">
      <c r="A4" s="2">
        <v>41792</v>
      </c>
      <c r="B4" s="7" t="s">
        <v>9</v>
      </c>
      <c r="C4" s="7">
        <v>88</v>
      </c>
      <c r="D4" s="3">
        <f>(3.68+0.22)*C4</f>
        <v>343.20000000000005</v>
      </c>
      <c r="E4" s="3"/>
      <c r="F4" s="8"/>
    </row>
    <row r="5" spans="1:6" ht="15" customHeight="1">
      <c r="A5" s="2">
        <v>41792</v>
      </c>
      <c r="B5" s="7" t="s">
        <v>10</v>
      </c>
      <c r="C5" s="7">
        <v>6</v>
      </c>
      <c r="D5" s="3">
        <f>(3.68+0.22)*C5</f>
        <v>23.400000000000002</v>
      </c>
      <c r="E5" s="3"/>
      <c r="F5" s="8"/>
    </row>
    <row r="6" spans="1:6" ht="15" customHeight="1">
      <c r="A6" s="2">
        <v>41792</v>
      </c>
      <c r="B6" s="7" t="s">
        <v>12</v>
      </c>
      <c r="C6" s="7">
        <v>1</v>
      </c>
      <c r="D6" s="3"/>
      <c r="E6" s="3">
        <v>0.78</v>
      </c>
      <c r="F6" s="8"/>
    </row>
    <row r="7" spans="1:6" ht="15" customHeight="1">
      <c r="A7" s="2">
        <v>41792</v>
      </c>
      <c r="B7" s="7" t="s">
        <v>13</v>
      </c>
      <c r="C7" s="7">
        <v>121</v>
      </c>
      <c r="D7" s="3"/>
      <c r="E7" s="3">
        <f>0.22*C7</f>
        <v>26.62</v>
      </c>
      <c r="F7" s="8"/>
    </row>
    <row r="8" spans="1:6" ht="15" customHeight="1">
      <c r="A8" s="2">
        <v>41792</v>
      </c>
      <c r="B8" s="7" t="s">
        <v>14</v>
      </c>
      <c r="C8" s="7">
        <v>88</v>
      </c>
      <c r="D8" s="3"/>
      <c r="E8" s="3">
        <f>0.22*C8</f>
        <v>19.36</v>
      </c>
      <c r="F8" s="8"/>
    </row>
    <row r="9" spans="1:6" ht="15" customHeight="1">
      <c r="A9" s="2">
        <v>41792</v>
      </c>
      <c r="B9" s="7" t="s">
        <v>15</v>
      </c>
      <c r="C9" s="7">
        <v>6</v>
      </c>
      <c r="D9" s="3"/>
      <c r="E9" s="3">
        <f>0.22*C9</f>
        <v>1.32</v>
      </c>
      <c r="F9" s="8"/>
    </row>
    <row r="10" spans="1:6" ht="15" customHeight="1">
      <c r="A10" s="2">
        <v>41792</v>
      </c>
      <c r="B10" s="7" t="s">
        <v>22</v>
      </c>
      <c r="C10" s="7"/>
      <c r="D10" s="3"/>
      <c r="E10" s="19">
        <v>3985.26</v>
      </c>
      <c r="F10" s="8"/>
    </row>
    <row r="11" spans="1:6" ht="15" customHeight="1">
      <c r="A11" s="2">
        <v>41792</v>
      </c>
      <c r="B11" s="7" t="s">
        <v>23</v>
      </c>
      <c r="C11" s="7"/>
      <c r="D11" s="3"/>
      <c r="E11" s="3">
        <v>1000</v>
      </c>
      <c r="F11" s="8"/>
    </row>
    <row r="12" spans="1:6" ht="15" customHeight="1">
      <c r="A12" s="2">
        <v>41792</v>
      </c>
      <c r="B12" s="7" t="s">
        <v>16</v>
      </c>
      <c r="C12" s="7" t="s">
        <v>17</v>
      </c>
      <c r="D12" s="3"/>
      <c r="E12" s="3">
        <v>83</v>
      </c>
      <c r="F12" s="8"/>
    </row>
    <row r="13" spans="1:6" ht="15" customHeight="1" thickBot="1">
      <c r="A13" s="4" t="s">
        <v>25</v>
      </c>
      <c r="B13" s="9"/>
      <c r="C13" s="9"/>
      <c r="D13" s="5">
        <f>SUM(D2:D11)</f>
        <v>852.33</v>
      </c>
      <c r="E13" s="5">
        <f>SUM(E2:E12)</f>
        <v>5116.34</v>
      </c>
      <c r="F13" s="6">
        <f>D13-E13</f>
        <v>-4264.01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8"/>
  <dimension ref="A1:F15"/>
  <sheetViews>
    <sheetView workbookViewId="0">
      <selection activeCell="B15" sqref="B1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41793</v>
      </c>
      <c r="B2" s="7" t="s">
        <v>6</v>
      </c>
      <c r="C2" s="7" t="s">
        <v>26</v>
      </c>
      <c r="D2" s="3">
        <f>71.43+4.29</f>
        <v>75.720000000000013</v>
      </c>
      <c r="E2" s="3"/>
      <c r="F2" s="8"/>
    </row>
    <row r="3" spans="1:6" ht="15" customHeight="1">
      <c r="A3" s="2">
        <v>41793</v>
      </c>
      <c r="B3" s="7" t="s">
        <v>6</v>
      </c>
      <c r="C3" s="7" t="s">
        <v>27</v>
      </c>
      <c r="D3" s="3">
        <f>71.43+4.29</f>
        <v>75.720000000000013</v>
      </c>
      <c r="E3" s="3"/>
      <c r="F3" s="8"/>
    </row>
    <row r="4" spans="1:6" ht="15" customHeight="1">
      <c r="A4" s="2">
        <v>41793</v>
      </c>
      <c r="B4" s="7" t="s">
        <v>6</v>
      </c>
      <c r="C4" s="7" t="s">
        <v>28</v>
      </c>
      <c r="D4" s="3">
        <f>63.43+3.76</f>
        <v>67.19</v>
      </c>
      <c r="E4" s="3"/>
      <c r="F4" s="8"/>
    </row>
    <row r="5" spans="1:6" ht="15" customHeight="1">
      <c r="A5" s="2">
        <v>41793</v>
      </c>
      <c r="B5" s="7" t="s">
        <v>51</v>
      </c>
      <c r="C5" s="12" t="s">
        <v>52</v>
      </c>
      <c r="D5" s="3">
        <f>28.24+1.69</f>
        <v>29.93</v>
      </c>
      <c r="E5" s="3"/>
      <c r="F5" s="8"/>
    </row>
    <row r="6" spans="1:6" ht="15" customHeight="1">
      <c r="A6" s="2">
        <v>41793</v>
      </c>
      <c r="B6" s="7" t="s">
        <v>8</v>
      </c>
      <c r="C6" s="7">
        <v>148</v>
      </c>
      <c r="D6" s="3">
        <f>(3.68+0.22)*C6</f>
        <v>577.20000000000005</v>
      </c>
      <c r="E6" s="3"/>
      <c r="F6" s="8"/>
    </row>
    <row r="7" spans="1:6" ht="15" customHeight="1">
      <c r="A7" s="2">
        <v>41793</v>
      </c>
      <c r="B7" s="7" t="s">
        <v>9</v>
      </c>
      <c r="C7" s="7">
        <v>96</v>
      </c>
      <c r="D7" s="3">
        <f>(3.68+0.22)*C7</f>
        <v>374.40000000000003</v>
      </c>
      <c r="E7" s="3"/>
      <c r="F7" s="8"/>
    </row>
    <row r="8" spans="1:6" ht="15" customHeight="1">
      <c r="A8" s="2">
        <v>41793</v>
      </c>
      <c r="B8" s="7" t="s">
        <v>10</v>
      </c>
      <c r="C8" s="7">
        <v>10</v>
      </c>
      <c r="D8" s="3">
        <f>(3.68+0.22)*C8</f>
        <v>39</v>
      </c>
      <c r="E8" s="3"/>
      <c r="F8" s="8"/>
    </row>
    <row r="9" spans="1:6" ht="15" customHeight="1">
      <c r="A9" s="2">
        <v>41793</v>
      </c>
      <c r="B9" s="7" t="s">
        <v>11</v>
      </c>
      <c r="C9" s="7"/>
      <c r="D9" s="3"/>
      <c r="E9" s="3">
        <f>4.29*2+3.76</f>
        <v>12.34</v>
      </c>
      <c r="F9" s="8"/>
    </row>
    <row r="10" spans="1:6" ht="15" customHeight="1">
      <c r="A10" s="2">
        <v>41793</v>
      </c>
      <c r="B10" s="7" t="s">
        <v>92</v>
      </c>
      <c r="C10" s="7"/>
      <c r="D10" s="3"/>
      <c r="E10" s="3">
        <v>1.69</v>
      </c>
      <c r="F10" s="8"/>
    </row>
    <row r="11" spans="1:6" ht="15" customHeight="1">
      <c r="A11" s="2">
        <v>41793</v>
      </c>
      <c r="B11" s="7" t="s">
        <v>13</v>
      </c>
      <c r="C11" s="7">
        <v>148</v>
      </c>
      <c r="D11" s="3"/>
      <c r="E11" s="3">
        <f>0.22*C11</f>
        <v>32.56</v>
      </c>
      <c r="F11" s="8"/>
    </row>
    <row r="12" spans="1:6" ht="15" customHeight="1">
      <c r="A12" s="2">
        <v>41793</v>
      </c>
      <c r="B12" s="7" t="s">
        <v>14</v>
      </c>
      <c r="C12" s="7">
        <v>96</v>
      </c>
      <c r="D12" s="3"/>
      <c r="E12" s="3">
        <f>0.22*C12</f>
        <v>21.12</v>
      </c>
      <c r="F12" s="8"/>
    </row>
    <row r="13" spans="1:6" ht="15" customHeight="1">
      <c r="A13" s="2">
        <v>41793</v>
      </c>
      <c r="B13" s="7" t="s">
        <v>15</v>
      </c>
      <c r="C13" s="7">
        <v>10</v>
      </c>
      <c r="D13" s="3"/>
      <c r="E13" s="3">
        <f>0.22*C13</f>
        <v>2.2000000000000002</v>
      </c>
      <c r="F13" s="8"/>
    </row>
    <row r="14" spans="1:6" ht="15" customHeight="1">
      <c r="A14" s="2">
        <v>41793</v>
      </c>
      <c r="B14" s="7" t="s">
        <v>101</v>
      </c>
      <c r="C14" s="7" t="s">
        <v>93</v>
      </c>
      <c r="D14" s="3"/>
      <c r="E14" s="3">
        <v>335.96</v>
      </c>
      <c r="F14" s="8"/>
    </row>
    <row r="15" spans="1:6" ht="15" customHeight="1" thickBot="1">
      <c r="A15" s="4" t="s">
        <v>25</v>
      </c>
      <c r="B15" s="9"/>
      <c r="C15" s="9"/>
      <c r="D15" s="5">
        <f>SUM(D2:D14)</f>
        <v>1239.1600000000001</v>
      </c>
      <c r="E15" s="5">
        <f>SUM(E2:E14)</f>
        <v>405.87</v>
      </c>
      <c r="F15" s="6">
        <f>D15-E15</f>
        <v>833.29000000000008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17"/>
  <dimension ref="A1:F14"/>
  <sheetViews>
    <sheetView workbookViewId="0">
      <selection activeCell="F15" sqref="F1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41794</v>
      </c>
      <c r="B2" s="7" t="s">
        <v>6</v>
      </c>
      <c r="C2" s="7" t="s">
        <v>29</v>
      </c>
      <c r="D2" s="3">
        <f>71.43+4.29</f>
        <v>75.720000000000013</v>
      </c>
      <c r="E2" s="3"/>
      <c r="F2" s="8"/>
    </row>
    <row r="3" spans="1:6" ht="15" customHeight="1">
      <c r="A3" s="2">
        <v>41794</v>
      </c>
      <c r="B3" s="7" t="s">
        <v>6</v>
      </c>
      <c r="C3" s="7" t="s">
        <v>30</v>
      </c>
      <c r="D3" s="3">
        <f>71.43+4.29</f>
        <v>75.720000000000013</v>
      </c>
      <c r="E3" s="3"/>
      <c r="F3" s="8"/>
    </row>
    <row r="4" spans="1:6" ht="15" customHeight="1">
      <c r="A4" s="2">
        <v>41794</v>
      </c>
      <c r="B4" s="7" t="s">
        <v>6</v>
      </c>
      <c r="C4" s="7" t="s">
        <v>31</v>
      </c>
      <c r="D4" s="3">
        <f>71.43+4.29</f>
        <v>75.720000000000013</v>
      </c>
      <c r="E4" s="3"/>
      <c r="F4" s="8"/>
    </row>
    <row r="5" spans="1:6" ht="15" customHeight="1">
      <c r="A5" s="2">
        <v>41794</v>
      </c>
      <c r="B5" s="7" t="s">
        <v>7</v>
      </c>
      <c r="C5" s="7">
        <v>2</v>
      </c>
      <c r="D5" s="3">
        <f>(13.05+0.78)*2</f>
        <v>27.66</v>
      </c>
      <c r="E5" s="3"/>
      <c r="F5" s="8"/>
    </row>
    <row r="6" spans="1:6" ht="15" customHeight="1">
      <c r="A6" s="2">
        <v>41794</v>
      </c>
      <c r="B6" s="7" t="s">
        <v>8</v>
      </c>
      <c r="C6" s="7">
        <v>135</v>
      </c>
      <c r="D6" s="3">
        <f>(3.68+0.22)*C6</f>
        <v>526.5</v>
      </c>
      <c r="E6" s="3"/>
      <c r="F6" s="8"/>
    </row>
    <row r="7" spans="1:6" ht="15" customHeight="1">
      <c r="A7" s="2">
        <v>41794</v>
      </c>
      <c r="B7" s="7" t="s">
        <v>9</v>
      </c>
      <c r="C7" s="7">
        <v>153</v>
      </c>
      <c r="D7" s="3">
        <f>(3.68+0.22)*C7</f>
        <v>596.70000000000005</v>
      </c>
      <c r="E7" s="3"/>
      <c r="F7" s="8"/>
    </row>
    <row r="8" spans="1:6" ht="15" customHeight="1">
      <c r="A8" s="2">
        <v>41794</v>
      </c>
      <c r="B8" s="7" t="s">
        <v>10</v>
      </c>
      <c r="C8" s="7">
        <v>11</v>
      </c>
      <c r="D8" s="3">
        <f>(3.68+0.22)*C8</f>
        <v>42.900000000000006</v>
      </c>
      <c r="E8" s="3"/>
      <c r="F8" s="8"/>
    </row>
    <row r="9" spans="1:6" ht="15" customHeight="1">
      <c r="A9" s="2">
        <v>41794</v>
      </c>
      <c r="B9" s="7" t="s">
        <v>11</v>
      </c>
      <c r="C9" s="7"/>
      <c r="D9" s="3"/>
      <c r="E9" s="3">
        <f>4.29*3</f>
        <v>12.870000000000001</v>
      </c>
      <c r="F9" s="8"/>
    </row>
    <row r="10" spans="1:6" ht="15" customHeight="1">
      <c r="A10" s="2">
        <v>41794</v>
      </c>
      <c r="B10" s="7" t="s">
        <v>12</v>
      </c>
      <c r="C10" s="7">
        <v>3</v>
      </c>
      <c r="D10" s="3"/>
      <c r="E10" s="3">
        <f>0.78*2</f>
        <v>1.56</v>
      </c>
      <c r="F10" s="8"/>
    </row>
    <row r="11" spans="1:6" ht="15" customHeight="1">
      <c r="A11" s="2">
        <v>41794</v>
      </c>
      <c r="B11" s="7" t="s">
        <v>13</v>
      </c>
      <c r="C11" s="7">
        <v>135</v>
      </c>
      <c r="D11" s="3"/>
      <c r="E11" s="3">
        <f>0.22*C11</f>
        <v>29.7</v>
      </c>
      <c r="F11" s="8"/>
    </row>
    <row r="12" spans="1:6" ht="15" customHeight="1">
      <c r="A12" s="2">
        <v>41794</v>
      </c>
      <c r="B12" s="7" t="s">
        <v>14</v>
      </c>
      <c r="C12" s="7">
        <v>153</v>
      </c>
      <c r="D12" s="3"/>
      <c r="E12" s="3">
        <f>0.22*C12</f>
        <v>33.660000000000004</v>
      </c>
      <c r="F12" s="8"/>
    </row>
    <row r="13" spans="1:6" ht="15" customHeight="1">
      <c r="A13" s="2">
        <v>41794</v>
      </c>
      <c r="B13" s="7" t="s">
        <v>15</v>
      </c>
      <c r="C13" s="7">
        <v>11</v>
      </c>
      <c r="D13" s="3"/>
      <c r="E13" s="3">
        <f>0.22*C13</f>
        <v>2.42</v>
      </c>
      <c r="F13" s="8"/>
    </row>
    <row r="14" spans="1:6" ht="15" customHeight="1" thickBot="1">
      <c r="A14" s="4" t="s">
        <v>25</v>
      </c>
      <c r="B14" s="9"/>
      <c r="C14" s="9"/>
      <c r="D14" s="5">
        <f>SUM(D2:D13)</f>
        <v>1420.92</v>
      </c>
      <c r="E14" s="5">
        <f>SUM(E2:E13)</f>
        <v>80.210000000000008</v>
      </c>
      <c r="F14" s="6">
        <f>D14-E14</f>
        <v>1340.71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16"/>
  <dimension ref="A1:F11"/>
  <sheetViews>
    <sheetView workbookViewId="0">
      <selection activeCell="F12" sqref="F12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41795</v>
      </c>
      <c r="B2" s="7" t="s">
        <v>51</v>
      </c>
      <c r="C2" s="12" t="s">
        <v>53</v>
      </c>
      <c r="D2" s="3">
        <f>1708.23+101.93</f>
        <v>1810.16</v>
      </c>
      <c r="E2" s="3"/>
      <c r="F2" s="8"/>
    </row>
    <row r="3" spans="1:6" ht="15" customHeight="1">
      <c r="A3" s="2">
        <v>41795</v>
      </c>
      <c r="B3" s="7" t="s">
        <v>51</v>
      </c>
      <c r="C3" s="12" t="s">
        <v>54</v>
      </c>
      <c r="D3" s="3">
        <f>1162.63+69.69</f>
        <v>1232.3200000000002</v>
      </c>
      <c r="E3" s="3"/>
      <c r="F3" s="8"/>
    </row>
    <row r="4" spans="1:6" ht="15" customHeight="1">
      <c r="A4" s="2">
        <v>41795</v>
      </c>
      <c r="B4" s="7" t="s">
        <v>8</v>
      </c>
      <c r="C4" s="7">
        <v>134</v>
      </c>
      <c r="D4" s="3">
        <f>(3.68+0.22)*C4</f>
        <v>522.6</v>
      </c>
      <c r="E4" s="3"/>
      <c r="F4" s="8"/>
    </row>
    <row r="5" spans="1:6" ht="15" customHeight="1">
      <c r="A5" s="2">
        <v>41795</v>
      </c>
      <c r="B5" s="7" t="s">
        <v>9</v>
      </c>
      <c r="C5" s="7">
        <v>82</v>
      </c>
      <c r="D5" s="3">
        <f>(3.68+0.22)*C5</f>
        <v>319.8</v>
      </c>
      <c r="E5" s="3"/>
      <c r="F5" s="8"/>
    </row>
    <row r="6" spans="1:6" ht="15" customHeight="1">
      <c r="A6" s="2">
        <v>41795</v>
      </c>
      <c r="B6" s="7" t="s">
        <v>10</v>
      </c>
      <c r="C6" s="7">
        <v>11</v>
      </c>
      <c r="D6" s="3">
        <f>(3.68+0.22)*C6</f>
        <v>42.900000000000006</v>
      </c>
      <c r="E6" s="3"/>
      <c r="F6" s="8"/>
    </row>
    <row r="7" spans="1:6" ht="15" customHeight="1">
      <c r="A7" s="2">
        <v>41795</v>
      </c>
      <c r="B7" s="7" t="s">
        <v>92</v>
      </c>
      <c r="C7" s="7"/>
      <c r="D7" s="3"/>
      <c r="E7" s="3">
        <f>101.93+69.69</f>
        <v>171.62</v>
      </c>
      <c r="F7" s="8"/>
    </row>
    <row r="8" spans="1:6" ht="15" customHeight="1">
      <c r="A8" s="2">
        <v>41795</v>
      </c>
      <c r="B8" s="7" t="s">
        <v>13</v>
      </c>
      <c r="C8" s="7">
        <v>134</v>
      </c>
      <c r="D8" s="3"/>
      <c r="E8" s="3">
        <f>0.22*C8</f>
        <v>29.48</v>
      </c>
      <c r="F8" s="8"/>
    </row>
    <row r="9" spans="1:6" ht="15" customHeight="1">
      <c r="A9" s="2">
        <v>41795</v>
      </c>
      <c r="B9" s="7" t="s">
        <v>14</v>
      </c>
      <c r="C9" s="7">
        <v>82</v>
      </c>
      <c r="D9" s="3"/>
      <c r="E9" s="3">
        <f>0.22*C9</f>
        <v>18.04</v>
      </c>
      <c r="F9" s="8"/>
    </row>
    <row r="10" spans="1:6" ht="15" customHeight="1">
      <c r="A10" s="2">
        <v>41795</v>
      </c>
      <c r="B10" s="7" t="s">
        <v>15</v>
      </c>
      <c r="C10" s="7">
        <v>11</v>
      </c>
      <c r="D10" s="3"/>
      <c r="E10" s="3">
        <f>0.22*C10</f>
        <v>2.42</v>
      </c>
      <c r="F10" s="8"/>
    </row>
    <row r="11" spans="1:6" ht="15" customHeight="1" thickBot="1">
      <c r="A11" s="4" t="s">
        <v>25</v>
      </c>
      <c r="B11" s="9"/>
      <c r="C11" s="9"/>
      <c r="D11" s="5">
        <f>SUM(D2:D10)</f>
        <v>3927.7800000000007</v>
      </c>
      <c r="E11" s="5">
        <f>SUM(E2:E10)</f>
        <v>221.55999999999997</v>
      </c>
      <c r="F11" s="6">
        <f>D11-'5'!E11</f>
        <v>3706.2200000000007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15"/>
  <dimension ref="A1:F14"/>
  <sheetViews>
    <sheetView workbookViewId="0">
      <selection activeCell="E13" sqref="E13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41796</v>
      </c>
      <c r="B2" s="7" t="s">
        <v>51</v>
      </c>
      <c r="C2" s="12" t="s">
        <v>55</v>
      </c>
      <c r="D2" s="3">
        <f>996.59+59.71</f>
        <v>1056.3</v>
      </c>
      <c r="E2" s="3"/>
      <c r="F2" s="8"/>
    </row>
    <row r="3" spans="1:6" ht="15" customHeight="1">
      <c r="A3" s="2">
        <v>41796</v>
      </c>
      <c r="B3" s="7" t="s">
        <v>7</v>
      </c>
      <c r="C3" s="7">
        <v>2</v>
      </c>
      <c r="D3" s="3">
        <f>(13.05+0.78)*2</f>
        <v>27.66</v>
      </c>
      <c r="E3" s="3"/>
      <c r="F3" s="8"/>
    </row>
    <row r="4" spans="1:6" ht="15" customHeight="1">
      <c r="A4" s="2">
        <v>41796</v>
      </c>
      <c r="B4" s="7" t="s">
        <v>8</v>
      </c>
      <c r="C4" s="7">
        <v>83</v>
      </c>
      <c r="D4" s="3">
        <f>(3.68+0.22)*C4</f>
        <v>323.70000000000005</v>
      </c>
      <c r="E4" s="3"/>
      <c r="F4" s="8"/>
    </row>
    <row r="5" spans="1:6" ht="15" customHeight="1">
      <c r="A5" s="2">
        <v>41796</v>
      </c>
      <c r="B5" s="7" t="s">
        <v>9</v>
      </c>
      <c r="C5" s="7">
        <v>62</v>
      </c>
      <c r="D5" s="3">
        <f>(3.68+0.22)*C5</f>
        <v>241.8</v>
      </c>
      <c r="E5" s="3"/>
      <c r="F5" s="8"/>
    </row>
    <row r="6" spans="1:6" ht="15" customHeight="1">
      <c r="A6" s="2">
        <v>41796</v>
      </c>
      <c r="B6" s="7" t="s">
        <v>10</v>
      </c>
      <c r="C6" s="7">
        <v>6</v>
      </c>
      <c r="D6" s="3">
        <f>(3.68+0.22)*C6</f>
        <v>23.400000000000002</v>
      </c>
      <c r="E6" s="3"/>
      <c r="F6" s="8"/>
    </row>
    <row r="7" spans="1:6" ht="15" customHeight="1">
      <c r="A7" s="2">
        <v>41796</v>
      </c>
      <c r="B7" s="7" t="s">
        <v>92</v>
      </c>
      <c r="C7" s="7"/>
      <c r="D7" s="3"/>
      <c r="E7" s="3">
        <v>59.71</v>
      </c>
      <c r="F7" s="8"/>
    </row>
    <row r="8" spans="1:6" ht="15" customHeight="1">
      <c r="A8" s="2">
        <v>41796</v>
      </c>
      <c r="B8" s="7" t="s">
        <v>12</v>
      </c>
      <c r="C8" s="7">
        <v>2</v>
      </c>
      <c r="D8" s="3"/>
      <c r="E8" s="3">
        <f>0.78*2</f>
        <v>1.56</v>
      </c>
      <c r="F8" s="8"/>
    </row>
    <row r="9" spans="1:6" ht="15" customHeight="1">
      <c r="A9" s="2">
        <v>41796</v>
      </c>
      <c r="B9" s="7" t="s">
        <v>13</v>
      </c>
      <c r="C9" s="7">
        <v>83</v>
      </c>
      <c r="D9" s="3"/>
      <c r="E9" s="3">
        <f>0.22*C9</f>
        <v>18.260000000000002</v>
      </c>
      <c r="F9" s="8"/>
    </row>
    <row r="10" spans="1:6" ht="15" customHeight="1">
      <c r="A10" s="2">
        <v>41796</v>
      </c>
      <c r="B10" s="7" t="s">
        <v>14</v>
      </c>
      <c r="C10" s="7">
        <v>62</v>
      </c>
      <c r="D10" s="3"/>
      <c r="E10" s="3">
        <f>0.22*C10</f>
        <v>13.64</v>
      </c>
      <c r="F10" s="8"/>
    </row>
    <row r="11" spans="1:6" ht="15" customHeight="1">
      <c r="A11" s="2">
        <v>41796</v>
      </c>
      <c r="B11" s="7" t="s">
        <v>15</v>
      </c>
      <c r="C11" s="7">
        <v>6</v>
      </c>
      <c r="D11" s="3"/>
      <c r="E11" s="3">
        <f>0.22*C11</f>
        <v>1.32</v>
      </c>
      <c r="F11" s="8"/>
    </row>
    <row r="12" spans="1:6" s="19" customFormat="1" ht="15" customHeight="1">
      <c r="A12" s="2">
        <v>41796</v>
      </c>
      <c r="B12" s="7" t="s">
        <v>24</v>
      </c>
      <c r="C12" s="7"/>
      <c r="D12" s="3"/>
      <c r="E12" s="3">
        <v>345.58</v>
      </c>
      <c r="F12" s="8"/>
    </row>
    <row r="13" spans="1:6" ht="15" customHeight="1">
      <c r="A13" s="2">
        <v>41796</v>
      </c>
      <c r="B13" s="7" t="s">
        <v>99</v>
      </c>
      <c r="C13" s="7"/>
      <c r="D13" s="3"/>
      <c r="E13" s="3">
        <v>2392.1999999999998</v>
      </c>
      <c r="F13" s="8"/>
    </row>
    <row r="14" spans="1:6" ht="15" customHeight="1" thickBot="1">
      <c r="A14" s="4" t="s">
        <v>25</v>
      </c>
      <c r="B14" s="9"/>
      <c r="C14" s="9"/>
      <c r="D14" s="5">
        <f>SUM(D2:D13)</f>
        <v>1672.8600000000001</v>
      </c>
      <c r="E14" s="5">
        <f>SUM(E2:E13)</f>
        <v>2832.27</v>
      </c>
      <c r="F14" s="6">
        <f>D14-E14</f>
        <v>-1159.4099999999999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0"/>
  <dimension ref="A1:F15"/>
  <sheetViews>
    <sheetView workbookViewId="0">
      <selection activeCell="B14" sqref="B14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41799</v>
      </c>
      <c r="B2" s="7" t="s">
        <v>6</v>
      </c>
      <c r="C2" s="7" t="s">
        <v>32</v>
      </c>
      <c r="D2" s="3">
        <f>71.43+4.29</f>
        <v>75.720000000000013</v>
      </c>
      <c r="E2" s="3"/>
      <c r="F2" s="8"/>
    </row>
    <row r="3" spans="1:6" ht="15" customHeight="1">
      <c r="A3" s="2">
        <v>41799</v>
      </c>
      <c r="B3" s="7" t="s">
        <v>51</v>
      </c>
      <c r="C3" s="12" t="s">
        <v>56</v>
      </c>
      <c r="D3" s="3">
        <f>45.84+2.73</f>
        <v>48.57</v>
      </c>
      <c r="E3" s="3"/>
      <c r="F3" s="8"/>
    </row>
    <row r="4" spans="1:6" ht="15" customHeight="1">
      <c r="A4" s="2">
        <v>41799</v>
      </c>
      <c r="B4" s="7" t="s">
        <v>7</v>
      </c>
      <c r="C4" s="7">
        <v>1</v>
      </c>
      <c r="D4" s="3">
        <f>13.05+0.78</f>
        <v>13.83</v>
      </c>
      <c r="E4" s="3"/>
      <c r="F4" s="8"/>
    </row>
    <row r="5" spans="1:6" ht="15" customHeight="1">
      <c r="A5" s="2">
        <v>41799</v>
      </c>
      <c r="B5" s="7" t="s">
        <v>8</v>
      </c>
      <c r="C5" s="7">
        <v>142</v>
      </c>
      <c r="D5" s="3">
        <f>(3.68+0.22)*C5</f>
        <v>553.80000000000007</v>
      </c>
      <c r="E5" s="3"/>
      <c r="F5" s="8"/>
    </row>
    <row r="6" spans="1:6" ht="15" customHeight="1">
      <c r="A6" s="2">
        <v>41799</v>
      </c>
      <c r="B6" s="7" t="s">
        <v>9</v>
      </c>
      <c r="C6" s="7">
        <v>93</v>
      </c>
      <c r="D6" s="3">
        <f>(3.68+0.22)*C6</f>
        <v>362.70000000000005</v>
      </c>
      <c r="E6" s="3"/>
      <c r="F6" s="8"/>
    </row>
    <row r="7" spans="1:6" ht="15" customHeight="1">
      <c r="A7" s="2">
        <v>41799</v>
      </c>
      <c r="B7" s="7" t="s">
        <v>10</v>
      </c>
      <c r="C7" s="7">
        <v>16</v>
      </c>
      <c r="D7" s="3">
        <f>(3.68+0.22)*C7</f>
        <v>62.400000000000006</v>
      </c>
      <c r="E7" s="3"/>
      <c r="F7" s="8"/>
    </row>
    <row r="8" spans="1:6" ht="15" customHeight="1">
      <c r="A8" s="2">
        <v>41799</v>
      </c>
      <c r="B8" s="7" t="s">
        <v>11</v>
      </c>
      <c r="C8" s="7"/>
      <c r="D8" s="3"/>
      <c r="E8" s="3">
        <v>4.29</v>
      </c>
      <c r="F8" s="8"/>
    </row>
    <row r="9" spans="1:6" ht="15" customHeight="1">
      <c r="A9" s="2">
        <v>41799</v>
      </c>
      <c r="B9" s="7" t="s">
        <v>92</v>
      </c>
      <c r="C9" s="7"/>
      <c r="D9" s="3"/>
      <c r="E9" s="3">
        <v>2.73</v>
      </c>
      <c r="F9" s="8"/>
    </row>
    <row r="10" spans="1:6" ht="15" customHeight="1">
      <c r="A10" s="2">
        <v>41799</v>
      </c>
      <c r="B10" s="7" t="s">
        <v>12</v>
      </c>
      <c r="C10" s="7">
        <v>1</v>
      </c>
      <c r="D10" s="3"/>
      <c r="E10" s="3">
        <v>0.78</v>
      </c>
      <c r="F10" s="8"/>
    </row>
    <row r="11" spans="1:6" ht="15" customHeight="1">
      <c r="A11" s="2">
        <v>41799</v>
      </c>
      <c r="B11" s="7" t="s">
        <v>13</v>
      </c>
      <c r="C11" s="7">
        <v>142</v>
      </c>
      <c r="D11" s="3"/>
      <c r="E11" s="3">
        <f>0.22*C11</f>
        <v>31.24</v>
      </c>
      <c r="F11" s="8"/>
    </row>
    <row r="12" spans="1:6" ht="15" customHeight="1">
      <c r="A12" s="2">
        <v>41799</v>
      </c>
      <c r="B12" s="7" t="s">
        <v>14</v>
      </c>
      <c r="C12" s="7">
        <v>93</v>
      </c>
      <c r="D12" s="3"/>
      <c r="E12" s="3">
        <f>0.22*C12</f>
        <v>20.46</v>
      </c>
      <c r="F12" s="8"/>
    </row>
    <row r="13" spans="1:6" ht="15" customHeight="1">
      <c r="A13" s="2">
        <v>41799</v>
      </c>
      <c r="B13" s="7" t="s">
        <v>15</v>
      </c>
      <c r="C13" s="7">
        <v>16</v>
      </c>
      <c r="D13" s="3"/>
      <c r="E13" s="3">
        <f>0.22*C13</f>
        <v>3.52</v>
      </c>
      <c r="F13" s="8"/>
    </row>
    <row r="14" spans="1:6" ht="15" customHeight="1">
      <c r="A14" s="2">
        <v>41799</v>
      </c>
      <c r="B14" s="7" t="s">
        <v>18</v>
      </c>
      <c r="C14" s="7"/>
      <c r="D14" s="3"/>
      <c r="E14" s="3">
        <v>79.02</v>
      </c>
      <c r="F14" s="8"/>
    </row>
    <row r="15" spans="1:6" ht="15" customHeight="1" thickBot="1">
      <c r="A15" s="4" t="s">
        <v>25</v>
      </c>
      <c r="B15" s="9"/>
      <c r="C15" s="9"/>
      <c r="D15" s="5">
        <f>SUM(D2:D14)</f>
        <v>1117.0200000000002</v>
      </c>
      <c r="E15" s="5">
        <f>SUM(E2:E14)</f>
        <v>142.04</v>
      </c>
      <c r="F15" s="6">
        <f>D15-E15</f>
        <v>974.98000000000025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F11"/>
  <sheetViews>
    <sheetView workbookViewId="0">
      <selection activeCell="F12" sqref="F12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41800</v>
      </c>
      <c r="B2" s="7" t="s">
        <v>51</v>
      </c>
      <c r="C2" s="12" t="s">
        <v>57</v>
      </c>
      <c r="D2" s="3">
        <f>1759.99+105.19</f>
        <v>1865.18</v>
      </c>
      <c r="E2" s="3"/>
      <c r="F2" s="8"/>
    </row>
    <row r="3" spans="1:6" ht="15" customHeight="1">
      <c r="A3" s="2">
        <v>41800</v>
      </c>
      <c r="B3" s="7" t="s">
        <v>51</v>
      </c>
      <c r="C3" s="12" t="s">
        <v>58</v>
      </c>
      <c r="D3" s="3">
        <f>23.84+1.43</f>
        <v>25.27</v>
      </c>
      <c r="E3" s="3"/>
      <c r="F3" s="8"/>
    </row>
    <row r="4" spans="1:6" ht="15" customHeight="1">
      <c r="A4" s="2">
        <v>41800</v>
      </c>
      <c r="B4" s="7" t="s">
        <v>8</v>
      </c>
      <c r="C4" s="7">
        <v>140</v>
      </c>
      <c r="D4" s="3">
        <f>(3.68+0.22)*C4</f>
        <v>546</v>
      </c>
      <c r="E4" s="3"/>
      <c r="F4" s="8"/>
    </row>
    <row r="5" spans="1:6" ht="15" customHeight="1">
      <c r="A5" s="2">
        <v>41800</v>
      </c>
      <c r="B5" s="7" t="s">
        <v>9</v>
      </c>
      <c r="C5" s="7">
        <v>71</v>
      </c>
      <c r="D5" s="3">
        <f>(3.68+0.22)*C5</f>
        <v>276.90000000000003</v>
      </c>
      <c r="E5" s="3"/>
      <c r="F5" s="8"/>
    </row>
    <row r="6" spans="1:6" ht="15" customHeight="1">
      <c r="A6" s="2">
        <v>41800</v>
      </c>
      <c r="B6" s="7" t="s">
        <v>10</v>
      </c>
      <c r="C6" s="7">
        <v>9</v>
      </c>
      <c r="D6" s="3">
        <f>(3.68+0.22)*C6</f>
        <v>35.1</v>
      </c>
      <c r="E6" s="3"/>
      <c r="F6" s="8"/>
    </row>
    <row r="7" spans="1:6" ht="15" customHeight="1">
      <c r="A7" s="2">
        <v>41800</v>
      </c>
      <c r="B7" s="7" t="s">
        <v>92</v>
      </c>
      <c r="C7" s="7"/>
      <c r="D7" s="3"/>
      <c r="E7" s="3">
        <f>105.19+1.43</f>
        <v>106.62</v>
      </c>
      <c r="F7" s="8"/>
    </row>
    <row r="8" spans="1:6" ht="15" customHeight="1">
      <c r="A8" s="2">
        <v>41800</v>
      </c>
      <c r="B8" s="7" t="s">
        <v>13</v>
      </c>
      <c r="C8" s="7">
        <v>140</v>
      </c>
      <c r="D8" s="3"/>
      <c r="E8" s="3">
        <f>0.22*C8</f>
        <v>30.8</v>
      </c>
      <c r="F8" s="8"/>
    </row>
    <row r="9" spans="1:6" ht="15" customHeight="1">
      <c r="A9" s="2">
        <v>41800</v>
      </c>
      <c r="B9" s="7" t="s">
        <v>14</v>
      </c>
      <c r="C9" s="7">
        <v>71</v>
      </c>
      <c r="D9" s="3"/>
      <c r="E9" s="3">
        <f>0.22*C9</f>
        <v>15.62</v>
      </c>
      <c r="F9" s="8"/>
    </row>
    <row r="10" spans="1:6" ht="15" customHeight="1">
      <c r="A10" s="2">
        <v>41800</v>
      </c>
      <c r="B10" s="7" t="s">
        <v>15</v>
      </c>
      <c r="C10" s="7">
        <v>9</v>
      </c>
      <c r="D10" s="3"/>
      <c r="E10" s="3">
        <f>0.22*C10</f>
        <v>1.98</v>
      </c>
      <c r="F10" s="8"/>
    </row>
    <row r="11" spans="1:6" ht="15" customHeight="1" thickBot="1">
      <c r="A11" s="4" t="s">
        <v>25</v>
      </c>
      <c r="B11" s="9"/>
      <c r="C11" s="9"/>
      <c r="D11" s="5">
        <f>SUM(D2:D10)</f>
        <v>2748.45</v>
      </c>
      <c r="E11" s="5">
        <f>SUM(E2:E10)</f>
        <v>155.02000000000001</v>
      </c>
      <c r="F11" s="6">
        <f>D11-E11</f>
        <v>2593.4299999999998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9"/>
  <dimension ref="A1:L20"/>
  <sheetViews>
    <sheetView workbookViewId="0">
      <selection activeCell="F21" sqref="F21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12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5" customHeight="1">
      <c r="A2" s="2">
        <v>41801</v>
      </c>
      <c r="B2" s="7" t="s">
        <v>6</v>
      </c>
      <c r="C2" s="7" t="s">
        <v>33</v>
      </c>
      <c r="D2" s="3">
        <f>19.43+1.16</f>
        <v>20.59</v>
      </c>
      <c r="E2" s="3"/>
      <c r="F2" s="8"/>
    </row>
    <row r="3" spans="1:12" ht="15" customHeight="1">
      <c r="A3" s="2">
        <v>41801</v>
      </c>
      <c r="B3" s="7" t="s">
        <v>6</v>
      </c>
      <c r="C3" s="7" t="s">
        <v>34</v>
      </c>
      <c r="D3" s="3">
        <f>15.03+0.9</f>
        <v>15.93</v>
      </c>
      <c r="E3" s="3"/>
      <c r="F3" s="8"/>
    </row>
    <row r="4" spans="1:12" ht="15" customHeight="1">
      <c r="A4" s="2">
        <v>41801</v>
      </c>
      <c r="B4" s="7" t="s">
        <v>51</v>
      </c>
      <c r="C4" s="12" t="s">
        <v>59</v>
      </c>
      <c r="D4" s="3">
        <f>859.66+51.5</f>
        <v>911.16</v>
      </c>
      <c r="E4" s="3"/>
      <c r="F4" s="8"/>
    </row>
    <row r="5" spans="1:12" ht="15" customHeight="1">
      <c r="A5" s="2">
        <v>41801</v>
      </c>
      <c r="B5" s="7" t="s">
        <v>51</v>
      </c>
      <c r="C5" s="12" t="s">
        <v>60</v>
      </c>
      <c r="D5" s="3">
        <f>386.66+23.12</f>
        <v>409.78000000000003</v>
      </c>
      <c r="E5" s="3"/>
      <c r="F5" s="8"/>
      <c r="H5" s="16"/>
      <c r="I5" s="16"/>
      <c r="J5" s="16"/>
      <c r="K5" s="16"/>
      <c r="L5" s="16"/>
    </row>
    <row r="6" spans="1:12" ht="15" customHeight="1">
      <c r="A6" s="2">
        <v>41801</v>
      </c>
      <c r="B6" s="7" t="s">
        <v>51</v>
      </c>
      <c r="C6" s="12" t="s">
        <v>61</v>
      </c>
      <c r="D6" s="3">
        <f>28.24+1.69</f>
        <v>29.93</v>
      </c>
      <c r="E6" s="3"/>
      <c r="F6" s="8"/>
      <c r="H6" s="16"/>
      <c r="I6" s="16"/>
      <c r="J6" s="16"/>
      <c r="K6" s="16"/>
      <c r="L6" s="16"/>
    </row>
    <row r="7" spans="1:12" ht="15" customHeight="1">
      <c r="A7" s="2">
        <v>41801</v>
      </c>
      <c r="B7" s="7" t="s">
        <v>51</v>
      </c>
      <c r="C7" s="12" t="s">
        <v>62</v>
      </c>
      <c r="D7" s="3">
        <f>23.84+1.43</f>
        <v>25.27</v>
      </c>
      <c r="E7" s="3"/>
      <c r="F7" s="8"/>
      <c r="H7" s="16"/>
      <c r="I7" s="16"/>
      <c r="J7" s="16"/>
      <c r="K7" s="16"/>
      <c r="L7" s="16"/>
    </row>
    <row r="8" spans="1:12" ht="15" customHeight="1">
      <c r="A8" s="2">
        <v>41801</v>
      </c>
      <c r="B8" s="7" t="s">
        <v>51</v>
      </c>
      <c r="C8" s="12" t="s">
        <v>63</v>
      </c>
      <c r="D8" s="3">
        <f>842.06+50.46</f>
        <v>892.52</v>
      </c>
      <c r="E8" s="3"/>
      <c r="F8" s="8"/>
      <c r="H8" s="16"/>
      <c r="I8" s="16"/>
      <c r="J8" s="16"/>
      <c r="K8" s="16"/>
      <c r="L8" s="16"/>
    </row>
    <row r="9" spans="1:12" ht="15" customHeight="1">
      <c r="A9" s="2">
        <v>41801</v>
      </c>
      <c r="B9" s="7" t="s">
        <v>51</v>
      </c>
      <c r="C9" s="12" t="s">
        <v>64</v>
      </c>
      <c r="D9" s="3">
        <f>842.06+50.46</f>
        <v>892.52</v>
      </c>
      <c r="E9" s="3"/>
      <c r="F9" s="8"/>
      <c r="H9" s="16"/>
      <c r="I9" s="16"/>
      <c r="J9" s="16"/>
      <c r="K9" s="16"/>
      <c r="L9" s="16"/>
    </row>
    <row r="10" spans="1:12" ht="15" customHeight="1">
      <c r="A10" s="2">
        <v>41801</v>
      </c>
      <c r="B10" s="7" t="s">
        <v>7</v>
      </c>
      <c r="C10" s="7">
        <v>1</v>
      </c>
      <c r="D10" s="3">
        <f>13.05+0.78</f>
        <v>13.83</v>
      </c>
      <c r="E10" s="3"/>
      <c r="F10" s="8"/>
      <c r="H10" s="16"/>
      <c r="I10" s="16"/>
      <c r="J10" s="16"/>
      <c r="K10" s="16"/>
      <c r="L10" s="16"/>
    </row>
    <row r="11" spans="1:12" ht="15" customHeight="1">
      <c r="A11" s="2">
        <v>41801</v>
      </c>
      <c r="B11" s="7" t="s">
        <v>8</v>
      </c>
      <c r="C11" s="7">
        <v>115</v>
      </c>
      <c r="D11" s="3">
        <f>(3.68+0.22)*C11</f>
        <v>448.50000000000006</v>
      </c>
      <c r="E11" s="3"/>
      <c r="F11" s="8"/>
      <c r="H11" s="16"/>
      <c r="I11" s="16"/>
      <c r="J11" s="16"/>
      <c r="K11" s="16"/>
      <c r="L11" s="16"/>
    </row>
    <row r="12" spans="1:12" ht="15" customHeight="1">
      <c r="A12" s="2">
        <v>41801</v>
      </c>
      <c r="B12" s="7" t="s">
        <v>9</v>
      </c>
      <c r="C12" s="7">
        <v>42</v>
      </c>
      <c r="D12" s="3">
        <f>(3.68+0.22)*C12</f>
        <v>163.80000000000001</v>
      </c>
      <c r="E12" s="3"/>
      <c r="F12" s="8"/>
      <c r="H12" s="16"/>
      <c r="I12" s="16"/>
      <c r="J12" s="16"/>
      <c r="K12" s="16"/>
      <c r="L12" s="16"/>
    </row>
    <row r="13" spans="1:12" ht="15" customHeight="1">
      <c r="A13" s="2">
        <v>41801</v>
      </c>
      <c r="B13" s="7" t="s">
        <v>10</v>
      </c>
      <c r="C13" s="7">
        <v>7</v>
      </c>
      <c r="D13" s="3">
        <f>(3.68+0.22)*C13</f>
        <v>27.300000000000004</v>
      </c>
      <c r="E13" s="3"/>
      <c r="F13" s="8"/>
      <c r="H13" s="16"/>
      <c r="I13" s="16"/>
      <c r="J13" s="16"/>
      <c r="K13" s="16"/>
      <c r="L13" s="16"/>
    </row>
    <row r="14" spans="1:12" ht="15" customHeight="1">
      <c r="A14" s="2">
        <v>41801</v>
      </c>
      <c r="B14" s="7" t="s">
        <v>11</v>
      </c>
      <c r="C14" s="7"/>
      <c r="D14" s="3"/>
      <c r="E14" s="3">
        <f>1.16+0.9</f>
        <v>2.06</v>
      </c>
      <c r="F14" s="8"/>
      <c r="H14" s="16"/>
      <c r="I14" s="16"/>
      <c r="J14" s="16"/>
      <c r="K14" s="16"/>
      <c r="L14" s="16"/>
    </row>
    <row r="15" spans="1:12" ht="15" customHeight="1">
      <c r="A15" s="2">
        <v>41801</v>
      </c>
      <c r="B15" s="7" t="s">
        <v>92</v>
      </c>
      <c r="C15" s="7"/>
      <c r="D15" s="3"/>
      <c r="E15" s="3">
        <f>50.46*2+1.43+4.69+23.12+51.5</f>
        <v>181.66</v>
      </c>
      <c r="F15" s="8"/>
      <c r="H15" s="16"/>
      <c r="I15" s="16"/>
      <c r="J15" s="16"/>
      <c r="K15" s="16"/>
      <c r="L15" s="16"/>
    </row>
    <row r="16" spans="1:12" ht="15" customHeight="1">
      <c r="A16" s="2">
        <v>41801</v>
      </c>
      <c r="B16" s="7" t="s">
        <v>12</v>
      </c>
      <c r="C16" s="7">
        <v>1</v>
      </c>
      <c r="D16" s="3"/>
      <c r="E16" s="3">
        <v>0.78</v>
      </c>
      <c r="F16" s="8"/>
      <c r="H16" s="16"/>
      <c r="I16" s="16"/>
      <c r="J16" s="16"/>
      <c r="K16" s="16"/>
      <c r="L16" s="16"/>
    </row>
    <row r="17" spans="1:12" ht="15" customHeight="1">
      <c r="A17" s="2">
        <v>41801</v>
      </c>
      <c r="B17" s="7" t="s">
        <v>13</v>
      </c>
      <c r="C17" s="7">
        <v>115</v>
      </c>
      <c r="D17" s="3"/>
      <c r="E17" s="3">
        <f>0.22*C17</f>
        <v>25.3</v>
      </c>
      <c r="F17" s="8"/>
      <c r="H17" s="16"/>
      <c r="I17" s="16"/>
      <c r="J17" s="16"/>
      <c r="K17" s="16"/>
      <c r="L17" s="16"/>
    </row>
    <row r="18" spans="1:12" ht="15" customHeight="1">
      <c r="A18" s="2">
        <v>41801</v>
      </c>
      <c r="B18" s="7" t="s">
        <v>14</v>
      </c>
      <c r="C18" s="7">
        <v>42</v>
      </c>
      <c r="D18" s="3"/>
      <c r="E18" s="3">
        <f>0.22*C18</f>
        <v>9.24</v>
      </c>
      <c r="F18" s="8"/>
    </row>
    <row r="19" spans="1:12" ht="15" customHeight="1">
      <c r="A19" s="2">
        <v>41801</v>
      </c>
      <c r="B19" s="7" t="s">
        <v>15</v>
      </c>
      <c r="C19" s="7">
        <v>7</v>
      </c>
      <c r="D19" s="3"/>
      <c r="E19" s="3">
        <f>0.22*C19</f>
        <v>1.54</v>
      </c>
      <c r="F19" s="8"/>
    </row>
    <row r="20" spans="1:12" ht="15" customHeight="1" thickBot="1">
      <c r="A20" s="4" t="s">
        <v>25</v>
      </c>
      <c r="B20" s="9"/>
      <c r="C20" s="9"/>
      <c r="D20" s="5">
        <f>SUM(D2:D19)</f>
        <v>3851.1300000000006</v>
      </c>
      <c r="E20" s="5">
        <f>SUM(E2:E19)</f>
        <v>220.58</v>
      </c>
      <c r="F20" s="6">
        <f>D20-E20</f>
        <v>3630.5500000000006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21"/>
  <dimension ref="A1:F10"/>
  <sheetViews>
    <sheetView workbookViewId="0">
      <selection activeCell="B9" sqref="B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41802</v>
      </c>
      <c r="B2" s="7" t="s">
        <v>8</v>
      </c>
      <c r="C2" s="7">
        <v>52</v>
      </c>
      <c r="D2" s="3">
        <f>(3.68+0.22)*C2</f>
        <v>202.8</v>
      </c>
      <c r="E2" s="3"/>
      <c r="F2" s="8"/>
    </row>
    <row r="3" spans="1:6" ht="15" customHeight="1">
      <c r="A3" s="2">
        <v>41802</v>
      </c>
      <c r="B3" s="7" t="s">
        <v>9</v>
      </c>
      <c r="C3" s="7">
        <v>48</v>
      </c>
      <c r="D3" s="3">
        <f>(3.68+0.22)*C3</f>
        <v>187.20000000000002</v>
      </c>
      <c r="E3" s="3"/>
      <c r="F3" s="8"/>
    </row>
    <row r="4" spans="1:6" ht="15" customHeight="1">
      <c r="A4" s="2">
        <v>41802</v>
      </c>
      <c r="B4" s="7" t="s">
        <v>10</v>
      </c>
      <c r="C4" s="7">
        <v>6</v>
      </c>
      <c r="D4" s="3">
        <f>(3.68+0.22)*C4</f>
        <v>23.400000000000002</v>
      </c>
      <c r="E4" s="3"/>
      <c r="F4" s="8"/>
    </row>
    <row r="5" spans="1:6" ht="15" customHeight="1">
      <c r="A5" s="2">
        <v>41802</v>
      </c>
      <c r="B5" s="7" t="s">
        <v>13</v>
      </c>
      <c r="C5" s="7">
        <v>52</v>
      </c>
      <c r="D5" s="3"/>
      <c r="E5" s="3">
        <f>0.22*C5</f>
        <v>11.44</v>
      </c>
      <c r="F5" s="8"/>
    </row>
    <row r="6" spans="1:6" ht="15" customHeight="1">
      <c r="A6" s="2">
        <v>41802</v>
      </c>
      <c r="B6" s="7" t="s">
        <v>14</v>
      </c>
      <c r="C6" s="7">
        <v>48</v>
      </c>
      <c r="D6" s="3"/>
      <c r="E6" s="3">
        <f>0.22*C6</f>
        <v>10.56</v>
      </c>
      <c r="F6" s="8"/>
    </row>
    <row r="7" spans="1:6" ht="15" customHeight="1">
      <c r="A7" s="2">
        <v>41802</v>
      </c>
      <c r="B7" s="7" t="s">
        <v>15</v>
      </c>
      <c r="C7" s="7">
        <v>6</v>
      </c>
      <c r="D7" s="3"/>
      <c r="E7" s="3">
        <f>0.22*C7</f>
        <v>1.32</v>
      </c>
      <c r="F7" s="8"/>
    </row>
    <row r="8" spans="1:6" ht="15" customHeight="1">
      <c r="A8" s="2">
        <v>41802</v>
      </c>
      <c r="B8" s="7" t="s">
        <v>20</v>
      </c>
      <c r="C8" s="7"/>
      <c r="D8" s="3"/>
      <c r="E8" s="3">
        <v>203.44</v>
      </c>
      <c r="F8" s="8"/>
    </row>
    <row r="9" spans="1:6" ht="15" customHeight="1">
      <c r="A9" s="2">
        <v>41802</v>
      </c>
      <c r="B9" s="7" t="s">
        <v>21</v>
      </c>
      <c r="C9" s="7"/>
      <c r="D9" s="3"/>
      <c r="E9" s="3">
        <v>91.8</v>
      </c>
      <c r="F9" s="8"/>
    </row>
    <row r="10" spans="1:6" ht="15" customHeight="1" thickBot="1">
      <c r="A10" s="4" t="s">
        <v>25</v>
      </c>
      <c r="B10" s="9"/>
      <c r="C10" s="9"/>
      <c r="D10" s="5">
        <f>SUM(D2:D9)</f>
        <v>413.4</v>
      </c>
      <c r="E10" s="5">
        <f>SUM(E2:E9)</f>
        <v>318.56</v>
      </c>
      <c r="F10" s="6">
        <f>D10-E10</f>
        <v>94.839999999999975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22"/>
  <dimension ref="A1:F15"/>
  <sheetViews>
    <sheetView workbookViewId="0">
      <selection activeCell="B15" sqref="B1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41803</v>
      </c>
      <c r="B2" s="7" t="s">
        <v>6</v>
      </c>
      <c r="C2" s="7" t="s">
        <v>35</v>
      </c>
      <c r="D2" s="3">
        <f>71.43+4.29</f>
        <v>75.720000000000013</v>
      </c>
      <c r="E2" s="3"/>
      <c r="F2" s="8"/>
    </row>
    <row r="3" spans="1:6" ht="15" customHeight="1">
      <c r="A3" s="2">
        <v>41803</v>
      </c>
      <c r="B3" s="7" t="s">
        <v>51</v>
      </c>
      <c r="C3" s="12" t="s">
        <v>65</v>
      </c>
      <c r="D3" s="3">
        <f>28.24+1.69</f>
        <v>29.93</v>
      </c>
      <c r="E3" s="3"/>
      <c r="F3" s="8"/>
    </row>
    <row r="4" spans="1:6" ht="15" customHeight="1">
      <c r="A4" s="2">
        <v>41803</v>
      </c>
      <c r="B4" s="7" t="s">
        <v>7</v>
      </c>
      <c r="C4" s="7">
        <v>1</v>
      </c>
      <c r="D4" s="3">
        <f>13.05+0.78</f>
        <v>13.83</v>
      </c>
      <c r="E4" s="3"/>
      <c r="F4" s="8"/>
    </row>
    <row r="5" spans="1:6" ht="15" customHeight="1">
      <c r="A5" s="2">
        <v>41803</v>
      </c>
      <c r="B5" s="7" t="s">
        <v>8</v>
      </c>
      <c r="C5" s="7">
        <v>143</v>
      </c>
      <c r="D5" s="3">
        <f>(3.68+0.22)*C5</f>
        <v>557.70000000000005</v>
      </c>
      <c r="E5" s="3"/>
      <c r="F5" s="8"/>
    </row>
    <row r="6" spans="1:6" ht="15" customHeight="1">
      <c r="A6" s="2">
        <v>41803</v>
      </c>
      <c r="B6" s="7" t="s">
        <v>9</v>
      </c>
      <c r="C6" s="7">
        <v>183</v>
      </c>
      <c r="D6" s="3">
        <f>(3.68+0.22)*C6</f>
        <v>713.7</v>
      </c>
      <c r="E6" s="3"/>
      <c r="F6" s="8"/>
    </row>
    <row r="7" spans="1:6" ht="15" customHeight="1">
      <c r="A7" s="2">
        <v>41803</v>
      </c>
      <c r="B7" s="7" t="s">
        <v>10</v>
      </c>
      <c r="C7" s="7">
        <v>13</v>
      </c>
      <c r="D7" s="3">
        <f>(3.68+0.22)*C7</f>
        <v>50.7</v>
      </c>
      <c r="E7" s="3"/>
      <c r="F7" s="8"/>
    </row>
    <row r="8" spans="1:6" ht="15" customHeight="1">
      <c r="A8" s="2">
        <v>41803</v>
      </c>
      <c r="B8" s="7" t="s">
        <v>11</v>
      </c>
      <c r="C8" s="7"/>
      <c r="D8" s="3"/>
      <c r="E8" s="3">
        <v>4.29</v>
      </c>
      <c r="F8" s="8"/>
    </row>
    <row r="9" spans="1:6" ht="15" customHeight="1">
      <c r="A9" s="2">
        <v>41803</v>
      </c>
      <c r="B9" s="7" t="s">
        <v>92</v>
      </c>
      <c r="C9" s="7"/>
      <c r="D9" s="3"/>
      <c r="E9" s="3">
        <v>1.69</v>
      </c>
      <c r="F9" s="8"/>
    </row>
    <row r="10" spans="1:6" ht="15" customHeight="1">
      <c r="A10" s="2">
        <v>41803</v>
      </c>
      <c r="B10" s="7" t="s">
        <v>12</v>
      </c>
      <c r="C10" s="7">
        <v>1</v>
      </c>
      <c r="D10" s="3"/>
      <c r="E10" s="3">
        <v>0.78</v>
      </c>
      <c r="F10" s="8"/>
    </row>
    <row r="11" spans="1:6" ht="15" customHeight="1">
      <c r="A11" s="2">
        <v>41803</v>
      </c>
      <c r="B11" s="7" t="s">
        <v>13</v>
      </c>
      <c r="C11" s="7">
        <v>143</v>
      </c>
      <c r="D11" s="3"/>
      <c r="E11" s="3">
        <f>0.22*C11</f>
        <v>31.46</v>
      </c>
      <c r="F11" s="8"/>
    </row>
    <row r="12" spans="1:6" ht="15" customHeight="1">
      <c r="A12" s="2">
        <v>41803</v>
      </c>
      <c r="B12" s="7" t="s">
        <v>14</v>
      </c>
      <c r="C12" s="7">
        <v>183</v>
      </c>
      <c r="D12" s="3"/>
      <c r="E12" s="3">
        <f>0.22*C12</f>
        <v>40.26</v>
      </c>
      <c r="F12" s="8"/>
    </row>
    <row r="13" spans="1:6" ht="15" customHeight="1">
      <c r="A13" s="2">
        <v>41803</v>
      </c>
      <c r="B13" s="7" t="s">
        <v>15</v>
      </c>
      <c r="C13" s="7">
        <v>13</v>
      </c>
      <c r="D13" s="3"/>
      <c r="E13" s="3">
        <f>0.22*C13</f>
        <v>2.86</v>
      </c>
      <c r="F13" s="8"/>
    </row>
    <row r="14" spans="1:6" ht="15" customHeight="1">
      <c r="A14" s="2">
        <v>41803</v>
      </c>
      <c r="B14" s="7" t="s">
        <v>101</v>
      </c>
      <c r="C14" s="7" t="s">
        <v>97</v>
      </c>
      <c r="D14" s="3"/>
      <c r="E14" s="3">
        <v>14.9</v>
      </c>
      <c r="F14" s="8"/>
    </row>
    <row r="15" spans="1:6" ht="15" customHeight="1" thickBot="1">
      <c r="A15" s="4" t="s">
        <v>25</v>
      </c>
      <c r="B15" s="9"/>
      <c r="C15" s="9"/>
      <c r="D15" s="5">
        <f>SUM(D2:D14)</f>
        <v>1441.5800000000002</v>
      </c>
      <c r="E15" s="5">
        <f>SUM(E2:E14)</f>
        <v>96.24</v>
      </c>
      <c r="F15" s="6">
        <f>D15-E15</f>
        <v>1345.3400000000001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25"/>
  <dimension ref="A1:F12"/>
  <sheetViews>
    <sheetView workbookViewId="0">
      <selection activeCell="C26" sqref="C2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41806</v>
      </c>
      <c r="B2" s="7" t="s">
        <v>51</v>
      </c>
      <c r="C2" s="12" t="s">
        <v>66</v>
      </c>
      <c r="D2" s="3">
        <f>28.24+1.69</f>
        <v>29.93</v>
      </c>
      <c r="E2" s="3"/>
      <c r="F2" s="8"/>
    </row>
    <row r="3" spans="1:6" ht="15" customHeight="1">
      <c r="A3" s="2">
        <v>41806</v>
      </c>
      <c r="B3" s="7" t="s">
        <v>51</v>
      </c>
      <c r="C3" s="12" t="s">
        <v>67</v>
      </c>
      <c r="D3" s="3">
        <f>28.24+1.69</f>
        <v>29.93</v>
      </c>
      <c r="E3" s="3"/>
      <c r="F3" s="8"/>
    </row>
    <row r="4" spans="1:6" ht="15" customHeight="1">
      <c r="A4" s="2">
        <v>41806</v>
      </c>
      <c r="B4" s="7" t="s">
        <v>8</v>
      </c>
      <c r="C4" s="7">
        <v>132</v>
      </c>
      <c r="D4" s="3">
        <f>(3.68+0.22)*C4</f>
        <v>514.80000000000007</v>
      </c>
      <c r="E4" s="3"/>
      <c r="F4" s="8"/>
    </row>
    <row r="5" spans="1:6" ht="15" customHeight="1">
      <c r="A5" s="2">
        <v>41806</v>
      </c>
      <c r="B5" s="7" t="s">
        <v>9</v>
      </c>
      <c r="C5" s="7">
        <v>66</v>
      </c>
      <c r="D5" s="3">
        <f>(3.68+0.22)*C5</f>
        <v>257.40000000000003</v>
      </c>
      <c r="E5" s="3"/>
      <c r="F5" s="8"/>
    </row>
    <row r="6" spans="1:6" ht="15" customHeight="1">
      <c r="A6" s="2">
        <v>41806</v>
      </c>
      <c r="B6" s="7" t="s">
        <v>10</v>
      </c>
      <c r="C6" s="7">
        <v>7</v>
      </c>
      <c r="D6" s="3">
        <f>(3.68+0.22)*C6</f>
        <v>27.300000000000004</v>
      </c>
      <c r="E6" s="3"/>
      <c r="F6" s="8"/>
    </row>
    <row r="7" spans="1:6" ht="15" customHeight="1">
      <c r="A7" s="2">
        <v>41806</v>
      </c>
      <c r="B7" s="7" t="s">
        <v>92</v>
      </c>
      <c r="C7" s="7"/>
      <c r="D7" s="3"/>
      <c r="E7" s="3">
        <f>1.69*2</f>
        <v>3.38</v>
      </c>
      <c r="F7" s="8"/>
    </row>
    <row r="8" spans="1:6" ht="15" customHeight="1">
      <c r="A8" s="2">
        <v>41806</v>
      </c>
      <c r="B8" s="7" t="s">
        <v>13</v>
      </c>
      <c r="C8" s="7">
        <v>132</v>
      </c>
      <c r="D8" s="3"/>
      <c r="E8" s="3">
        <f>0.22*C8</f>
        <v>29.04</v>
      </c>
      <c r="F8" s="8"/>
    </row>
    <row r="9" spans="1:6" ht="15" customHeight="1">
      <c r="A9" s="2">
        <v>41806</v>
      </c>
      <c r="B9" s="7" t="s">
        <v>14</v>
      </c>
      <c r="C9" s="7">
        <v>66</v>
      </c>
      <c r="D9" s="3"/>
      <c r="E9" s="3">
        <f>0.22*C9</f>
        <v>14.52</v>
      </c>
      <c r="F9" s="8"/>
    </row>
    <row r="10" spans="1:6" ht="15" customHeight="1">
      <c r="A10" s="2">
        <v>41806</v>
      </c>
      <c r="B10" s="7" t="s">
        <v>15</v>
      </c>
      <c r="C10" s="7">
        <v>7</v>
      </c>
      <c r="D10" s="3"/>
      <c r="E10" s="3">
        <f>0.22*C10</f>
        <v>1.54</v>
      </c>
      <c r="F10" s="8"/>
    </row>
    <row r="11" spans="1:6" ht="15" customHeight="1">
      <c r="A11" s="2">
        <v>41806</v>
      </c>
      <c r="B11" s="7" t="s">
        <v>19</v>
      </c>
      <c r="C11" s="7"/>
      <c r="D11" s="3"/>
      <c r="E11" s="3">
        <v>92.93</v>
      </c>
      <c r="F11" s="8"/>
    </row>
    <row r="12" spans="1:6" ht="15" customHeight="1" thickBot="1">
      <c r="A12" s="4" t="s">
        <v>25</v>
      </c>
      <c r="B12" s="9"/>
      <c r="C12" s="9"/>
      <c r="D12" s="5">
        <f>SUM(D2:D11)</f>
        <v>859.36000000000013</v>
      </c>
      <c r="E12" s="5">
        <f>SUM(E2:E11)</f>
        <v>141.41</v>
      </c>
      <c r="F12" s="6">
        <f>D12-E12</f>
        <v>717.95000000000016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lan26"/>
  <dimension ref="A1:F17"/>
  <sheetViews>
    <sheetView workbookViewId="0">
      <selection activeCell="F18" sqref="F18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41807</v>
      </c>
      <c r="B2" s="7" t="s">
        <v>6</v>
      </c>
      <c r="C2" s="7" t="s">
        <v>36</v>
      </c>
      <c r="D2" s="3">
        <f>71.43+4.29</f>
        <v>75.720000000000013</v>
      </c>
      <c r="E2" s="3"/>
      <c r="F2" s="8"/>
    </row>
    <row r="3" spans="1:6" ht="15" customHeight="1">
      <c r="A3" s="2">
        <v>41807</v>
      </c>
      <c r="B3" s="7" t="s">
        <v>6</v>
      </c>
      <c r="C3" s="7" t="s">
        <v>37</v>
      </c>
      <c r="D3" s="3">
        <f>71.43+4.29</f>
        <v>75.720000000000013</v>
      </c>
      <c r="E3" s="3"/>
      <c r="F3" s="8"/>
    </row>
    <row r="4" spans="1:6" ht="15" customHeight="1">
      <c r="A4" s="2">
        <v>41807</v>
      </c>
      <c r="B4" s="7" t="s">
        <v>51</v>
      </c>
      <c r="C4" s="12" t="s">
        <v>68</v>
      </c>
      <c r="D4" s="3">
        <f>1473.99+88.29</f>
        <v>1562.28</v>
      </c>
      <c r="E4" s="3"/>
      <c r="F4" s="8"/>
    </row>
    <row r="5" spans="1:6" ht="15" customHeight="1">
      <c r="A5" s="2">
        <v>41807</v>
      </c>
      <c r="B5" s="7" t="s">
        <v>51</v>
      </c>
      <c r="C5" s="12" t="s">
        <v>69</v>
      </c>
      <c r="D5" s="3">
        <f>529.32+31.72</f>
        <v>561.04000000000008</v>
      </c>
      <c r="E5" s="3"/>
      <c r="F5" s="8"/>
    </row>
    <row r="6" spans="1:6" ht="15" customHeight="1">
      <c r="A6" s="2">
        <v>41807</v>
      </c>
      <c r="B6" s="7" t="s">
        <v>51</v>
      </c>
      <c r="C6" s="12" t="s">
        <v>70</v>
      </c>
      <c r="D6" s="3">
        <f>456.23+27.31</f>
        <v>483.54</v>
      </c>
      <c r="E6" s="3"/>
      <c r="F6" s="8"/>
    </row>
    <row r="7" spans="1:6" ht="15" customHeight="1">
      <c r="A7" s="2">
        <v>41807</v>
      </c>
      <c r="B7" s="7" t="s">
        <v>51</v>
      </c>
      <c r="C7" s="12" t="s">
        <v>71</v>
      </c>
      <c r="D7" s="3">
        <f>831.91+49.81</f>
        <v>881.72</v>
      </c>
      <c r="E7" s="3"/>
      <c r="F7" s="8"/>
    </row>
    <row r="8" spans="1:6" ht="15" customHeight="1">
      <c r="A8" s="2">
        <v>41807</v>
      </c>
      <c r="B8" s="7" t="s">
        <v>51</v>
      </c>
      <c r="C8" s="12" t="s">
        <v>72</v>
      </c>
      <c r="D8" s="3">
        <f>1407.99+84.39</f>
        <v>1492.38</v>
      </c>
      <c r="E8" s="3"/>
      <c r="F8" s="8"/>
    </row>
    <row r="9" spans="1:6" ht="15" customHeight="1">
      <c r="A9" s="2">
        <v>41807</v>
      </c>
      <c r="B9" s="7" t="s">
        <v>8</v>
      </c>
      <c r="C9" s="7">
        <v>81</v>
      </c>
      <c r="D9" s="3">
        <f>(3.68+0.22)*C9</f>
        <v>315.90000000000003</v>
      </c>
      <c r="E9" s="3"/>
      <c r="F9" s="8"/>
    </row>
    <row r="10" spans="1:6" ht="15" customHeight="1">
      <c r="A10" s="2">
        <v>41807</v>
      </c>
      <c r="B10" s="7" t="s">
        <v>9</v>
      </c>
      <c r="C10" s="7">
        <v>35</v>
      </c>
      <c r="D10" s="3">
        <f>(3.68+0.22)*C10</f>
        <v>136.5</v>
      </c>
      <c r="E10" s="3"/>
      <c r="F10" s="8"/>
    </row>
    <row r="11" spans="1:6" ht="15" customHeight="1">
      <c r="A11" s="2">
        <v>41807</v>
      </c>
      <c r="B11" s="7" t="s">
        <v>10</v>
      </c>
      <c r="C11" s="7">
        <v>3</v>
      </c>
      <c r="D11" s="3">
        <f>(3.68+0.22)*C11</f>
        <v>11.700000000000001</v>
      </c>
      <c r="E11" s="3"/>
      <c r="F11" s="8"/>
    </row>
    <row r="12" spans="1:6" ht="15" customHeight="1">
      <c r="A12" s="2">
        <v>41807</v>
      </c>
      <c r="B12" s="7" t="s">
        <v>11</v>
      </c>
      <c r="C12" s="7"/>
      <c r="D12" s="3"/>
      <c r="E12" s="3">
        <f>4.29+4.29</f>
        <v>8.58</v>
      </c>
      <c r="F12" s="8"/>
    </row>
    <row r="13" spans="1:6" ht="15" customHeight="1">
      <c r="A13" s="2">
        <v>41807</v>
      </c>
      <c r="B13" s="7" t="s">
        <v>92</v>
      </c>
      <c r="C13" s="7"/>
      <c r="D13" s="3"/>
      <c r="E13" s="3">
        <f>88.29+31.72+27.31+49.81+84.39</f>
        <v>281.52</v>
      </c>
      <c r="F13" s="8"/>
    </row>
    <row r="14" spans="1:6" ht="15" customHeight="1">
      <c r="A14" s="2">
        <v>41807</v>
      </c>
      <c r="B14" s="7" t="s">
        <v>13</v>
      </c>
      <c r="C14" s="7">
        <v>81</v>
      </c>
      <c r="D14" s="3"/>
      <c r="E14" s="3">
        <f>0.22*C14</f>
        <v>17.82</v>
      </c>
      <c r="F14" s="8"/>
    </row>
    <row r="15" spans="1:6" ht="15" customHeight="1">
      <c r="A15" s="2">
        <v>41807</v>
      </c>
      <c r="B15" s="7" t="s">
        <v>14</v>
      </c>
      <c r="C15" s="7">
        <v>35</v>
      </c>
      <c r="D15" s="3"/>
      <c r="E15" s="3">
        <f>0.22*C15</f>
        <v>7.7</v>
      </c>
      <c r="F15" s="8"/>
    </row>
    <row r="16" spans="1:6" ht="15" customHeight="1">
      <c r="A16" s="2">
        <v>41807</v>
      </c>
      <c r="B16" s="7" t="s">
        <v>15</v>
      </c>
      <c r="C16" s="7">
        <v>3</v>
      </c>
      <c r="D16" s="3"/>
      <c r="E16" s="3">
        <f>0.22*C16</f>
        <v>0.66</v>
      </c>
      <c r="F16" s="8"/>
    </row>
    <row r="17" spans="1:6" ht="15" customHeight="1" thickBot="1">
      <c r="A17" s="4" t="s">
        <v>25</v>
      </c>
      <c r="B17" s="9"/>
      <c r="C17" s="9"/>
      <c r="D17" s="5">
        <f>SUM(D2:D16)</f>
        <v>5596.5</v>
      </c>
      <c r="E17" s="5">
        <f>SUM(E2:E16)</f>
        <v>316.27999999999997</v>
      </c>
      <c r="F17" s="6">
        <f>D17-E17</f>
        <v>5280.22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lan27"/>
  <dimension ref="A1:F19"/>
  <sheetViews>
    <sheetView workbookViewId="0">
      <selection activeCell="B19" sqref="B1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41808</v>
      </c>
      <c r="B2" s="7" t="s">
        <v>6</v>
      </c>
      <c r="C2" s="7" t="s">
        <v>38</v>
      </c>
      <c r="D2" s="3">
        <f>23.83+1.42</f>
        <v>25.25</v>
      </c>
      <c r="E2" s="3"/>
      <c r="F2" s="8"/>
    </row>
    <row r="3" spans="1:6" ht="15" customHeight="1">
      <c r="A3" s="2">
        <v>41808</v>
      </c>
      <c r="B3" s="7" t="s">
        <v>6</v>
      </c>
      <c r="C3" s="7" t="s">
        <v>39</v>
      </c>
      <c r="D3" s="3">
        <f>71.43+4.29</f>
        <v>75.720000000000013</v>
      </c>
      <c r="E3" s="3"/>
      <c r="F3" s="8"/>
    </row>
    <row r="4" spans="1:6" ht="15" customHeight="1">
      <c r="A4" s="2">
        <v>41808</v>
      </c>
      <c r="B4" s="7" t="s">
        <v>6</v>
      </c>
      <c r="C4" s="7" t="s">
        <v>40</v>
      </c>
      <c r="D4" s="3">
        <f>71.43+4.29</f>
        <v>75.720000000000013</v>
      </c>
      <c r="E4" s="3"/>
      <c r="F4" s="8"/>
    </row>
    <row r="5" spans="1:6" ht="15" customHeight="1">
      <c r="A5" s="2">
        <v>41808</v>
      </c>
      <c r="B5" s="7" t="s">
        <v>6</v>
      </c>
      <c r="C5" s="7" t="s">
        <v>41</v>
      </c>
      <c r="D5" s="3">
        <f>71.43+4.29</f>
        <v>75.720000000000013</v>
      </c>
      <c r="E5" s="3"/>
      <c r="F5" s="8"/>
    </row>
    <row r="6" spans="1:6" ht="15" customHeight="1">
      <c r="A6" s="2">
        <v>41808</v>
      </c>
      <c r="B6" s="7" t="s">
        <v>51</v>
      </c>
      <c r="C6" s="12" t="s">
        <v>73</v>
      </c>
      <c r="D6" s="3">
        <f>1136.23+68.13</f>
        <v>1204.3600000000001</v>
      </c>
      <c r="E6" s="3"/>
      <c r="F6" s="8"/>
    </row>
    <row r="7" spans="1:6" ht="15" customHeight="1">
      <c r="A7" s="2">
        <v>41808</v>
      </c>
      <c r="B7" s="7" t="s">
        <v>51</v>
      </c>
      <c r="C7" s="12" t="s">
        <v>74</v>
      </c>
      <c r="D7" s="3">
        <f>529.32+31.72</f>
        <v>561.04000000000008</v>
      </c>
      <c r="E7" s="3"/>
      <c r="F7" s="8"/>
    </row>
    <row r="8" spans="1:6" ht="15" customHeight="1">
      <c r="A8" s="2">
        <v>41808</v>
      </c>
      <c r="B8" s="7" t="s">
        <v>7</v>
      </c>
      <c r="C8" s="7">
        <v>1</v>
      </c>
      <c r="D8" s="3">
        <f>13.05+0.78</f>
        <v>13.83</v>
      </c>
      <c r="E8" s="3"/>
      <c r="F8" s="8"/>
    </row>
    <row r="9" spans="1:6" ht="15" customHeight="1">
      <c r="A9" s="2">
        <v>41808</v>
      </c>
      <c r="B9" s="7" t="s">
        <v>8</v>
      </c>
      <c r="C9" s="7">
        <v>246</v>
      </c>
      <c r="D9" s="3">
        <f>(3.68+0.22)*C9</f>
        <v>959.40000000000009</v>
      </c>
      <c r="E9" s="3"/>
      <c r="F9" s="8"/>
    </row>
    <row r="10" spans="1:6" ht="15" customHeight="1">
      <c r="A10" s="2">
        <v>41808</v>
      </c>
      <c r="B10" s="7" t="s">
        <v>9</v>
      </c>
      <c r="C10" s="7">
        <v>115</v>
      </c>
      <c r="D10" s="3">
        <f>(3.68+0.22)*C10</f>
        <v>448.50000000000006</v>
      </c>
      <c r="E10" s="3"/>
      <c r="F10" s="8"/>
    </row>
    <row r="11" spans="1:6" ht="15" customHeight="1">
      <c r="A11" s="2">
        <v>41808</v>
      </c>
      <c r="B11" s="7" t="s">
        <v>10</v>
      </c>
      <c r="C11" s="7">
        <v>14</v>
      </c>
      <c r="D11" s="3">
        <f>(3.68+0.22)*C11</f>
        <v>54.600000000000009</v>
      </c>
      <c r="E11" s="3"/>
      <c r="F11" s="8"/>
    </row>
    <row r="12" spans="1:6" ht="15" customHeight="1">
      <c r="A12" s="2">
        <v>41808</v>
      </c>
      <c r="B12" s="7" t="s">
        <v>11</v>
      </c>
      <c r="C12" s="7"/>
      <c r="D12" s="3"/>
      <c r="E12" s="3">
        <f>4.29*3+1.42</f>
        <v>14.290000000000001</v>
      </c>
      <c r="F12" s="8"/>
    </row>
    <row r="13" spans="1:6" ht="15" customHeight="1">
      <c r="A13" s="2">
        <v>41808</v>
      </c>
      <c r="B13" s="7" t="s">
        <v>92</v>
      </c>
      <c r="C13" s="7"/>
      <c r="D13" s="3"/>
      <c r="E13" s="3">
        <f>68.13+31.72</f>
        <v>99.85</v>
      </c>
      <c r="F13" s="8"/>
    </row>
    <row r="14" spans="1:6" ht="15" customHeight="1">
      <c r="A14" s="2">
        <v>41808</v>
      </c>
      <c r="B14" s="7" t="s">
        <v>12</v>
      </c>
      <c r="C14" s="7">
        <v>1</v>
      </c>
      <c r="D14" s="3"/>
      <c r="E14" s="3">
        <v>0.78</v>
      </c>
      <c r="F14" s="8"/>
    </row>
    <row r="15" spans="1:6" ht="15" customHeight="1">
      <c r="A15" s="2">
        <v>41808</v>
      </c>
      <c r="B15" s="7" t="s">
        <v>13</v>
      </c>
      <c r="C15" s="7">
        <v>246</v>
      </c>
      <c r="D15" s="3"/>
      <c r="E15" s="3">
        <f>0.22*C15</f>
        <v>54.12</v>
      </c>
      <c r="F15" s="8"/>
    </row>
    <row r="16" spans="1:6" ht="15" customHeight="1">
      <c r="A16" s="2">
        <v>41808</v>
      </c>
      <c r="B16" s="7" t="s">
        <v>14</v>
      </c>
      <c r="C16" s="7">
        <v>115</v>
      </c>
      <c r="D16" s="3"/>
      <c r="E16" s="3">
        <f>0.22*C16</f>
        <v>25.3</v>
      </c>
      <c r="F16" s="8"/>
    </row>
    <row r="17" spans="1:6" ht="15" customHeight="1">
      <c r="A17" s="2">
        <v>41808</v>
      </c>
      <c r="B17" s="7" t="s">
        <v>15</v>
      </c>
      <c r="C17" s="7">
        <v>14</v>
      </c>
      <c r="D17" s="3"/>
      <c r="E17" s="3">
        <f>0.22*C17</f>
        <v>3.08</v>
      </c>
      <c r="F17" s="8"/>
    </row>
    <row r="18" spans="1:6" ht="15" customHeight="1">
      <c r="A18" s="2">
        <v>41808</v>
      </c>
      <c r="B18" s="7" t="s">
        <v>101</v>
      </c>
      <c r="C18" s="7" t="s">
        <v>95</v>
      </c>
      <c r="D18" s="3"/>
      <c r="E18" s="3">
        <v>9.9499999999999993</v>
      </c>
      <c r="F18" s="8"/>
    </row>
    <row r="19" spans="1:6" ht="15" customHeight="1" thickBot="1">
      <c r="A19" s="4" t="s">
        <v>25</v>
      </c>
      <c r="B19" s="9"/>
      <c r="C19" s="9"/>
      <c r="D19" s="5">
        <f>SUM(D2:D18)</f>
        <v>3494.1400000000003</v>
      </c>
      <c r="E19" s="5">
        <f>SUM(E2:E18)</f>
        <v>207.37</v>
      </c>
      <c r="F19" s="6">
        <f>D19-E19</f>
        <v>3286.7700000000004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Plan29"/>
  <dimension ref="A1:F21"/>
  <sheetViews>
    <sheetView workbookViewId="0">
      <selection activeCell="F22" sqref="F22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41810</v>
      </c>
      <c r="B2" s="7" t="s">
        <v>6</v>
      </c>
      <c r="C2" s="7" t="s">
        <v>42</v>
      </c>
      <c r="D2" s="3">
        <f>71.43+4.29</f>
        <v>75.720000000000013</v>
      </c>
      <c r="E2" s="3"/>
      <c r="F2" s="8"/>
    </row>
    <row r="3" spans="1:6" ht="15" customHeight="1">
      <c r="A3" s="2">
        <v>41810</v>
      </c>
      <c r="B3" s="7" t="s">
        <v>6</v>
      </c>
      <c r="C3" s="7" t="s">
        <v>43</v>
      </c>
      <c r="D3" s="3">
        <f>63.43+3.76</f>
        <v>67.19</v>
      </c>
      <c r="E3" s="3"/>
      <c r="F3" s="8"/>
    </row>
    <row r="4" spans="1:6" ht="15" customHeight="1">
      <c r="A4" s="2">
        <v>41810</v>
      </c>
      <c r="B4" s="7" t="s">
        <v>6</v>
      </c>
      <c r="C4" s="7" t="s">
        <v>44</v>
      </c>
      <c r="D4" s="3">
        <f>71.43+4.29</f>
        <v>75.720000000000013</v>
      </c>
      <c r="E4" s="3"/>
      <c r="F4" s="8"/>
    </row>
    <row r="5" spans="1:6" ht="15" customHeight="1">
      <c r="A5" s="2">
        <v>41810</v>
      </c>
      <c r="B5" s="7" t="s">
        <v>51</v>
      </c>
      <c r="C5" s="12" t="s">
        <v>75</v>
      </c>
      <c r="D5" s="3">
        <f>342.66+20.52</f>
        <v>363.18</v>
      </c>
      <c r="E5" s="3"/>
      <c r="F5" s="8"/>
    </row>
    <row r="6" spans="1:6" ht="15" customHeight="1">
      <c r="A6" s="2">
        <v>41810</v>
      </c>
      <c r="B6" s="7" t="s">
        <v>51</v>
      </c>
      <c r="C6" s="12" t="s">
        <v>76</v>
      </c>
      <c r="D6" s="3">
        <f>1669.95+100.11</f>
        <v>1770.06</v>
      </c>
      <c r="E6" s="3"/>
      <c r="F6" s="8"/>
    </row>
    <row r="7" spans="1:6" ht="15" customHeight="1">
      <c r="A7" s="2">
        <v>41810</v>
      </c>
      <c r="B7" s="7" t="s">
        <v>51</v>
      </c>
      <c r="C7" s="12" t="s">
        <v>77</v>
      </c>
      <c r="D7" s="3">
        <f>863.18+51.72</f>
        <v>914.9</v>
      </c>
      <c r="E7" s="3"/>
      <c r="F7" s="8"/>
    </row>
    <row r="8" spans="1:6" ht="15" customHeight="1">
      <c r="A8" s="2">
        <v>41810</v>
      </c>
      <c r="B8" s="7" t="s">
        <v>51</v>
      </c>
      <c r="C8" s="12" t="s">
        <v>78</v>
      </c>
      <c r="D8" s="3">
        <f>14.18+0.85</f>
        <v>15.03</v>
      </c>
      <c r="E8" s="3"/>
      <c r="F8" s="8"/>
    </row>
    <row r="9" spans="1:6" ht="15" customHeight="1">
      <c r="A9" s="2">
        <v>41810</v>
      </c>
      <c r="B9" s="7" t="s">
        <v>51</v>
      </c>
      <c r="C9" s="12" t="s">
        <v>79</v>
      </c>
      <c r="D9" s="3">
        <f>1180.23+70.73</f>
        <v>1250.96</v>
      </c>
      <c r="E9" s="3"/>
      <c r="F9" s="8"/>
    </row>
    <row r="10" spans="1:6" ht="15" customHeight="1">
      <c r="A10" s="2">
        <v>41810</v>
      </c>
      <c r="B10" s="7" t="s">
        <v>7</v>
      </c>
      <c r="C10" s="7">
        <v>2</v>
      </c>
      <c r="D10" s="3">
        <f>(13.05+0.78)*2</f>
        <v>27.66</v>
      </c>
      <c r="E10" s="3"/>
      <c r="F10" s="8"/>
    </row>
    <row r="11" spans="1:6" ht="15" customHeight="1">
      <c r="A11" s="2">
        <v>41810</v>
      </c>
      <c r="B11" s="7" t="s">
        <v>8</v>
      </c>
      <c r="C11" s="7">
        <v>140</v>
      </c>
      <c r="D11" s="3">
        <f>(3.68+0.22)*C11</f>
        <v>546</v>
      </c>
      <c r="E11" s="3"/>
      <c r="F11" s="8"/>
    </row>
    <row r="12" spans="1:6" ht="15" customHeight="1">
      <c r="A12" s="2">
        <v>41810</v>
      </c>
      <c r="B12" s="7" t="s">
        <v>9</v>
      </c>
      <c r="C12" s="7">
        <v>53</v>
      </c>
      <c r="D12" s="3">
        <f>(3.68+0.22)*C12</f>
        <v>206.70000000000002</v>
      </c>
      <c r="E12" s="3"/>
      <c r="F12" s="8"/>
    </row>
    <row r="13" spans="1:6" ht="15" customHeight="1">
      <c r="A13" s="2">
        <v>41810</v>
      </c>
      <c r="B13" s="7" t="s">
        <v>10</v>
      </c>
      <c r="C13" s="7">
        <v>15</v>
      </c>
      <c r="D13" s="3">
        <f>(3.68+0.22)*C13</f>
        <v>58.500000000000007</v>
      </c>
      <c r="E13" s="3"/>
      <c r="F13" s="8"/>
    </row>
    <row r="14" spans="1:6" ht="15" customHeight="1">
      <c r="A14" s="2">
        <v>41810</v>
      </c>
      <c r="B14" s="7" t="s">
        <v>11</v>
      </c>
      <c r="C14" s="7"/>
      <c r="D14" s="3"/>
      <c r="E14" s="3">
        <f>4.29+3.76+4.29</f>
        <v>12.34</v>
      </c>
      <c r="F14" s="8"/>
    </row>
    <row r="15" spans="1:6" ht="15" customHeight="1">
      <c r="A15" s="2">
        <v>41810</v>
      </c>
      <c r="B15" s="7" t="s">
        <v>92</v>
      </c>
      <c r="C15" s="7"/>
      <c r="D15" s="3"/>
      <c r="E15" s="3">
        <f>20.52+100.11+51.72+0.85+70.73</f>
        <v>243.93</v>
      </c>
      <c r="F15" s="8"/>
    </row>
    <row r="16" spans="1:6" ht="15" customHeight="1">
      <c r="A16" s="2">
        <v>41810</v>
      </c>
      <c r="B16" s="7" t="s">
        <v>12</v>
      </c>
      <c r="C16" s="7">
        <v>2</v>
      </c>
      <c r="D16" s="3"/>
      <c r="E16" s="3">
        <f>0.78*2</f>
        <v>1.56</v>
      </c>
      <c r="F16" s="8"/>
    </row>
    <row r="17" spans="1:6" ht="15" customHeight="1">
      <c r="A17" s="2">
        <v>41810</v>
      </c>
      <c r="B17" s="7" t="s">
        <v>13</v>
      </c>
      <c r="C17" s="7">
        <v>140</v>
      </c>
      <c r="D17" s="3"/>
      <c r="E17" s="3">
        <f>0.22*C17</f>
        <v>30.8</v>
      </c>
      <c r="F17" s="8"/>
    </row>
    <row r="18" spans="1:6" ht="15" customHeight="1">
      <c r="A18" s="2">
        <v>41810</v>
      </c>
      <c r="B18" s="7" t="s">
        <v>14</v>
      </c>
      <c r="C18" s="7">
        <v>53</v>
      </c>
      <c r="D18" s="3"/>
      <c r="E18" s="3">
        <f>0.22*C18</f>
        <v>11.66</v>
      </c>
      <c r="F18" s="8"/>
    </row>
    <row r="19" spans="1:6" ht="15" customHeight="1">
      <c r="A19" s="2">
        <v>41810</v>
      </c>
      <c r="B19" s="7" t="s">
        <v>15</v>
      </c>
      <c r="C19" s="7">
        <v>15</v>
      </c>
      <c r="D19" s="3"/>
      <c r="E19" s="3">
        <f>0.22*C19</f>
        <v>3.3</v>
      </c>
      <c r="F19" s="8"/>
    </row>
    <row r="20" spans="1:6" ht="15" customHeight="1">
      <c r="A20" s="2">
        <v>41810</v>
      </c>
      <c r="B20" s="7" t="s">
        <v>94</v>
      </c>
      <c r="C20" s="7" t="s">
        <v>96</v>
      </c>
      <c r="D20" s="3"/>
      <c r="E20" s="3">
        <v>1.95</v>
      </c>
      <c r="F20" s="8"/>
    </row>
    <row r="21" spans="1:6" ht="15" customHeight="1" thickBot="1">
      <c r="A21" s="4" t="s">
        <v>25</v>
      </c>
      <c r="B21" s="9"/>
      <c r="C21" s="9"/>
      <c r="D21" s="5">
        <f>SUM(D2:D20)</f>
        <v>5371.62</v>
      </c>
      <c r="E21" s="5">
        <f>SUM(E2:E20)</f>
        <v>305.54000000000002</v>
      </c>
      <c r="F21" s="6">
        <f>D21-E21</f>
        <v>5066.08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  <ignoredErrors>
    <ignoredError sqref="D3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 codeName="Plan32"/>
  <dimension ref="A1:F18"/>
  <sheetViews>
    <sheetView workbookViewId="0">
      <selection activeCell="F19" sqref="F1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41813</v>
      </c>
      <c r="B2" s="7" t="s">
        <v>6</v>
      </c>
      <c r="C2" s="7" t="s">
        <v>45</v>
      </c>
      <c r="D2" s="3">
        <f>71.43+4.29</f>
        <v>75.720000000000013</v>
      </c>
      <c r="E2" s="3"/>
      <c r="F2" s="8"/>
    </row>
    <row r="3" spans="1:6" ht="15" customHeight="1">
      <c r="A3" s="2">
        <v>41813</v>
      </c>
      <c r="B3" s="7" t="s">
        <v>51</v>
      </c>
      <c r="C3" s="12" t="s">
        <v>80</v>
      </c>
      <c r="D3" s="3">
        <f>28.24+1.69</f>
        <v>29.93</v>
      </c>
      <c r="E3" s="3"/>
      <c r="F3" s="8"/>
    </row>
    <row r="4" spans="1:6" ht="15" customHeight="1">
      <c r="A4" s="2">
        <v>41813</v>
      </c>
      <c r="B4" s="7" t="s">
        <v>51</v>
      </c>
      <c r="C4" s="12" t="s">
        <v>81</v>
      </c>
      <c r="D4" s="3">
        <f>32.64+1.95</f>
        <v>34.590000000000003</v>
      </c>
      <c r="E4" s="3"/>
      <c r="F4" s="8"/>
    </row>
    <row r="5" spans="1:6" ht="15" customHeight="1">
      <c r="A5" s="2">
        <v>41813</v>
      </c>
      <c r="B5" s="7" t="s">
        <v>51</v>
      </c>
      <c r="C5" s="12" t="s">
        <v>82</v>
      </c>
      <c r="D5" s="3">
        <f>1369.43+81.91</f>
        <v>1451.3400000000001</v>
      </c>
      <c r="E5" s="3"/>
      <c r="F5" s="8"/>
    </row>
    <row r="6" spans="1:6" ht="15" customHeight="1">
      <c r="A6" s="2">
        <v>41813</v>
      </c>
      <c r="B6" s="7" t="s">
        <v>51</v>
      </c>
      <c r="C6" s="12" t="s">
        <v>83</v>
      </c>
      <c r="D6" s="3">
        <f>858.31+51.37</f>
        <v>909.68</v>
      </c>
      <c r="E6" s="3"/>
      <c r="F6" s="8"/>
    </row>
    <row r="7" spans="1:6" ht="15" customHeight="1">
      <c r="A7" s="2">
        <v>41813</v>
      </c>
      <c r="B7" s="7" t="s">
        <v>51</v>
      </c>
      <c r="C7" s="12" t="s">
        <v>84</v>
      </c>
      <c r="D7" s="3">
        <f>451.83+27.05</f>
        <v>478.88</v>
      </c>
      <c r="E7" s="3"/>
      <c r="F7" s="8"/>
    </row>
    <row r="8" spans="1:6" ht="15" customHeight="1">
      <c r="A8" s="2">
        <v>41813</v>
      </c>
      <c r="B8" s="7" t="s">
        <v>7</v>
      </c>
      <c r="C8" s="7">
        <v>2</v>
      </c>
      <c r="D8" s="3">
        <f>(13.05+0.78)*2</f>
        <v>27.66</v>
      </c>
      <c r="E8" s="3"/>
      <c r="F8" s="8"/>
    </row>
    <row r="9" spans="1:6" ht="15" customHeight="1">
      <c r="A9" s="2">
        <v>41813</v>
      </c>
      <c r="B9" s="7" t="s">
        <v>8</v>
      </c>
      <c r="C9" s="7">
        <v>78</v>
      </c>
      <c r="D9" s="3">
        <f>(3.68+0.22)*C9</f>
        <v>304.20000000000005</v>
      </c>
      <c r="E9" s="3"/>
      <c r="F9" s="8"/>
    </row>
    <row r="10" spans="1:6" ht="15" customHeight="1">
      <c r="A10" s="2">
        <v>41813</v>
      </c>
      <c r="B10" s="7" t="s">
        <v>9</v>
      </c>
      <c r="C10" s="7">
        <v>31</v>
      </c>
      <c r="D10" s="3">
        <f>(3.68+0.22)*C10</f>
        <v>120.9</v>
      </c>
      <c r="E10" s="3"/>
      <c r="F10" s="8"/>
    </row>
    <row r="11" spans="1:6" ht="15" customHeight="1">
      <c r="A11" s="2">
        <v>41813</v>
      </c>
      <c r="B11" s="7" t="s">
        <v>10</v>
      </c>
      <c r="C11" s="7">
        <v>8</v>
      </c>
      <c r="D11" s="3">
        <f>(3.68+0.22)*C11</f>
        <v>31.200000000000003</v>
      </c>
      <c r="E11" s="3"/>
      <c r="F11" s="8"/>
    </row>
    <row r="12" spans="1:6" ht="15" customHeight="1">
      <c r="A12" s="2">
        <v>41813</v>
      </c>
      <c r="B12" s="7" t="s">
        <v>11</v>
      </c>
      <c r="C12" s="7"/>
      <c r="D12" s="3"/>
      <c r="E12" s="3">
        <v>4.29</v>
      </c>
      <c r="F12" s="8"/>
    </row>
    <row r="13" spans="1:6" ht="15" customHeight="1">
      <c r="A13" s="2">
        <v>41813</v>
      </c>
      <c r="B13" s="7" t="s">
        <v>92</v>
      </c>
      <c r="C13" s="7"/>
      <c r="D13" s="3"/>
      <c r="E13" s="3">
        <f>1.69+1.95+81.91+51.37+27.05</f>
        <v>163.97</v>
      </c>
      <c r="F13" s="8"/>
    </row>
    <row r="14" spans="1:6" ht="15" customHeight="1">
      <c r="A14" s="2">
        <v>41813</v>
      </c>
      <c r="B14" s="7" t="s">
        <v>12</v>
      </c>
      <c r="C14" s="7"/>
      <c r="D14" s="3"/>
      <c r="E14" s="3">
        <f>0.78*2</f>
        <v>1.56</v>
      </c>
      <c r="F14" s="8"/>
    </row>
    <row r="15" spans="1:6" ht="15" customHeight="1">
      <c r="A15" s="2">
        <v>41813</v>
      </c>
      <c r="B15" s="7" t="s">
        <v>13</v>
      </c>
      <c r="C15" s="7">
        <v>78</v>
      </c>
      <c r="D15" s="3"/>
      <c r="E15" s="3">
        <f>0.22*C15</f>
        <v>17.16</v>
      </c>
      <c r="F15" s="8"/>
    </row>
    <row r="16" spans="1:6" ht="15" customHeight="1">
      <c r="A16" s="2">
        <v>41813</v>
      </c>
      <c r="B16" s="7" t="s">
        <v>14</v>
      </c>
      <c r="C16" s="7">
        <v>31</v>
      </c>
      <c r="D16" s="3"/>
      <c r="E16" s="3">
        <f>0.22*C16</f>
        <v>6.82</v>
      </c>
      <c r="F16" s="8"/>
    </row>
    <row r="17" spans="1:6" ht="15" customHeight="1">
      <c r="A17" s="2">
        <v>41813</v>
      </c>
      <c r="B17" s="7" t="s">
        <v>15</v>
      </c>
      <c r="C17" s="7">
        <v>8</v>
      </c>
      <c r="D17" s="3"/>
      <c r="E17" s="3">
        <f>0.22*C17</f>
        <v>1.76</v>
      </c>
      <c r="F17" s="8"/>
    </row>
    <row r="18" spans="1:6" ht="15" customHeight="1" thickBot="1">
      <c r="A18" s="4" t="s">
        <v>25</v>
      </c>
      <c r="B18" s="9"/>
      <c r="C18" s="9"/>
      <c r="D18" s="5">
        <f>SUM(D2:D17)</f>
        <v>3464.1</v>
      </c>
      <c r="E18" s="5">
        <f>SUM(E2:E17)</f>
        <v>195.55999999999997</v>
      </c>
      <c r="F18" s="6">
        <f>D18-E18</f>
        <v>3268.54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Plan33"/>
  <dimension ref="A1:F10"/>
  <sheetViews>
    <sheetView workbookViewId="0">
      <selection activeCell="F11" sqref="F11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41814</v>
      </c>
      <c r="B2" s="7" t="s">
        <v>7</v>
      </c>
      <c r="C2" s="7">
        <v>1</v>
      </c>
      <c r="D2" s="3">
        <f>13.05+0.78</f>
        <v>13.83</v>
      </c>
      <c r="E2" s="3"/>
      <c r="F2" s="8"/>
    </row>
    <row r="3" spans="1:6" ht="15" customHeight="1">
      <c r="A3" s="2">
        <v>41814</v>
      </c>
      <c r="B3" s="7" t="s">
        <v>8</v>
      </c>
      <c r="C3" s="7">
        <v>164</v>
      </c>
      <c r="D3" s="3">
        <f>(3.68+0.22)*C3</f>
        <v>639.6</v>
      </c>
      <c r="E3" s="3"/>
      <c r="F3" s="8"/>
    </row>
    <row r="4" spans="1:6" ht="15" customHeight="1">
      <c r="A4" s="2">
        <v>41814</v>
      </c>
      <c r="B4" s="7" t="s">
        <v>9</v>
      </c>
      <c r="C4" s="7">
        <v>48</v>
      </c>
      <c r="D4" s="3">
        <f>(3.68+0.22)*C4</f>
        <v>187.20000000000002</v>
      </c>
      <c r="E4" s="3"/>
      <c r="F4" s="8"/>
    </row>
    <row r="5" spans="1:6" ht="15" customHeight="1">
      <c r="A5" s="2">
        <v>41814</v>
      </c>
      <c r="B5" s="7" t="s">
        <v>10</v>
      </c>
      <c r="C5" s="7">
        <v>16</v>
      </c>
      <c r="D5" s="3">
        <f>(3.68+0.22)*C5</f>
        <v>62.400000000000006</v>
      </c>
      <c r="E5" s="3"/>
      <c r="F5" s="8"/>
    </row>
    <row r="6" spans="1:6" ht="15" customHeight="1">
      <c r="A6" s="2">
        <v>41814</v>
      </c>
      <c r="B6" s="7" t="s">
        <v>12</v>
      </c>
      <c r="C6" s="7">
        <v>1</v>
      </c>
      <c r="D6" s="3"/>
      <c r="E6" s="3">
        <v>0.78</v>
      </c>
      <c r="F6" s="8"/>
    </row>
    <row r="7" spans="1:6" ht="15" customHeight="1">
      <c r="A7" s="2">
        <v>41814</v>
      </c>
      <c r="B7" s="7" t="s">
        <v>13</v>
      </c>
      <c r="C7" s="7">
        <v>164</v>
      </c>
      <c r="D7" s="3"/>
      <c r="E7" s="3">
        <f>0.22*C7</f>
        <v>36.08</v>
      </c>
      <c r="F7" s="8"/>
    </row>
    <row r="8" spans="1:6" ht="15" customHeight="1">
      <c r="A8" s="2">
        <v>41814</v>
      </c>
      <c r="B8" s="7" t="s">
        <v>14</v>
      </c>
      <c r="C8" s="7">
        <v>48</v>
      </c>
      <c r="D8" s="3"/>
      <c r="E8" s="3">
        <f>0.22*C8</f>
        <v>10.56</v>
      </c>
      <c r="F8" s="8"/>
    </row>
    <row r="9" spans="1:6" ht="15" customHeight="1">
      <c r="A9" s="2">
        <v>41814</v>
      </c>
      <c r="B9" s="7" t="s">
        <v>15</v>
      </c>
      <c r="C9" s="7">
        <v>16</v>
      </c>
      <c r="D9" s="3"/>
      <c r="E9" s="3">
        <f>0.22*C9</f>
        <v>3.52</v>
      </c>
      <c r="F9" s="8"/>
    </row>
    <row r="10" spans="1:6" ht="15" customHeight="1" thickBot="1">
      <c r="A10" s="4" t="s">
        <v>25</v>
      </c>
      <c r="B10" s="9"/>
      <c r="C10" s="9"/>
      <c r="D10" s="5">
        <f>SUM(D2:D9)</f>
        <v>903.03000000000009</v>
      </c>
      <c r="E10" s="5">
        <f>SUM(E2:E9)</f>
        <v>50.940000000000005</v>
      </c>
      <c r="F10" s="6">
        <f>D10-E10</f>
        <v>852.09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Plan34"/>
  <dimension ref="A1:F11"/>
  <sheetViews>
    <sheetView workbookViewId="0">
      <selection activeCell="C10" sqref="C10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41815</v>
      </c>
      <c r="B2" s="7" t="s">
        <v>51</v>
      </c>
      <c r="C2" s="12" t="s">
        <v>85</v>
      </c>
      <c r="D2" s="3">
        <f>28.24+1.69</f>
        <v>29.93</v>
      </c>
      <c r="E2" s="3"/>
      <c r="F2" s="8"/>
    </row>
    <row r="3" spans="1:6" ht="15" customHeight="1">
      <c r="A3" s="2">
        <v>41815</v>
      </c>
      <c r="B3" s="7" t="s">
        <v>8</v>
      </c>
      <c r="C3" s="7">
        <v>166</v>
      </c>
      <c r="D3" s="3">
        <f>(3.68+0.22)*C3</f>
        <v>647.40000000000009</v>
      </c>
      <c r="E3" s="3"/>
      <c r="F3" s="8"/>
    </row>
    <row r="4" spans="1:6" ht="15" customHeight="1">
      <c r="A4" s="2">
        <v>41815</v>
      </c>
      <c r="B4" s="7" t="s">
        <v>9</v>
      </c>
      <c r="C4" s="7">
        <v>57</v>
      </c>
      <c r="D4" s="3">
        <f>(3.68+0.22)*C4</f>
        <v>222.3</v>
      </c>
      <c r="E4" s="3"/>
      <c r="F4" s="8"/>
    </row>
    <row r="5" spans="1:6" ht="15" customHeight="1">
      <c r="A5" s="2">
        <v>41815</v>
      </c>
      <c r="B5" s="7" t="s">
        <v>10</v>
      </c>
      <c r="C5" s="7">
        <v>15</v>
      </c>
      <c r="D5" s="3">
        <f>(3.68+0.22)*C5</f>
        <v>58.500000000000007</v>
      </c>
      <c r="E5" s="3"/>
      <c r="F5" s="8"/>
    </row>
    <row r="6" spans="1:6" ht="15" customHeight="1">
      <c r="A6" s="2">
        <v>41815</v>
      </c>
      <c r="B6" s="7" t="s">
        <v>92</v>
      </c>
      <c r="C6" s="7"/>
      <c r="D6" s="3"/>
      <c r="E6" s="3">
        <v>1.69</v>
      </c>
      <c r="F6" s="8"/>
    </row>
    <row r="7" spans="1:6" ht="15" customHeight="1">
      <c r="A7" s="2">
        <v>41815</v>
      </c>
      <c r="B7" s="7" t="s">
        <v>13</v>
      </c>
      <c r="C7" s="7">
        <v>166</v>
      </c>
      <c r="D7" s="3"/>
      <c r="E7" s="3">
        <f>0.22*C7</f>
        <v>36.520000000000003</v>
      </c>
      <c r="F7" s="8"/>
    </row>
    <row r="8" spans="1:6" ht="15" customHeight="1">
      <c r="A8" s="2">
        <v>41815</v>
      </c>
      <c r="B8" s="7" t="s">
        <v>14</v>
      </c>
      <c r="C8" s="7">
        <v>57</v>
      </c>
      <c r="D8" s="3"/>
      <c r="E8" s="3">
        <f>0.22*C8</f>
        <v>12.540000000000001</v>
      </c>
      <c r="F8" s="8"/>
    </row>
    <row r="9" spans="1:6" ht="15" customHeight="1">
      <c r="A9" s="2">
        <v>41815</v>
      </c>
      <c r="B9" s="7" t="s">
        <v>15</v>
      </c>
      <c r="C9" s="7">
        <v>15</v>
      </c>
      <c r="D9" s="3"/>
      <c r="E9" s="3">
        <f>0.22*C9</f>
        <v>3.3</v>
      </c>
      <c r="F9" s="8"/>
    </row>
    <row r="10" spans="1:6" ht="15" customHeight="1">
      <c r="A10" s="2">
        <v>41815</v>
      </c>
      <c r="B10" s="7" t="s">
        <v>100</v>
      </c>
      <c r="C10" s="7"/>
      <c r="D10" s="3"/>
      <c r="E10" s="3">
        <v>9.8000000000000007</v>
      </c>
      <c r="F10" s="8"/>
    </row>
    <row r="11" spans="1:6" ht="15" customHeight="1" thickBot="1">
      <c r="A11" s="4" t="s">
        <v>25</v>
      </c>
      <c r="B11" s="9"/>
      <c r="C11" s="9"/>
      <c r="D11" s="5">
        <f>SUM(D2:D10)</f>
        <v>958.13000000000011</v>
      </c>
      <c r="E11" s="5">
        <f>SUM(E2:E10)</f>
        <v>63.849999999999994</v>
      </c>
      <c r="F11" s="6">
        <f>D11-E11</f>
        <v>894.28000000000009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Plan35"/>
  <dimension ref="A1:F14"/>
  <sheetViews>
    <sheetView workbookViewId="0">
      <selection activeCell="F26" sqref="F2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41816</v>
      </c>
      <c r="B2" s="7" t="s">
        <v>6</v>
      </c>
      <c r="C2" s="7" t="s">
        <v>46</v>
      </c>
      <c r="D2" s="3">
        <f>71.43+4.29</f>
        <v>75.720000000000013</v>
      </c>
      <c r="E2" s="3"/>
      <c r="F2" s="8"/>
    </row>
    <row r="3" spans="1:6" ht="15" customHeight="1">
      <c r="A3" s="2">
        <v>41816</v>
      </c>
      <c r="B3" s="7" t="s">
        <v>6</v>
      </c>
      <c r="C3" s="7" t="s">
        <v>47</v>
      </c>
      <c r="D3" s="3">
        <f>71.43+4.29</f>
        <v>75.720000000000013</v>
      </c>
      <c r="E3" s="3"/>
      <c r="F3" s="8"/>
    </row>
    <row r="4" spans="1:6" ht="15" customHeight="1">
      <c r="A4" s="2">
        <v>41816</v>
      </c>
      <c r="B4" s="7" t="s">
        <v>51</v>
      </c>
      <c r="C4" s="12" t="s">
        <v>86</v>
      </c>
      <c r="D4" s="3">
        <f>1193.43+71.51</f>
        <v>1264.94</v>
      </c>
      <c r="E4" s="3"/>
      <c r="F4" s="8"/>
    </row>
    <row r="5" spans="1:6" ht="15" customHeight="1">
      <c r="A5" s="2">
        <v>41816</v>
      </c>
      <c r="B5" s="7" t="s">
        <v>51</v>
      </c>
      <c r="C5" s="12" t="s">
        <v>87</v>
      </c>
      <c r="D5" s="3">
        <f>434.23+26.01</f>
        <v>460.24</v>
      </c>
      <c r="E5" s="3"/>
      <c r="F5" s="8"/>
    </row>
    <row r="6" spans="1:6" ht="15" customHeight="1">
      <c r="A6" s="2">
        <v>41816</v>
      </c>
      <c r="B6" s="7" t="s">
        <v>8</v>
      </c>
      <c r="C6" s="7">
        <v>134</v>
      </c>
      <c r="D6" s="3">
        <f>(3.68+0.22)*C6</f>
        <v>522.6</v>
      </c>
      <c r="E6" s="3"/>
      <c r="F6" s="8"/>
    </row>
    <row r="7" spans="1:6" ht="15" customHeight="1">
      <c r="A7" s="2">
        <v>41816</v>
      </c>
      <c r="B7" s="7" t="s">
        <v>9</v>
      </c>
      <c r="C7" s="7">
        <v>90</v>
      </c>
      <c r="D7" s="3">
        <f>(3.68+0.22)*C7</f>
        <v>351.00000000000006</v>
      </c>
      <c r="E7" s="3"/>
      <c r="F7" s="8"/>
    </row>
    <row r="8" spans="1:6" ht="15" customHeight="1">
      <c r="A8" s="2">
        <v>41816</v>
      </c>
      <c r="B8" s="7" t="s">
        <v>10</v>
      </c>
      <c r="C8" s="7">
        <v>9</v>
      </c>
      <c r="D8" s="3">
        <f>(3.68+0.22)*C8</f>
        <v>35.1</v>
      </c>
      <c r="E8" s="3"/>
      <c r="F8" s="8"/>
    </row>
    <row r="9" spans="1:6" ht="15" customHeight="1">
      <c r="A9" s="2">
        <v>41816</v>
      </c>
      <c r="B9" s="7" t="s">
        <v>11</v>
      </c>
      <c r="C9" s="7"/>
      <c r="D9" s="3"/>
      <c r="E9" s="3">
        <f>4.29*2</f>
        <v>8.58</v>
      </c>
      <c r="F9" s="8"/>
    </row>
    <row r="10" spans="1:6" ht="15" customHeight="1">
      <c r="A10" s="2">
        <v>41816</v>
      </c>
      <c r="B10" s="7" t="s">
        <v>92</v>
      </c>
      <c r="C10" s="7"/>
      <c r="D10" s="3"/>
      <c r="E10" s="3">
        <f>71.51+26.01</f>
        <v>97.52000000000001</v>
      </c>
      <c r="F10" s="8"/>
    </row>
    <row r="11" spans="1:6" ht="15" customHeight="1">
      <c r="A11" s="2">
        <v>41816</v>
      </c>
      <c r="B11" s="7" t="s">
        <v>13</v>
      </c>
      <c r="C11" s="7">
        <v>134</v>
      </c>
      <c r="D11" s="3"/>
      <c r="E11" s="3">
        <f>0.22*C11</f>
        <v>29.48</v>
      </c>
      <c r="F11" s="8"/>
    </row>
    <row r="12" spans="1:6" ht="15" customHeight="1">
      <c r="A12" s="2">
        <v>41816</v>
      </c>
      <c r="B12" s="7" t="s">
        <v>14</v>
      </c>
      <c r="C12" s="7">
        <v>90</v>
      </c>
      <c r="D12" s="3"/>
      <c r="E12" s="3">
        <f>0.22*C12</f>
        <v>19.8</v>
      </c>
      <c r="F12" s="8"/>
    </row>
    <row r="13" spans="1:6" ht="15" customHeight="1">
      <c r="A13" s="2">
        <v>41816</v>
      </c>
      <c r="B13" s="7" t="s">
        <v>15</v>
      </c>
      <c r="C13" s="7">
        <v>9</v>
      </c>
      <c r="D13" s="3"/>
      <c r="E13" s="3">
        <f>0.22*C13</f>
        <v>1.98</v>
      </c>
      <c r="F13" s="8"/>
    </row>
    <row r="14" spans="1:6" ht="15" customHeight="1" thickBot="1">
      <c r="A14" s="4" t="s">
        <v>25</v>
      </c>
      <c r="B14" s="9"/>
      <c r="C14" s="9"/>
      <c r="D14" s="5">
        <f>SUM(D2:D13)</f>
        <v>2785.32</v>
      </c>
      <c r="E14" s="5">
        <f>SUM(E2:E13)</f>
        <v>157.36000000000001</v>
      </c>
      <c r="F14" s="6">
        <f>D14-E14</f>
        <v>2627.96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Plan36"/>
  <dimension ref="A1:F18"/>
  <sheetViews>
    <sheetView tabSelected="1" workbookViewId="0">
      <selection activeCell="B18" sqref="B18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41817</v>
      </c>
      <c r="B2" s="7" t="s">
        <v>6</v>
      </c>
      <c r="C2" s="7" t="s">
        <v>48</v>
      </c>
      <c r="D2" s="3">
        <f>19.43+1.16</f>
        <v>20.59</v>
      </c>
      <c r="E2" s="3"/>
      <c r="F2" s="8"/>
    </row>
    <row r="3" spans="1:6" ht="15" customHeight="1">
      <c r="A3" s="2">
        <v>41817</v>
      </c>
      <c r="B3" s="7" t="s">
        <v>51</v>
      </c>
      <c r="C3" s="12" t="s">
        <v>88</v>
      </c>
      <c r="D3" s="3">
        <f>465.03+27.83</f>
        <v>492.85999999999996</v>
      </c>
      <c r="E3" s="3"/>
      <c r="F3" s="8"/>
    </row>
    <row r="4" spans="1:6" ht="15" customHeight="1">
      <c r="A4" s="2">
        <v>41817</v>
      </c>
      <c r="B4" s="7" t="s">
        <v>51</v>
      </c>
      <c r="C4" s="12" t="s">
        <v>89</v>
      </c>
      <c r="D4" s="3">
        <f>451.83+27.05</f>
        <v>478.88</v>
      </c>
      <c r="E4" s="3"/>
      <c r="F4" s="8"/>
    </row>
    <row r="5" spans="1:6" ht="15" customHeight="1">
      <c r="A5" s="2">
        <v>41817</v>
      </c>
      <c r="B5" s="7" t="s">
        <v>51</v>
      </c>
      <c r="C5" s="12" t="s">
        <v>90</v>
      </c>
      <c r="D5" s="3">
        <f>846.46+50.72</f>
        <v>897.18000000000006</v>
      </c>
      <c r="E5" s="3"/>
      <c r="F5" s="8"/>
    </row>
    <row r="6" spans="1:6" ht="15" customHeight="1">
      <c r="A6" s="2">
        <v>41817</v>
      </c>
      <c r="B6" s="7" t="s">
        <v>51</v>
      </c>
      <c r="C6" s="12" t="s">
        <v>91</v>
      </c>
      <c r="D6" s="3">
        <f>663.44+39.74</f>
        <v>703.18000000000006</v>
      </c>
      <c r="E6" s="3"/>
      <c r="F6" s="8"/>
    </row>
    <row r="7" spans="1:6" ht="15" customHeight="1">
      <c r="A7" s="2">
        <v>41817</v>
      </c>
      <c r="B7" s="7" t="s">
        <v>7</v>
      </c>
      <c r="C7" s="7">
        <v>1</v>
      </c>
      <c r="D7" s="3">
        <f>13.05+0.78</f>
        <v>13.83</v>
      </c>
      <c r="E7" s="3"/>
      <c r="F7" s="8"/>
    </row>
    <row r="8" spans="1:6" ht="15" customHeight="1">
      <c r="A8" s="2">
        <v>41817</v>
      </c>
      <c r="B8" s="7" t="s">
        <v>8</v>
      </c>
      <c r="C8" s="7">
        <v>230</v>
      </c>
      <c r="D8" s="3">
        <f>(3.68+0.22)*C8</f>
        <v>897.00000000000011</v>
      </c>
      <c r="E8" s="3"/>
      <c r="F8" s="8"/>
    </row>
    <row r="9" spans="1:6" ht="15" customHeight="1">
      <c r="A9" s="2">
        <v>41817</v>
      </c>
      <c r="B9" s="7" t="s">
        <v>9</v>
      </c>
      <c r="C9" s="7">
        <v>104</v>
      </c>
      <c r="D9" s="3">
        <f>(3.68+0.22)*C9</f>
        <v>405.6</v>
      </c>
      <c r="E9" s="3"/>
      <c r="F9" s="8"/>
    </row>
    <row r="10" spans="1:6" ht="15" customHeight="1">
      <c r="A10" s="2">
        <v>41817</v>
      </c>
      <c r="B10" s="7" t="s">
        <v>10</v>
      </c>
      <c r="C10" s="7">
        <v>14</v>
      </c>
      <c r="D10" s="3">
        <f>(3.68+0.22)*C10</f>
        <v>54.600000000000009</v>
      </c>
      <c r="E10" s="3"/>
      <c r="F10" s="8"/>
    </row>
    <row r="11" spans="1:6" ht="15" customHeight="1">
      <c r="A11" s="2">
        <v>41817</v>
      </c>
      <c r="B11" s="7" t="s">
        <v>11</v>
      </c>
      <c r="C11" s="7"/>
      <c r="D11" s="3"/>
      <c r="E11" s="3">
        <v>1.1599999999999999</v>
      </c>
      <c r="F11" s="8"/>
    </row>
    <row r="12" spans="1:6" ht="15" customHeight="1">
      <c r="A12" s="2">
        <v>41817</v>
      </c>
      <c r="B12" s="7" t="s">
        <v>92</v>
      </c>
      <c r="C12" s="7"/>
      <c r="D12" s="3"/>
      <c r="E12" s="3">
        <f>27.83+27.05+50.72+39.74</f>
        <v>145.34</v>
      </c>
      <c r="F12" s="8"/>
    </row>
    <row r="13" spans="1:6" ht="15" customHeight="1">
      <c r="A13" s="2">
        <v>41817</v>
      </c>
      <c r="B13" s="7" t="s">
        <v>12</v>
      </c>
      <c r="C13" s="7">
        <v>1</v>
      </c>
      <c r="D13" s="3"/>
      <c r="E13" s="3">
        <v>0.78</v>
      </c>
      <c r="F13" s="8"/>
    </row>
    <row r="14" spans="1:6" ht="15" customHeight="1">
      <c r="A14" s="2">
        <v>41817</v>
      </c>
      <c r="B14" s="7" t="s">
        <v>13</v>
      </c>
      <c r="C14" s="7">
        <v>230</v>
      </c>
      <c r="D14" s="3"/>
      <c r="E14" s="3">
        <f>0.22*C14</f>
        <v>50.6</v>
      </c>
      <c r="F14" s="8"/>
    </row>
    <row r="15" spans="1:6" ht="15" customHeight="1">
      <c r="A15" s="2">
        <v>41817</v>
      </c>
      <c r="B15" s="7" t="s">
        <v>14</v>
      </c>
      <c r="C15" s="7">
        <v>104</v>
      </c>
      <c r="D15" s="3"/>
      <c r="E15" s="3">
        <f>0.22*C15</f>
        <v>22.88</v>
      </c>
      <c r="F15" s="8"/>
    </row>
    <row r="16" spans="1:6" ht="15" customHeight="1">
      <c r="A16" s="2">
        <v>41817</v>
      </c>
      <c r="B16" s="7" t="s">
        <v>15</v>
      </c>
      <c r="C16" s="7">
        <v>14</v>
      </c>
      <c r="D16" s="3"/>
      <c r="E16" s="3">
        <f>0.22*C16</f>
        <v>3.08</v>
      </c>
      <c r="F16" s="8"/>
    </row>
    <row r="17" spans="1:6" ht="15" customHeight="1">
      <c r="A17" s="2">
        <v>41817</v>
      </c>
      <c r="B17" s="7" t="s">
        <v>100</v>
      </c>
      <c r="C17" s="7" t="s">
        <v>98</v>
      </c>
      <c r="D17" s="3"/>
      <c r="E17" s="3">
        <v>296.39999999999998</v>
      </c>
      <c r="F17" s="8"/>
    </row>
    <row r="18" spans="1:6" ht="15" customHeight="1" thickBot="1">
      <c r="A18" s="4" t="s">
        <v>25</v>
      </c>
      <c r="B18" s="9"/>
      <c r="C18" s="9"/>
      <c r="D18" s="5">
        <f>SUM(D2:D17)</f>
        <v>3963.72</v>
      </c>
      <c r="E18" s="5">
        <f>SUM(E2:E17)</f>
        <v>520.24</v>
      </c>
      <c r="F18" s="6">
        <f>D18-E18</f>
        <v>3443.4799999999996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Plan39"/>
  <dimension ref="A1:F13"/>
  <sheetViews>
    <sheetView workbookViewId="0">
      <selection activeCell="F14" sqref="F14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41820</v>
      </c>
      <c r="B2" s="7" t="s">
        <v>6</v>
      </c>
      <c r="C2" s="7" t="s">
        <v>49</v>
      </c>
      <c r="D2" s="3">
        <f>63.43+3.76</f>
        <v>67.19</v>
      </c>
      <c r="E2" s="3"/>
      <c r="F2" s="8"/>
    </row>
    <row r="3" spans="1:6" ht="15" customHeight="1">
      <c r="A3" s="2">
        <v>41820</v>
      </c>
      <c r="B3" s="7" t="s">
        <v>6</v>
      </c>
      <c r="C3" s="7" t="s">
        <v>50</v>
      </c>
      <c r="D3" s="3">
        <f>63.43+3.76</f>
        <v>67.19</v>
      </c>
      <c r="E3" s="3"/>
      <c r="F3" s="8"/>
    </row>
    <row r="4" spans="1:6" ht="15" customHeight="1">
      <c r="A4" s="2">
        <v>41820</v>
      </c>
      <c r="B4" s="7" t="s">
        <v>7</v>
      </c>
      <c r="C4" s="7">
        <v>2</v>
      </c>
      <c r="D4" s="3">
        <f>(10.05+0.78)*2</f>
        <v>21.66</v>
      </c>
      <c r="E4" s="3"/>
      <c r="F4" s="8"/>
    </row>
    <row r="5" spans="1:6" ht="15" customHeight="1">
      <c r="A5" s="2">
        <v>41820</v>
      </c>
      <c r="B5" s="7" t="s">
        <v>8</v>
      </c>
      <c r="C5" s="7">
        <v>219</v>
      </c>
      <c r="D5" s="3">
        <f>(3.68+0.22)*C5</f>
        <v>854.1</v>
      </c>
      <c r="E5" s="3"/>
      <c r="F5" s="8"/>
    </row>
    <row r="6" spans="1:6" ht="15" customHeight="1">
      <c r="A6" s="2">
        <v>41820</v>
      </c>
      <c r="B6" s="7" t="s">
        <v>9</v>
      </c>
      <c r="C6" s="7">
        <v>214</v>
      </c>
      <c r="D6" s="3">
        <f>(3.68+0.22)*C6</f>
        <v>834.6</v>
      </c>
      <c r="E6" s="3"/>
      <c r="F6" s="8"/>
    </row>
    <row r="7" spans="1:6" ht="15" customHeight="1">
      <c r="A7" s="2">
        <v>41820</v>
      </c>
      <c r="B7" s="7" t="s">
        <v>10</v>
      </c>
      <c r="C7" s="7">
        <v>14</v>
      </c>
      <c r="D7" s="3">
        <f>(3.68+0.22)*C7</f>
        <v>54.600000000000009</v>
      </c>
      <c r="E7" s="3"/>
      <c r="F7" s="8"/>
    </row>
    <row r="8" spans="1:6" ht="15" customHeight="1">
      <c r="A8" s="2">
        <v>41820</v>
      </c>
      <c r="B8" s="7" t="s">
        <v>11</v>
      </c>
      <c r="C8" s="7"/>
      <c r="D8" s="3"/>
      <c r="E8" s="3">
        <f>3.76*2</f>
        <v>7.52</v>
      </c>
      <c r="F8" s="8"/>
    </row>
    <row r="9" spans="1:6" ht="15" customHeight="1">
      <c r="A9" s="2">
        <v>41820</v>
      </c>
      <c r="B9" s="7" t="s">
        <v>12</v>
      </c>
      <c r="C9" s="7">
        <v>2</v>
      </c>
      <c r="D9" s="3"/>
      <c r="E9" s="3">
        <f>0.78*2</f>
        <v>1.56</v>
      </c>
      <c r="F9" s="8"/>
    </row>
    <row r="10" spans="1:6" ht="15" customHeight="1">
      <c r="A10" s="2">
        <v>41820</v>
      </c>
      <c r="B10" s="7" t="s">
        <v>13</v>
      </c>
      <c r="C10" s="7">
        <v>219</v>
      </c>
      <c r="D10" s="3"/>
      <c r="E10" s="3">
        <f>0.22*C10</f>
        <v>48.18</v>
      </c>
      <c r="F10" s="8"/>
    </row>
    <row r="11" spans="1:6" ht="15" customHeight="1">
      <c r="A11" s="2">
        <v>41820</v>
      </c>
      <c r="B11" s="7" t="s">
        <v>14</v>
      </c>
      <c r="C11" s="7">
        <v>214</v>
      </c>
      <c r="D11" s="3"/>
      <c r="E11" s="3">
        <f>0.22*C11</f>
        <v>47.08</v>
      </c>
      <c r="F11" s="8"/>
    </row>
    <row r="12" spans="1:6" ht="15" customHeight="1">
      <c r="A12" s="2">
        <v>41820</v>
      </c>
      <c r="B12" s="7" t="s">
        <v>15</v>
      </c>
      <c r="C12" s="7">
        <v>14</v>
      </c>
      <c r="D12" s="3"/>
      <c r="E12" s="3">
        <f>0.22*C12</f>
        <v>3.08</v>
      </c>
      <c r="F12" s="8"/>
    </row>
    <row r="13" spans="1:6" ht="15" customHeight="1" thickBot="1">
      <c r="A13" s="4" t="s">
        <v>25</v>
      </c>
      <c r="B13" s="9"/>
      <c r="C13" s="9"/>
      <c r="D13" s="5">
        <f>SUM(D2:D12)</f>
        <v>1899.34</v>
      </c>
      <c r="E13" s="5">
        <f>SUM(E2:E12)</f>
        <v>107.42</v>
      </c>
      <c r="F13" s="6">
        <f>D13-E13</f>
        <v>1791.9199999999998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Plan1"/>
  <dimension ref="A1:D23"/>
  <sheetViews>
    <sheetView workbookViewId="0">
      <selection activeCell="H14" sqref="H14"/>
    </sheetView>
  </sheetViews>
  <sheetFormatPr defaultRowHeight="15"/>
  <cols>
    <col min="1" max="1" width="10.42578125" bestFit="1" customWidth="1"/>
    <col min="2" max="3" width="10" bestFit="1" customWidth="1"/>
    <col min="4" max="4" width="14" bestFit="1" customWidth="1"/>
  </cols>
  <sheetData>
    <row r="1" spans="1:4" ht="15.75" thickTop="1">
      <c r="A1" s="10" t="s">
        <v>0</v>
      </c>
      <c r="B1" s="10" t="s">
        <v>3</v>
      </c>
      <c r="C1" s="10" t="s">
        <v>4</v>
      </c>
      <c r="D1" s="10" t="s">
        <v>5</v>
      </c>
    </row>
    <row r="2" spans="1:4">
      <c r="A2" s="11">
        <v>41792</v>
      </c>
      <c r="B2" s="15">
        <f>'2'!D13:D13</f>
        <v>852.33</v>
      </c>
      <c r="C2" s="15">
        <f>'2'!E13</f>
        <v>5116.34</v>
      </c>
      <c r="D2" s="15">
        <f>B2-C2</f>
        <v>-4264.01</v>
      </c>
    </row>
    <row r="3" spans="1:4">
      <c r="A3" s="11">
        <v>41793</v>
      </c>
      <c r="B3" s="15">
        <f>'3'!D15</f>
        <v>1239.1600000000001</v>
      </c>
      <c r="C3" s="15">
        <f>'3'!E15</f>
        <v>405.87</v>
      </c>
      <c r="D3" s="15">
        <f t="shared" ref="D3:D21" si="0">B3-C3</f>
        <v>833.29000000000008</v>
      </c>
    </row>
    <row r="4" spans="1:4">
      <c r="A4" s="11">
        <v>41794</v>
      </c>
      <c r="B4" s="15">
        <f>'4'!D14</f>
        <v>1420.92</v>
      </c>
      <c r="C4" s="15">
        <f>'4'!E14</f>
        <v>80.210000000000008</v>
      </c>
      <c r="D4" s="15">
        <f t="shared" si="0"/>
        <v>1340.71</v>
      </c>
    </row>
    <row r="5" spans="1:4">
      <c r="A5" s="11">
        <v>41795</v>
      </c>
      <c r="B5" s="15">
        <f>'5'!D11</f>
        <v>3927.7800000000007</v>
      </c>
      <c r="C5" s="15">
        <f>'5'!E11</f>
        <v>221.55999999999997</v>
      </c>
      <c r="D5" s="15">
        <f t="shared" si="0"/>
        <v>3706.2200000000007</v>
      </c>
    </row>
    <row r="6" spans="1:4">
      <c r="A6" s="11">
        <v>41796</v>
      </c>
      <c r="B6" s="15">
        <f>'6'!D14</f>
        <v>1672.8600000000001</v>
      </c>
      <c r="C6" s="15">
        <f>'6'!E14</f>
        <v>2832.27</v>
      </c>
      <c r="D6" s="15">
        <f t="shared" si="0"/>
        <v>-1159.4099999999999</v>
      </c>
    </row>
    <row r="7" spans="1:4">
      <c r="A7" s="11">
        <v>41799</v>
      </c>
      <c r="B7" s="15">
        <f>'9'!D15</f>
        <v>1117.0200000000002</v>
      </c>
      <c r="C7" s="15">
        <f>'9'!E15</f>
        <v>142.04</v>
      </c>
      <c r="D7" s="15">
        <f t="shared" si="0"/>
        <v>974.98000000000025</v>
      </c>
    </row>
    <row r="8" spans="1:4">
      <c r="A8" s="11">
        <v>41800</v>
      </c>
      <c r="B8" s="15">
        <f>'10'!D11</f>
        <v>2748.45</v>
      </c>
      <c r="C8" s="15">
        <f>'10'!E11</f>
        <v>155.02000000000001</v>
      </c>
      <c r="D8" s="15">
        <f t="shared" si="0"/>
        <v>2593.4299999999998</v>
      </c>
    </row>
    <row r="9" spans="1:4">
      <c r="A9" s="11">
        <v>41801</v>
      </c>
      <c r="B9" s="15">
        <f>'11'!D20</f>
        <v>3851.1300000000006</v>
      </c>
      <c r="C9" s="15">
        <f>'11'!E20</f>
        <v>220.58</v>
      </c>
      <c r="D9" s="15">
        <f t="shared" si="0"/>
        <v>3630.5500000000006</v>
      </c>
    </row>
    <row r="10" spans="1:4">
      <c r="A10" s="11">
        <v>41802</v>
      </c>
      <c r="B10" s="15">
        <f>'12'!D10</f>
        <v>413.4</v>
      </c>
      <c r="C10" s="15">
        <f>'12'!E10</f>
        <v>318.56</v>
      </c>
      <c r="D10" s="15">
        <f t="shared" si="0"/>
        <v>94.839999999999975</v>
      </c>
    </row>
    <row r="11" spans="1:4">
      <c r="A11" s="11">
        <v>41803</v>
      </c>
      <c r="B11" s="15">
        <f>'13'!D15</f>
        <v>1441.5800000000002</v>
      </c>
      <c r="C11" s="15">
        <f>'13'!E15</f>
        <v>96.24</v>
      </c>
      <c r="D11" s="15">
        <f t="shared" si="0"/>
        <v>1345.3400000000001</v>
      </c>
    </row>
    <row r="12" spans="1:4">
      <c r="A12" s="11">
        <v>41806</v>
      </c>
      <c r="B12" s="15">
        <f>'16'!D12</f>
        <v>859.36000000000013</v>
      </c>
      <c r="C12" s="15">
        <f>'16'!E12</f>
        <v>141.41</v>
      </c>
      <c r="D12" s="15">
        <f t="shared" si="0"/>
        <v>717.95000000000016</v>
      </c>
    </row>
    <row r="13" spans="1:4">
      <c r="A13" s="11">
        <v>41807</v>
      </c>
      <c r="B13" s="15">
        <f>'17'!D17</f>
        <v>5596.5</v>
      </c>
      <c r="C13" s="15">
        <f>'17'!E17</f>
        <v>316.27999999999997</v>
      </c>
      <c r="D13" s="15">
        <f t="shared" si="0"/>
        <v>5280.22</v>
      </c>
    </row>
    <row r="14" spans="1:4">
      <c r="A14" s="11">
        <v>41808</v>
      </c>
      <c r="B14" s="15">
        <f>'18'!D19</f>
        <v>3494.1400000000003</v>
      </c>
      <c r="C14" s="15">
        <f>'18'!E19</f>
        <v>207.37</v>
      </c>
      <c r="D14" s="15">
        <f t="shared" si="0"/>
        <v>3286.7700000000004</v>
      </c>
    </row>
    <row r="15" spans="1:4">
      <c r="A15" s="11">
        <v>41810</v>
      </c>
      <c r="B15" s="15">
        <f>'20'!D21</f>
        <v>5371.62</v>
      </c>
      <c r="C15" s="15">
        <f>'20'!E21</f>
        <v>305.54000000000002</v>
      </c>
      <c r="D15" s="15">
        <f t="shared" si="0"/>
        <v>5066.08</v>
      </c>
    </row>
    <row r="16" spans="1:4">
      <c r="A16" s="11">
        <v>41813</v>
      </c>
      <c r="B16" s="15">
        <f>'23'!D18</f>
        <v>3464.1</v>
      </c>
      <c r="C16" s="15">
        <f>'23'!E18</f>
        <v>195.55999999999997</v>
      </c>
      <c r="D16" s="15">
        <f t="shared" si="0"/>
        <v>3268.54</v>
      </c>
    </row>
    <row r="17" spans="1:4">
      <c r="A17" s="11">
        <v>41814</v>
      </c>
      <c r="B17" s="15">
        <f>'24'!D10</f>
        <v>903.03000000000009</v>
      </c>
      <c r="C17" s="15">
        <f>'24'!E10</f>
        <v>50.940000000000005</v>
      </c>
      <c r="D17" s="15">
        <f t="shared" si="0"/>
        <v>852.09</v>
      </c>
    </row>
    <row r="18" spans="1:4">
      <c r="A18" s="11">
        <v>41815</v>
      </c>
      <c r="B18" s="15">
        <f>'25'!D11</f>
        <v>958.13000000000011</v>
      </c>
      <c r="C18" s="15">
        <f>'25'!E11</f>
        <v>63.849999999999994</v>
      </c>
      <c r="D18" s="15">
        <f t="shared" si="0"/>
        <v>894.28000000000009</v>
      </c>
    </row>
    <row r="19" spans="1:4">
      <c r="A19" s="11">
        <v>41816</v>
      </c>
      <c r="B19" s="15">
        <f>'26'!D14</f>
        <v>2785.32</v>
      </c>
      <c r="C19" s="15">
        <f>'26'!E14</f>
        <v>157.36000000000001</v>
      </c>
      <c r="D19" s="15">
        <f t="shared" si="0"/>
        <v>2627.96</v>
      </c>
    </row>
    <row r="20" spans="1:4">
      <c r="A20" s="11">
        <v>41817</v>
      </c>
      <c r="B20" s="18">
        <f>'27'!D18</f>
        <v>3963.72</v>
      </c>
      <c r="C20" s="18">
        <f>'27'!E18</f>
        <v>520.24</v>
      </c>
      <c r="D20" s="15">
        <f t="shared" si="0"/>
        <v>3443.4799999999996</v>
      </c>
    </row>
    <row r="21" spans="1:4">
      <c r="A21" s="11">
        <v>41820</v>
      </c>
      <c r="B21" s="18">
        <f>'30'!D13</f>
        <v>1899.34</v>
      </c>
      <c r="C21" s="18">
        <f>'30'!E13</f>
        <v>107.42</v>
      </c>
      <c r="D21" s="15">
        <f t="shared" si="0"/>
        <v>1791.9199999999998</v>
      </c>
    </row>
    <row r="22" spans="1:4" ht="15.75" thickBot="1">
      <c r="A22" s="13" t="s">
        <v>25</v>
      </c>
      <c r="B22" s="17">
        <f>SUM(B2:B21)</f>
        <v>47979.89</v>
      </c>
      <c r="C22" s="17">
        <f>SUM(C2:C21)</f>
        <v>11654.660000000003</v>
      </c>
      <c r="D22" s="14">
        <f>B22-C22</f>
        <v>36325.229999999996</v>
      </c>
    </row>
    <row r="23" spans="1:4" ht="15.75" thickTop="1"/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9</vt:lpstr>
      <vt:lpstr>10</vt:lpstr>
      <vt:lpstr>11</vt:lpstr>
      <vt:lpstr>12</vt:lpstr>
      <vt:lpstr>13</vt:lpstr>
      <vt:lpstr>16</vt:lpstr>
      <vt:lpstr>17</vt:lpstr>
      <vt:lpstr>18</vt:lpstr>
      <vt:lpstr>20</vt:lpstr>
      <vt:lpstr>23</vt:lpstr>
      <vt:lpstr>24</vt:lpstr>
      <vt:lpstr>25</vt:lpstr>
      <vt:lpstr>26</vt:lpstr>
      <vt:lpstr>27</vt:lpstr>
      <vt:lpstr>30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cp:lastPrinted>2015-02-26T14:00:58Z</cp:lastPrinted>
  <dcterms:created xsi:type="dcterms:W3CDTF">2014-07-29T17:36:41Z</dcterms:created>
  <dcterms:modified xsi:type="dcterms:W3CDTF">2015-02-26T14:02:12Z</dcterms:modified>
</cp:coreProperties>
</file>