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240" yWindow="75" windowWidth="15480" windowHeight="7935" tabRatio="794" activeTab="20"/>
  </bookViews>
  <sheets>
    <sheet name="3" sheetId="20" r:id="rId1"/>
    <sheet name="4" sheetId="19" r:id="rId2"/>
    <sheet name="5" sheetId="18" r:id="rId3"/>
    <sheet name="6" sheetId="17" r:id="rId4"/>
    <sheet name="7" sheetId="16" r:id="rId5"/>
    <sheet name="10" sheetId="10" r:id="rId6"/>
    <sheet name="11" sheetId="27" r:id="rId7"/>
    <sheet name="12" sheetId="28" r:id="rId8"/>
    <sheet name="13" sheetId="29" r:id="rId9"/>
    <sheet name="14" sheetId="30" r:id="rId10"/>
    <sheet name="17" sheetId="33" r:id="rId11"/>
    <sheet name="18" sheetId="34" r:id="rId12"/>
    <sheet name="19" sheetId="35" r:id="rId13"/>
    <sheet name="20" sheetId="36" r:id="rId14"/>
    <sheet name="21" sheetId="37" r:id="rId15"/>
    <sheet name="24" sheetId="40" r:id="rId16"/>
    <sheet name="25" sheetId="41" r:id="rId17"/>
    <sheet name="26" sheetId="42" r:id="rId18"/>
    <sheet name="27" sheetId="43" r:id="rId19"/>
    <sheet name="28" sheetId="44" r:id="rId20"/>
    <sheet name="TOTAL" sheetId="48" r:id="rId21"/>
  </sheets>
  <calcPr calcId="124519"/>
</workbook>
</file>

<file path=xl/calcChain.xml><?xml version="1.0" encoding="utf-8"?>
<calcChain xmlns="http://schemas.openxmlformats.org/spreadsheetml/2006/main">
  <c r="D3" i="48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E7" i="35"/>
  <c r="C9"/>
  <c r="D18" i="36"/>
  <c r="E18"/>
  <c r="E11" i="44"/>
  <c r="C12"/>
  <c r="E12" s="1"/>
  <c r="E18" s="1"/>
  <c r="C21" i="48" s="1"/>
  <c r="C13" i="44"/>
  <c r="E13" s="1"/>
  <c r="C14"/>
  <c r="E14" s="1"/>
  <c r="E21" i="20"/>
  <c r="D21"/>
  <c r="D2" i="44"/>
  <c r="D3"/>
  <c r="D4"/>
  <c r="D5"/>
  <c r="D6"/>
  <c r="D7"/>
  <c r="D8"/>
  <c r="D9"/>
  <c r="D18" s="1"/>
  <c r="E6" i="42"/>
  <c r="D2"/>
  <c r="D5" i="36"/>
  <c r="D2" i="29"/>
  <c r="D10" s="1"/>
  <c r="D6" i="28"/>
  <c r="E11" i="10"/>
  <c r="D5"/>
  <c r="D4" i="17"/>
  <c r="D8" i="20"/>
  <c r="E7" i="41"/>
  <c r="E10" i="40"/>
  <c r="E9"/>
  <c r="E14" i="37"/>
  <c r="E13"/>
  <c r="E10" i="36"/>
  <c r="E8" i="35"/>
  <c r="E13" i="34"/>
  <c r="E12"/>
  <c r="E14" i="30"/>
  <c r="E13"/>
  <c r="E11" i="28"/>
  <c r="E10"/>
  <c r="E9" i="10"/>
  <c r="E8" i="19"/>
  <c r="E12" i="20"/>
  <c r="C11" i="43"/>
  <c r="E11" s="1"/>
  <c r="C10"/>
  <c r="E10" s="1"/>
  <c r="C9"/>
  <c r="E9" s="1"/>
  <c r="D6"/>
  <c r="D5"/>
  <c r="D4"/>
  <c r="C9" i="42"/>
  <c r="E9"/>
  <c r="C8"/>
  <c r="E8"/>
  <c r="C7"/>
  <c r="E7"/>
  <c r="E11"/>
  <c r="C19" i="48"/>
  <c r="D5" i="42"/>
  <c r="D4"/>
  <c r="D3"/>
  <c r="C10" i="41"/>
  <c r="E10" s="1"/>
  <c r="C9"/>
  <c r="E9" s="1"/>
  <c r="C8"/>
  <c r="E8" s="1"/>
  <c r="D6"/>
  <c r="D5"/>
  <c r="D4"/>
  <c r="C13" i="40"/>
  <c r="E13"/>
  <c r="C12"/>
  <c r="E12" s="1"/>
  <c r="C11"/>
  <c r="E11" s="1"/>
  <c r="D8"/>
  <c r="D7"/>
  <c r="D6"/>
  <c r="C17" i="37"/>
  <c r="E17" s="1"/>
  <c r="C16"/>
  <c r="E16" s="1"/>
  <c r="C15"/>
  <c r="E15" s="1"/>
  <c r="D12"/>
  <c r="D11"/>
  <c r="D10"/>
  <c r="E14" i="36"/>
  <c r="C14"/>
  <c r="E13"/>
  <c r="C13"/>
  <c r="C12"/>
  <c r="E12"/>
  <c r="D8"/>
  <c r="D7"/>
  <c r="D6"/>
  <c r="C11" i="35"/>
  <c r="E11"/>
  <c r="C10"/>
  <c r="E10" s="1"/>
  <c r="E9"/>
  <c r="D6"/>
  <c r="D5"/>
  <c r="D4"/>
  <c r="C16" i="34"/>
  <c r="E16" s="1"/>
  <c r="C15"/>
  <c r="E15" s="1"/>
  <c r="C14"/>
  <c r="E14" s="1"/>
  <c r="D11"/>
  <c r="D10"/>
  <c r="D9"/>
  <c r="C7" i="33"/>
  <c r="E7" s="1"/>
  <c r="C6"/>
  <c r="E6" s="1"/>
  <c r="C5"/>
  <c r="E5" s="1"/>
  <c r="E9" s="1"/>
  <c r="C12" i="48" s="1"/>
  <c r="D4" i="33"/>
  <c r="D3"/>
  <c r="D2"/>
  <c r="C17" i="30"/>
  <c r="E17" s="1"/>
  <c r="C16"/>
  <c r="E16" s="1"/>
  <c r="C15"/>
  <c r="E15" s="1"/>
  <c r="D12"/>
  <c r="D11"/>
  <c r="D10"/>
  <c r="C9" i="29"/>
  <c r="E9" s="1"/>
  <c r="C8"/>
  <c r="E8" s="1"/>
  <c r="C7"/>
  <c r="E7" s="1"/>
  <c r="D5"/>
  <c r="D4"/>
  <c r="D3"/>
  <c r="C15" i="28"/>
  <c r="E15"/>
  <c r="C14"/>
  <c r="E14"/>
  <c r="C13"/>
  <c r="E13"/>
  <c r="D9"/>
  <c r="D8"/>
  <c r="D7"/>
  <c r="C7" i="27"/>
  <c r="E7" s="1"/>
  <c r="C6"/>
  <c r="E6" s="1"/>
  <c r="C5"/>
  <c r="E5" s="1"/>
  <c r="D4"/>
  <c r="D3"/>
  <c r="D2"/>
  <c r="D8" s="1"/>
  <c r="C14" i="10"/>
  <c r="E14"/>
  <c r="C13"/>
  <c r="E13"/>
  <c r="C12"/>
  <c r="E12"/>
  <c r="D8"/>
  <c r="D7"/>
  <c r="D6"/>
  <c r="C9" i="16"/>
  <c r="E9" s="1"/>
  <c r="C8"/>
  <c r="E8" s="1"/>
  <c r="C7"/>
  <c r="E7" s="1"/>
  <c r="D5"/>
  <c r="D4"/>
  <c r="D3"/>
  <c r="C13" i="17"/>
  <c r="E13"/>
  <c r="C12"/>
  <c r="E12"/>
  <c r="C11"/>
  <c r="E11"/>
  <c r="D7"/>
  <c r="D6"/>
  <c r="D5"/>
  <c r="C7" i="18"/>
  <c r="E7" s="1"/>
  <c r="C6"/>
  <c r="E6" s="1"/>
  <c r="C5"/>
  <c r="E5" s="1"/>
  <c r="D4"/>
  <c r="D3"/>
  <c r="D2"/>
  <c r="D9" s="1"/>
  <c r="B4" i="48" s="1"/>
  <c r="C12" i="19"/>
  <c r="E12" s="1"/>
  <c r="C11"/>
  <c r="E11" s="1"/>
  <c r="C10"/>
  <c r="E10" s="1"/>
  <c r="D7"/>
  <c r="D6"/>
  <c r="D5"/>
  <c r="C16" i="20"/>
  <c r="E16"/>
  <c r="C15"/>
  <c r="E15"/>
  <c r="C14"/>
  <c r="E14"/>
  <c r="D11"/>
  <c r="D10"/>
  <c r="D9"/>
  <c r="D3" i="43"/>
  <c r="D3" i="41"/>
  <c r="D2"/>
  <c r="D11" s="1"/>
  <c r="D5" i="40"/>
  <c r="D4"/>
  <c r="D9" i="37"/>
  <c r="D8"/>
  <c r="D7"/>
  <c r="D6"/>
  <c r="D5"/>
  <c r="D4" i="36"/>
  <c r="D3"/>
  <c r="D8" i="34"/>
  <c r="D7"/>
  <c r="D6"/>
  <c r="D5"/>
  <c r="D9" i="30"/>
  <c r="D8"/>
  <c r="D7"/>
  <c r="D5" i="28"/>
  <c r="D4"/>
  <c r="D4" i="10"/>
  <c r="D3" i="17"/>
  <c r="D4" i="19"/>
  <c r="D7" i="20"/>
  <c r="D6"/>
  <c r="D5"/>
  <c r="D4"/>
  <c r="D3"/>
  <c r="D2"/>
  <c r="D2" i="43"/>
  <c r="D3" i="40"/>
  <c r="D2"/>
  <c r="D4" i="37"/>
  <c r="D3"/>
  <c r="D2"/>
  <c r="D2" i="36"/>
  <c r="D3" i="35"/>
  <c r="D2"/>
  <c r="D12" s="1"/>
  <c r="D4" i="34"/>
  <c r="D3"/>
  <c r="D2"/>
  <c r="D17" s="1"/>
  <c r="B13" i="48" s="1"/>
  <c r="D6" i="30"/>
  <c r="D5"/>
  <c r="D4"/>
  <c r="D3"/>
  <c r="D2"/>
  <c r="D3" i="28"/>
  <c r="D2"/>
  <c r="D3" i="10"/>
  <c r="D2"/>
  <c r="D2" i="16"/>
  <c r="D3" i="19"/>
  <c r="D2" i="17"/>
  <c r="D14"/>
  <c r="B5" i="48"/>
  <c r="D2" i="19"/>
  <c r="E14" i="17"/>
  <c r="C5" i="48"/>
  <c r="E16" i="28"/>
  <c r="C9" i="48"/>
  <c r="F14" i="17"/>
  <c r="D16" i="10"/>
  <c r="D16" i="28"/>
  <c r="D11" i="42"/>
  <c r="C2" i="48"/>
  <c r="E16" i="10"/>
  <c r="C7" i="48"/>
  <c r="C15"/>
  <c r="B19"/>
  <c r="F11" i="42"/>
  <c r="B2" i="48"/>
  <c r="F21" i="20"/>
  <c r="B15" i="48"/>
  <c r="F18" i="36"/>
  <c r="B7" i="48"/>
  <c r="F16" i="10"/>
  <c r="B9" i="48"/>
  <c r="F16" i="28"/>
  <c r="B21" i="48" l="1"/>
  <c r="F18" i="44"/>
  <c r="D13" i="43"/>
  <c r="B20" i="48"/>
  <c r="E13" i="43"/>
  <c r="C20" i="48" s="1"/>
  <c r="B18"/>
  <c r="F11" i="41"/>
  <c r="E11"/>
  <c r="C18" i="48" s="1"/>
  <c r="D14" i="40"/>
  <c r="B17" i="48"/>
  <c r="F14" i="40"/>
  <c r="E14"/>
  <c r="C17" i="48" s="1"/>
  <c r="D18" i="37"/>
  <c r="B16" i="48" s="1"/>
  <c r="E18" i="37"/>
  <c r="C16" i="48" s="1"/>
  <c r="E12" i="35"/>
  <c r="C14" i="48" s="1"/>
  <c r="B14"/>
  <c r="E17" i="34"/>
  <c r="D9" i="33"/>
  <c r="B12" i="48"/>
  <c r="F9" i="33"/>
  <c r="D19" i="30"/>
  <c r="B11" i="48" s="1"/>
  <c r="E19" i="30"/>
  <c r="C11" i="48" s="1"/>
  <c r="E10" i="29"/>
  <c r="C10" i="48" s="1"/>
  <c r="F10" i="29"/>
  <c r="B10" i="48"/>
  <c r="E8" i="27"/>
  <c r="C8" i="48" s="1"/>
  <c r="B8"/>
  <c r="D11" i="16"/>
  <c r="B6" i="48" s="1"/>
  <c r="F11" i="16"/>
  <c r="E11"/>
  <c r="C6" i="48" s="1"/>
  <c r="E9" i="18"/>
  <c r="C4" i="48" s="1"/>
  <c r="F9" i="18"/>
  <c r="D14" i="19"/>
  <c r="E14"/>
  <c r="C3" i="48" s="1"/>
  <c r="B3"/>
  <c r="F13" i="43" l="1"/>
  <c r="F18" i="37"/>
  <c r="F12" i="35"/>
  <c r="F17" i="34"/>
  <c r="C13" i="48"/>
  <c r="C22" s="1"/>
  <c r="F19" i="30"/>
  <c r="F8" i="27"/>
  <c r="B22" i="48"/>
  <c r="F14" i="19"/>
  <c r="D22" i="48" l="1"/>
</calcChain>
</file>

<file path=xl/sharedStrings.xml><?xml version="1.0" encoding="utf-8"?>
<sst xmlns="http://schemas.openxmlformats.org/spreadsheetml/2006/main" count="459" uniqueCount="108">
  <si>
    <t>Data</t>
  </si>
  <si>
    <t>Identificação</t>
  </si>
  <si>
    <t>Histórico</t>
  </si>
  <si>
    <t>Receita</t>
  </si>
  <si>
    <t>Despesa</t>
  </si>
  <si>
    <t>Receita-Despesa</t>
  </si>
  <si>
    <t>Procuração</t>
  </si>
  <si>
    <t>Certidão</t>
  </si>
  <si>
    <t>Rec.firmas</t>
  </si>
  <si>
    <t>Autenticações</t>
  </si>
  <si>
    <t>Cartões</t>
  </si>
  <si>
    <t>Recivil Procurações</t>
  </si>
  <si>
    <t>Recivil Certidão</t>
  </si>
  <si>
    <t>Recivil de Rec. Firma</t>
  </si>
  <si>
    <t>Recivil de Autenticações</t>
  </si>
  <si>
    <t>Recivil de Cartões</t>
  </si>
  <si>
    <t>Refeição</t>
  </si>
  <si>
    <t>COPASA</t>
  </si>
  <si>
    <t>INSS</t>
  </si>
  <si>
    <t>Salários</t>
  </si>
  <si>
    <t>Aluguel</t>
  </si>
  <si>
    <t>TOTAL</t>
  </si>
  <si>
    <t>L. 66-P Fl. 20</t>
  </si>
  <si>
    <t>L. 66-P Fl. 21</t>
  </si>
  <si>
    <t>L. 66-P Fl. 22</t>
  </si>
  <si>
    <t>L. 66-P Fl. 23</t>
  </si>
  <si>
    <t>L. 66-P Fl. 24</t>
  </si>
  <si>
    <t>L. 66-P Fl. 25</t>
  </si>
  <si>
    <t>L. 66-P Fl. 26</t>
  </si>
  <si>
    <t>L. 66-P Fl. 27</t>
  </si>
  <si>
    <t>L. 66-P Fl. 28</t>
  </si>
  <si>
    <t>L. 66-P Fl. 29</t>
  </si>
  <si>
    <t>L. 66-P Fl. 30</t>
  </si>
  <si>
    <t>L. 66-P Fl. 31</t>
  </si>
  <si>
    <t>L. 66-P Fl. 32</t>
  </si>
  <si>
    <t>L. 66-P Fl. 33</t>
  </si>
  <si>
    <t>L. 66-P Fl. 34</t>
  </si>
  <si>
    <t>L. 66-P Fl. 35</t>
  </si>
  <si>
    <t>L. 66-P Fl. 36</t>
  </si>
  <si>
    <t>L. 66-P Fl. 37</t>
  </si>
  <si>
    <t>L. 66-P Fl. 38</t>
  </si>
  <si>
    <t>L. 66-P Fl. 39</t>
  </si>
  <si>
    <t>L. 66-P Fl. 40</t>
  </si>
  <si>
    <t>L. 66-P Fl. 41</t>
  </si>
  <si>
    <t>L. 66-P Fl. 42</t>
  </si>
  <si>
    <t>L. 66-P Fl. 43</t>
  </si>
  <si>
    <t>L. 66-P Fl. 44</t>
  </si>
  <si>
    <t>L. 66-P Fl. 45</t>
  </si>
  <si>
    <t>Escritura</t>
  </si>
  <si>
    <t>L. 159-N Fls 54</t>
  </si>
  <si>
    <t>L. 159-N Fls 55</t>
  </si>
  <si>
    <t>L. 159-N Fls 56</t>
  </si>
  <si>
    <t>L. 159-N Fls 57</t>
  </si>
  <si>
    <t>L. 159-N Fls 58</t>
  </si>
  <si>
    <t>L. 159-N Fls 59</t>
  </si>
  <si>
    <t>L. 159-N Fls 60</t>
  </si>
  <si>
    <t>L. 159-N Fls 61</t>
  </si>
  <si>
    <t>L. 159-N Fls 62</t>
  </si>
  <si>
    <t>L. 159-N Fls 63</t>
  </si>
  <si>
    <t>L. 159-N Fls 65</t>
  </si>
  <si>
    <t>L. 159-N Fls 66</t>
  </si>
  <si>
    <t>L. 159-N Fls 67/68</t>
  </si>
  <si>
    <t>L. 159-N Fls 69/70</t>
  </si>
  <si>
    <t>L. 159-N Fls 71</t>
  </si>
  <si>
    <t>L. 159-N Fls 72</t>
  </si>
  <si>
    <t>L. 159-N Fls 73</t>
  </si>
  <si>
    <t>L. 159-N Fls 74</t>
  </si>
  <si>
    <t>L. 159-N Fls 75</t>
  </si>
  <si>
    <t>L. 159-N Fls 76</t>
  </si>
  <si>
    <t>L. 159-N Fls 77/78</t>
  </si>
  <si>
    <t>L. 159-N Fls 79</t>
  </si>
  <si>
    <t>L. 159-N Fls 80</t>
  </si>
  <si>
    <t>L. 159-N Fls 81</t>
  </si>
  <si>
    <t>L. 159-N Fls 82/83</t>
  </si>
  <si>
    <t>L. 159-N Fls 84</t>
  </si>
  <si>
    <t>L. 159-N Fls 85</t>
  </si>
  <si>
    <t>L. 159-N Fls 86</t>
  </si>
  <si>
    <t>L. 159-N Fls 88</t>
  </si>
  <si>
    <t>L. 159-N Fls 89/90</t>
  </si>
  <si>
    <t>L. 159-N Fls 91</t>
  </si>
  <si>
    <t>L. 159-N Fls 92</t>
  </si>
  <si>
    <t>L. 159-N Fls 93</t>
  </si>
  <si>
    <t>L. 159-N Fls 94</t>
  </si>
  <si>
    <t>Recivil Escrituras</t>
  </si>
  <si>
    <t xml:space="preserve">Panolli                                    </t>
  </si>
  <si>
    <t>Internet</t>
  </si>
  <si>
    <t>BD Online</t>
  </si>
  <si>
    <t>1 parcela</t>
  </si>
  <si>
    <t xml:space="preserve">papelaria </t>
  </si>
  <si>
    <t>Xerox n.f. 000305</t>
  </si>
  <si>
    <t>1711/2014</t>
  </si>
  <si>
    <t>1311/2014</t>
  </si>
  <si>
    <t xml:space="preserve">13° Salário </t>
  </si>
  <si>
    <t>FGTS</t>
  </si>
  <si>
    <t>ISS</t>
  </si>
  <si>
    <t>IRRF Salário</t>
  </si>
  <si>
    <t>DARF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</si>
  <si>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</t>
  </si>
  <si>
    <t>Cemig</t>
  </si>
  <si>
    <t>Materiais de Construção</t>
  </si>
  <si>
    <t>n.f. 391638</t>
  </si>
  <si>
    <t>n.f. 391640</t>
  </si>
  <si>
    <t>n.f. 391643</t>
  </si>
  <si>
    <t>n.f. 388206</t>
  </si>
  <si>
    <t>Telefone</t>
  </si>
  <si>
    <t>Oi Conta Total</t>
  </si>
  <si>
    <t>SIM CARDs</t>
  </si>
  <si>
    <t>n.f 000166371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</si>
</sst>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43" fontId="3" fillId="0" borderId="2" xfId="1" applyFont="1" applyBorder="1" applyAlignment="1">
      <alignment horizontal="right" vertical="top" wrapText="1"/>
    </xf>
    <xf numFmtId="0" fontId="3" fillId="0" borderId="3" xfId="0" applyFont="1" applyBorder="1" applyAlignment="1">
      <alignment horizontal="center" vertical="top" wrapText="1"/>
    </xf>
    <xf numFmtId="43" fontId="3" fillId="0" borderId="3" xfId="1" applyFont="1" applyBorder="1" applyAlignment="1">
      <alignment horizontal="right" vertical="top" wrapText="1"/>
    </xf>
    <xf numFmtId="43" fontId="4" fillId="0" borderId="3" xfId="1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43" fontId="1" fillId="0" borderId="2" xfId="1" applyFont="1" applyBorder="1"/>
    <xf numFmtId="0" fontId="3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43" fontId="5" fillId="0" borderId="2" xfId="0" applyNumberFormat="1" applyFont="1" applyBorder="1"/>
    <xf numFmtId="14" fontId="3" fillId="0" borderId="4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43" fontId="3" fillId="0" borderId="4" xfId="1" applyFont="1" applyBorder="1" applyAlignment="1">
      <alignment horizontal="right" vertical="top" wrapText="1"/>
    </xf>
    <xf numFmtId="43" fontId="1" fillId="0" borderId="4" xfId="1" applyFont="1" applyBorder="1"/>
  </cellXfs>
  <cellStyles count="2">
    <cellStyle name="Normal" xfId="0" builtinId="0"/>
    <cellStyle name="Separador de milhares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8"/>
  <dimension ref="A1:F21"/>
  <sheetViews>
    <sheetView workbookViewId="0">
      <selection activeCell="E17" sqref="E17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41946</v>
      </c>
      <c r="B2" s="7" t="s">
        <v>48</v>
      </c>
      <c r="C2" s="12" t="s">
        <v>49</v>
      </c>
      <c r="D2" s="3">
        <f>538.12+32.24</f>
        <v>570.36</v>
      </c>
      <c r="E2" s="3"/>
      <c r="F2" s="8"/>
    </row>
    <row r="3" spans="1:6" ht="15" customHeight="1">
      <c r="A3" s="2">
        <v>41946</v>
      </c>
      <c r="B3" s="7" t="s">
        <v>48</v>
      </c>
      <c r="C3" s="12" t="s">
        <v>50</v>
      </c>
      <c r="D3" s="3">
        <f>538.12+32.24</f>
        <v>570.36</v>
      </c>
      <c r="E3" s="3"/>
      <c r="F3" s="8"/>
    </row>
    <row r="4" spans="1:6" ht="15" customHeight="1">
      <c r="A4" s="2">
        <v>41946</v>
      </c>
      <c r="B4" s="7" t="s">
        <v>48</v>
      </c>
      <c r="C4" s="12" t="s">
        <v>51</v>
      </c>
      <c r="D4" s="3">
        <f>538.12+32.24</f>
        <v>570.36</v>
      </c>
      <c r="E4" s="3"/>
      <c r="F4" s="8"/>
    </row>
    <row r="5" spans="1:6" ht="15" customHeight="1">
      <c r="A5" s="2">
        <v>41946</v>
      </c>
      <c r="B5" s="7" t="s">
        <v>48</v>
      </c>
      <c r="C5" s="12" t="s">
        <v>52</v>
      </c>
      <c r="D5" s="3">
        <f>538.12+32.24</f>
        <v>570.36</v>
      </c>
      <c r="E5" s="3"/>
      <c r="F5" s="8"/>
    </row>
    <row r="6" spans="1:6" ht="15" customHeight="1">
      <c r="A6" s="2">
        <v>41946</v>
      </c>
      <c r="B6" s="7" t="s">
        <v>48</v>
      </c>
      <c r="C6" s="12" t="s">
        <v>53</v>
      </c>
      <c r="D6" s="3">
        <f>538.12+32.24</f>
        <v>570.36</v>
      </c>
      <c r="E6" s="3"/>
      <c r="F6" s="8"/>
    </row>
    <row r="7" spans="1:6" ht="15" customHeight="1">
      <c r="A7" s="2">
        <v>41946</v>
      </c>
      <c r="B7" s="7" t="s">
        <v>48</v>
      </c>
      <c r="C7" s="12" t="s">
        <v>54</v>
      </c>
      <c r="D7" s="3">
        <f>254.03+15.2</f>
        <v>269.23</v>
      </c>
      <c r="E7" s="3"/>
      <c r="F7" s="8"/>
    </row>
    <row r="8" spans="1:6" ht="15" customHeight="1">
      <c r="A8" s="2">
        <v>41946</v>
      </c>
      <c r="B8" s="7" t="s">
        <v>7</v>
      </c>
      <c r="C8" s="7">
        <v>1</v>
      </c>
      <c r="D8" s="3">
        <f>13.05+0.78</f>
        <v>13.83</v>
      </c>
      <c r="E8" s="3"/>
      <c r="F8" s="8"/>
    </row>
    <row r="9" spans="1:6" ht="15" customHeight="1">
      <c r="A9" s="2">
        <v>41946</v>
      </c>
      <c r="B9" s="7" t="s">
        <v>8</v>
      </c>
      <c r="C9" s="7">
        <v>129</v>
      </c>
      <c r="D9" s="3">
        <f>(3.68+0.22)*C9</f>
        <v>503.1</v>
      </c>
      <c r="E9" s="3"/>
      <c r="F9" s="8"/>
    </row>
    <row r="10" spans="1:6" ht="15" customHeight="1">
      <c r="A10" s="2">
        <v>41946</v>
      </c>
      <c r="B10" s="7" t="s">
        <v>9</v>
      </c>
      <c r="C10" s="7">
        <v>90</v>
      </c>
      <c r="D10" s="3">
        <f t="shared" ref="D10:D11" si="0">(3.68+0.22)*C10</f>
        <v>351.00000000000006</v>
      </c>
      <c r="E10" s="3"/>
      <c r="F10" s="8"/>
    </row>
    <row r="11" spans="1:6" ht="15" customHeight="1">
      <c r="A11" s="2">
        <v>41946</v>
      </c>
      <c r="B11" s="7" t="s">
        <v>10</v>
      </c>
      <c r="C11" s="7">
        <v>9</v>
      </c>
      <c r="D11" s="3">
        <f t="shared" si="0"/>
        <v>35.1</v>
      </c>
      <c r="E11" s="3"/>
      <c r="F11" s="8"/>
    </row>
    <row r="12" spans="1:6" ht="15" customHeight="1">
      <c r="A12" s="2">
        <v>41946</v>
      </c>
      <c r="B12" s="7" t="s">
        <v>83</v>
      </c>
      <c r="C12" s="7"/>
      <c r="D12" s="3"/>
      <c r="E12" s="3">
        <f>32.24*5+15.2</f>
        <v>176.4</v>
      </c>
      <c r="F12" s="8"/>
    </row>
    <row r="13" spans="1:6" ht="15" customHeight="1">
      <c r="A13" s="2">
        <v>41946</v>
      </c>
      <c r="B13" s="7" t="s">
        <v>12</v>
      </c>
      <c r="C13" s="7">
        <v>1</v>
      </c>
      <c r="D13" s="3"/>
      <c r="E13" s="3">
        <v>0.78</v>
      </c>
      <c r="F13" s="8"/>
    </row>
    <row r="14" spans="1:6" ht="15" customHeight="1">
      <c r="A14" s="2">
        <v>41946</v>
      </c>
      <c r="B14" s="7" t="s">
        <v>13</v>
      </c>
      <c r="C14" s="7">
        <f>C9</f>
        <v>129</v>
      </c>
      <c r="D14" s="3"/>
      <c r="E14" s="3">
        <f>0.22*C14</f>
        <v>28.38</v>
      </c>
      <c r="F14" s="8"/>
    </row>
    <row r="15" spans="1:6" ht="15" customHeight="1">
      <c r="A15" s="2">
        <v>41946</v>
      </c>
      <c r="B15" s="7" t="s">
        <v>14</v>
      </c>
      <c r="C15" s="7">
        <f>C10</f>
        <v>90</v>
      </c>
      <c r="D15" s="3"/>
      <c r="E15" s="3">
        <f t="shared" ref="E15:E16" si="1">0.22*C15</f>
        <v>19.8</v>
      </c>
      <c r="F15" s="8"/>
    </row>
    <row r="16" spans="1:6" ht="15" customHeight="1">
      <c r="A16" s="2">
        <v>41946</v>
      </c>
      <c r="B16" s="7" t="s">
        <v>15</v>
      </c>
      <c r="C16" s="7">
        <f>C11</f>
        <v>9</v>
      </c>
      <c r="D16" s="3"/>
      <c r="E16" s="3">
        <f t="shared" si="1"/>
        <v>1.98</v>
      </c>
      <c r="F16" s="8"/>
    </row>
    <row r="17" spans="1:6" ht="15" customHeight="1">
      <c r="A17" s="2">
        <v>41946</v>
      </c>
      <c r="B17" s="7" t="s">
        <v>19</v>
      </c>
      <c r="C17" s="7"/>
      <c r="D17" s="3"/>
      <c r="E17" s="3">
        <v>3985.26</v>
      </c>
      <c r="F17" s="8"/>
    </row>
    <row r="18" spans="1:6" ht="15" customHeight="1">
      <c r="A18" s="2">
        <v>41946</v>
      </c>
      <c r="B18" s="7" t="s">
        <v>20</v>
      </c>
      <c r="C18" s="7"/>
      <c r="D18" s="3"/>
      <c r="E18" s="3">
        <v>1000</v>
      </c>
      <c r="F18" s="8"/>
    </row>
    <row r="19" spans="1:6" ht="15" customHeight="1">
      <c r="A19" s="2">
        <v>41971</v>
      </c>
      <c r="B19" s="17" t="s">
        <v>99</v>
      </c>
      <c r="C19" s="17" t="s">
        <v>103</v>
      </c>
      <c r="D19" s="18"/>
      <c r="E19" s="18">
        <v>17.82</v>
      </c>
      <c r="F19" s="19"/>
    </row>
    <row r="20" spans="1:6" ht="15" customHeight="1">
      <c r="A20" s="16">
        <v>41946</v>
      </c>
      <c r="B20" s="17" t="s">
        <v>92</v>
      </c>
      <c r="C20" s="17" t="s">
        <v>87</v>
      </c>
      <c r="D20" s="18"/>
      <c r="E20" s="18">
        <v>1687.25</v>
      </c>
      <c r="F20" s="19"/>
    </row>
    <row r="21" spans="1:6" ht="15" customHeight="1" thickBot="1">
      <c r="A21" s="4" t="s">
        <v>21</v>
      </c>
      <c r="B21" s="9"/>
      <c r="C21" s="9"/>
      <c r="D21" s="5">
        <f>SUM(D2:D20)</f>
        <v>4024.06</v>
      </c>
      <c r="E21" s="5">
        <f>SUM(E12:E20)</f>
        <v>6917.67</v>
      </c>
      <c r="F21" s="6">
        <f>D21-E21</f>
        <v>-2893.61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23"/>
  <dimension ref="A1:F19"/>
  <sheetViews>
    <sheetView workbookViewId="0">
      <selection activeCell="A15" sqref="A15:XFD15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41957</v>
      </c>
      <c r="B2" s="7" t="s">
        <v>6</v>
      </c>
      <c r="C2" s="7" t="s">
        <v>30</v>
      </c>
      <c r="D2" s="3">
        <f>71.43+4.29</f>
        <v>75.720000000000013</v>
      </c>
      <c r="E2" s="3"/>
      <c r="F2" s="8"/>
    </row>
    <row r="3" spans="1:6" ht="15" customHeight="1">
      <c r="A3" s="2">
        <v>41957</v>
      </c>
      <c r="B3" s="7" t="s">
        <v>6</v>
      </c>
      <c r="C3" s="7" t="s">
        <v>31</v>
      </c>
      <c r="D3" s="3">
        <f>71.43+4.29</f>
        <v>75.720000000000013</v>
      </c>
      <c r="E3" s="3"/>
      <c r="F3" s="8"/>
    </row>
    <row r="4" spans="1:6" ht="15" customHeight="1">
      <c r="A4" s="2">
        <v>41957</v>
      </c>
      <c r="B4" s="7" t="s">
        <v>6</v>
      </c>
      <c r="C4" s="7" t="s">
        <v>32</v>
      </c>
      <c r="D4" s="3">
        <f>71.43+4.29</f>
        <v>75.720000000000013</v>
      </c>
      <c r="E4" s="3"/>
      <c r="F4" s="8"/>
    </row>
    <row r="5" spans="1:6" ht="15" customHeight="1">
      <c r="A5" s="2">
        <v>41957</v>
      </c>
      <c r="B5" s="7" t="s">
        <v>6</v>
      </c>
      <c r="C5" s="7" t="s">
        <v>33</v>
      </c>
      <c r="D5" s="3">
        <f>71.43+4.29</f>
        <v>75.720000000000013</v>
      </c>
      <c r="E5" s="3"/>
      <c r="F5" s="8"/>
    </row>
    <row r="6" spans="1:6" ht="15" customHeight="1">
      <c r="A6" s="2">
        <v>41957</v>
      </c>
      <c r="B6" s="7" t="s">
        <v>6</v>
      </c>
      <c r="C6" s="7" t="s">
        <v>34</v>
      </c>
      <c r="D6" s="3">
        <f>71.43+4.29</f>
        <v>75.720000000000013</v>
      </c>
      <c r="E6" s="3"/>
      <c r="F6" s="8"/>
    </row>
    <row r="7" spans="1:6" ht="15" customHeight="1">
      <c r="A7" s="2">
        <v>41957</v>
      </c>
      <c r="B7" s="7" t="s">
        <v>48</v>
      </c>
      <c r="C7" s="12" t="s">
        <v>60</v>
      </c>
      <c r="D7" s="3">
        <f>996.59+59.71</f>
        <v>1056.3</v>
      </c>
      <c r="E7" s="3"/>
      <c r="F7" s="8"/>
    </row>
    <row r="8" spans="1:6" ht="15" customHeight="1">
      <c r="A8" s="2">
        <v>41957</v>
      </c>
      <c r="B8" s="7" t="s">
        <v>48</v>
      </c>
      <c r="C8" s="12" t="s">
        <v>61</v>
      </c>
      <c r="D8" s="3">
        <f>2771.98+166.18</f>
        <v>2938.16</v>
      </c>
      <c r="E8" s="3"/>
      <c r="F8" s="8"/>
    </row>
    <row r="9" spans="1:6" ht="15" customHeight="1">
      <c r="A9" s="2">
        <v>41957</v>
      </c>
      <c r="B9" s="7" t="s">
        <v>48</v>
      </c>
      <c r="C9" s="12" t="s">
        <v>62</v>
      </c>
      <c r="D9" s="3">
        <f>223.24+13.36</f>
        <v>236.60000000000002</v>
      </c>
      <c r="E9" s="3"/>
      <c r="F9" s="8"/>
    </row>
    <row r="10" spans="1:6" ht="15" customHeight="1">
      <c r="A10" s="2">
        <v>41957</v>
      </c>
      <c r="B10" s="7" t="s">
        <v>8</v>
      </c>
      <c r="C10" s="7">
        <v>139</v>
      </c>
      <c r="D10" s="3">
        <f>(3.68+0.22)*C10</f>
        <v>542.1</v>
      </c>
      <c r="E10" s="3"/>
      <c r="F10" s="8"/>
    </row>
    <row r="11" spans="1:6" ht="15" customHeight="1">
      <c r="A11" s="2">
        <v>41957</v>
      </c>
      <c r="B11" s="7" t="s">
        <v>9</v>
      </c>
      <c r="C11" s="7">
        <v>102</v>
      </c>
      <c r="D11" s="3">
        <f t="shared" ref="D11:D12" si="0">(3.68+0.22)*C11</f>
        <v>397.8</v>
      </c>
      <c r="E11" s="3"/>
      <c r="F11" s="8"/>
    </row>
    <row r="12" spans="1:6" ht="15" customHeight="1">
      <c r="A12" s="2">
        <v>41957</v>
      </c>
      <c r="B12" s="7" t="s">
        <v>10</v>
      </c>
      <c r="C12" s="7">
        <v>9</v>
      </c>
      <c r="D12" s="3">
        <f t="shared" si="0"/>
        <v>35.1</v>
      </c>
      <c r="E12" s="3"/>
      <c r="F12" s="8"/>
    </row>
    <row r="13" spans="1:6" ht="15" customHeight="1">
      <c r="A13" s="2">
        <v>41957</v>
      </c>
      <c r="B13" s="7" t="s">
        <v>11</v>
      </c>
      <c r="C13" s="7"/>
      <c r="D13" s="3"/>
      <c r="E13" s="3">
        <f>4.29*5</f>
        <v>21.45</v>
      </c>
      <c r="F13" s="8"/>
    </row>
    <row r="14" spans="1:6" ht="15" customHeight="1">
      <c r="A14" s="2">
        <v>41957</v>
      </c>
      <c r="B14" s="7" t="s">
        <v>83</v>
      </c>
      <c r="C14" s="7"/>
      <c r="D14" s="3"/>
      <c r="E14" s="3">
        <f>59.71+166.18+13.26</f>
        <v>239.15</v>
      </c>
      <c r="F14" s="8"/>
    </row>
    <row r="15" spans="1:6" ht="15" customHeight="1">
      <c r="A15" s="2">
        <v>41957</v>
      </c>
      <c r="B15" s="7" t="s">
        <v>13</v>
      </c>
      <c r="C15" s="7">
        <f>C10</f>
        <v>139</v>
      </c>
      <c r="D15" s="3"/>
      <c r="E15" s="3">
        <f>0.22*C15</f>
        <v>30.580000000000002</v>
      </c>
      <c r="F15" s="8"/>
    </row>
    <row r="16" spans="1:6" ht="15" customHeight="1">
      <c r="A16" s="2">
        <v>41957</v>
      </c>
      <c r="B16" s="7" t="s">
        <v>14</v>
      </c>
      <c r="C16" s="7">
        <f>C11</f>
        <v>102</v>
      </c>
      <c r="D16" s="3"/>
      <c r="E16" s="3">
        <f t="shared" ref="E16:E17" si="1">0.22*C16</f>
        <v>22.44</v>
      </c>
      <c r="F16" s="8"/>
    </row>
    <row r="17" spans="1:6" ht="15" customHeight="1">
      <c r="A17" s="2">
        <v>41957</v>
      </c>
      <c r="B17" s="7" t="s">
        <v>15</v>
      </c>
      <c r="C17" s="7">
        <f>C12</f>
        <v>9</v>
      </c>
      <c r="D17" s="3"/>
      <c r="E17" s="3">
        <f t="shared" si="1"/>
        <v>1.98</v>
      </c>
      <c r="F17" s="8"/>
    </row>
    <row r="18" spans="1:6" ht="15" customHeight="1">
      <c r="A18" s="2">
        <v>41957</v>
      </c>
      <c r="B18" s="17" t="s">
        <v>104</v>
      </c>
      <c r="C18" s="17" t="s">
        <v>105</v>
      </c>
      <c r="D18" s="18"/>
      <c r="E18" s="18">
        <v>581.97</v>
      </c>
      <c r="F18" s="19"/>
    </row>
    <row r="19" spans="1:6" ht="15" customHeight="1" thickBot="1">
      <c r="A19" s="4" t="s">
        <v>21</v>
      </c>
      <c r="B19" s="9"/>
      <c r="C19" s="9"/>
      <c r="D19" s="5">
        <f>SUM(D2:D18)</f>
        <v>5584.6600000000008</v>
      </c>
      <c r="E19" s="5">
        <f>SUM(E2:E18)</f>
        <v>897.57</v>
      </c>
      <c r="F19" s="6">
        <f>D19-E19</f>
        <v>4687.0900000000011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26"/>
  <dimension ref="A1:F9"/>
  <sheetViews>
    <sheetView workbookViewId="0">
      <selection activeCell="A5" sqref="A5:XFD5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41960</v>
      </c>
      <c r="B2" s="7" t="s">
        <v>8</v>
      </c>
      <c r="C2" s="7">
        <v>125</v>
      </c>
      <c r="D2" s="3">
        <f>(3.68+0.22)*C2</f>
        <v>487.50000000000006</v>
      </c>
      <c r="E2" s="3"/>
      <c r="F2" s="8"/>
    </row>
    <row r="3" spans="1:6" ht="15" customHeight="1">
      <c r="A3" s="2">
        <v>41960</v>
      </c>
      <c r="B3" s="7" t="s">
        <v>9</v>
      </c>
      <c r="C3" s="7">
        <v>104</v>
      </c>
      <c r="D3" s="3">
        <f t="shared" ref="D3:D4" si="0">(3.68+0.22)*C3</f>
        <v>405.6</v>
      </c>
      <c r="E3" s="3"/>
      <c r="F3" s="8"/>
    </row>
    <row r="4" spans="1:6" ht="15" customHeight="1">
      <c r="A4" s="2">
        <v>41960</v>
      </c>
      <c r="B4" s="7" t="s">
        <v>10</v>
      </c>
      <c r="C4" s="7">
        <v>12</v>
      </c>
      <c r="D4" s="3">
        <f t="shared" si="0"/>
        <v>46.800000000000004</v>
      </c>
      <c r="E4" s="3"/>
      <c r="F4" s="8"/>
    </row>
    <row r="5" spans="1:6" ht="15" customHeight="1">
      <c r="A5" s="2">
        <v>41960</v>
      </c>
      <c r="B5" s="7" t="s">
        <v>13</v>
      </c>
      <c r="C5" s="7">
        <f>C2</f>
        <v>125</v>
      </c>
      <c r="D5" s="3"/>
      <c r="E5" s="3">
        <f>0.22*C5</f>
        <v>27.5</v>
      </c>
      <c r="F5" s="8"/>
    </row>
    <row r="6" spans="1:6" ht="15" customHeight="1">
      <c r="A6" s="2">
        <v>41960</v>
      </c>
      <c r="B6" s="7" t="s">
        <v>14</v>
      </c>
      <c r="C6" s="7">
        <f>C3</f>
        <v>104</v>
      </c>
      <c r="D6" s="3"/>
      <c r="E6" s="3">
        <f t="shared" ref="E6:E7" si="1">0.22*C6</f>
        <v>22.88</v>
      </c>
      <c r="F6" s="8"/>
    </row>
    <row r="7" spans="1:6" ht="15" customHeight="1">
      <c r="A7" s="2" t="s">
        <v>90</v>
      </c>
      <c r="B7" s="7" t="s">
        <v>15</v>
      </c>
      <c r="C7" s="7">
        <f>C4</f>
        <v>12</v>
      </c>
      <c r="D7" s="3"/>
      <c r="E7" s="3">
        <f t="shared" si="1"/>
        <v>2.64</v>
      </c>
      <c r="F7" s="8"/>
    </row>
    <row r="8" spans="1:6" ht="15" customHeight="1">
      <c r="A8" s="2">
        <v>41961</v>
      </c>
      <c r="B8" s="17" t="s">
        <v>98</v>
      </c>
      <c r="C8" s="17"/>
      <c r="D8" s="18"/>
      <c r="E8" s="18">
        <v>139.97</v>
      </c>
      <c r="F8" s="19"/>
    </row>
    <row r="9" spans="1:6" ht="15" customHeight="1" thickBot="1">
      <c r="A9" s="4" t="s">
        <v>21</v>
      </c>
      <c r="B9" s="9"/>
      <c r="C9" s="9"/>
      <c r="D9" s="5">
        <f>SUM(D2:D8)</f>
        <v>939.90000000000009</v>
      </c>
      <c r="E9" s="5">
        <f>SUM(E2:E8)</f>
        <v>192.99</v>
      </c>
      <c r="F9" s="6">
        <f>D9-E9</f>
        <v>746.91000000000008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27"/>
  <dimension ref="A1:F17"/>
  <sheetViews>
    <sheetView workbookViewId="0">
      <selection activeCell="E12" sqref="E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41961</v>
      </c>
      <c r="B2" s="7" t="s">
        <v>6</v>
      </c>
      <c r="C2" s="7" t="s">
        <v>35</v>
      </c>
      <c r="D2" s="3">
        <f>71.43+4.29</f>
        <v>75.720000000000013</v>
      </c>
      <c r="E2" s="3"/>
      <c r="F2" s="8"/>
    </row>
    <row r="3" spans="1:6" ht="15" customHeight="1">
      <c r="A3" s="2">
        <v>41961</v>
      </c>
      <c r="B3" s="7" t="s">
        <v>6</v>
      </c>
      <c r="C3" s="7" t="s">
        <v>36</v>
      </c>
      <c r="D3" s="3">
        <f>71.43+4.29</f>
        <v>75.720000000000013</v>
      </c>
      <c r="E3" s="3"/>
      <c r="F3" s="8"/>
    </row>
    <row r="4" spans="1:6" ht="15" customHeight="1">
      <c r="A4" s="2">
        <v>41961</v>
      </c>
      <c r="B4" s="7" t="s">
        <v>6</v>
      </c>
      <c r="C4" s="7" t="s">
        <v>37</v>
      </c>
      <c r="D4" s="3">
        <f>71.43+4.29</f>
        <v>75.720000000000013</v>
      </c>
      <c r="E4" s="3"/>
      <c r="F4" s="8"/>
    </row>
    <row r="5" spans="1:6" ht="15" customHeight="1">
      <c r="A5" s="2">
        <v>41961</v>
      </c>
      <c r="B5" s="7" t="s">
        <v>48</v>
      </c>
      <c r="C5" s="12" t="s">
        <v>63</v>
      </c>
      <c r="D5" s="3">
        <f>386.66+23.12</f>
        <v>409.78000000000003</v>
      </c>
      <c r="E5" s="3"/>
      <c r="F5" s="8"/>
    </row>
    <row r="6" spans="1:6" ht="15" customHeight="1">
      <c r="A6" s="2">
        <v>41961</v>
      </c>
      <c r="B6" s="7" t="s">
        <v>48</v>
      </c>
      <c r="C6" s="12" t="s">
        <v>64</v>
      </c>
      <c r="D6" s="3">
        <f>351.46+21.04</f>
        <v>372.5</v>
      </c>
      <c r="E6" s="3"/>
      <c r="F6" s="8"/>
    </row>
    <row r="7" spans="1:6" ht="15" customHeight="1">
      <c r="A7" s="2">
        <v>41961</v>
      </c>
      <c r="B7" s="7" t="s">
        <v>48</v>
      </c>
      <c r="C7" s="12" t="s">
        <v>65</v>
      </c>
      <c r="D7" s="3">
        <f>28.24+1.69</f>
        <v>29.93</v>
      </c>
      <c r="E7" s="3"/>
      <c r="F7" s="8"/>
    </row>
    <row r="8" spans="1:6" ht="15" customHeight="1">
      <c r="A8" s="2">
        <v>41961</v>
      </c>
      <c r="B8" s="7" t="s">
        <v>48</v>
      </c>
      <c r="C8" s="12" t="s">
        <v>66</v>
      </c>
      <c r="D8" s="3">
        <f>37.04+2.21</f>
        <v>39.25</v>
      </c>
      <c r="E8" s="3"/>
      <c r="F8" s="8"/>
    </row>
    <row r="9" spans="1:6" ht="15" customHeight="1">
      <c r="A9" s="2">
        <v>41961</v>
      </c>
      <c r="B9" s="7" t="s">
        <v>8</v>
      </c>
      <c r="C9" s="7">
        <v>153</v>
      </c>
      <c r="D9" s="3">
        <f>(3.68+0.22)*C9</f>
        <v>596.70000000000005</v>
      </c>
      <c r="E9" s="3"/>
      <c r="F9" s="8"/>
    </row>
    <row r="10" spans="1:6" ht="15" customHeight="1">
      <c r="A10" s="2">
        <v>41961</v>
      </c>
      <c r="B10" s="7" t="s">
        <v>9</v>
      </c>
      <c r="C10" s="7">
        <v>107</v>
      </c>
      <c r="D10" s="3">
        <f t="shared" ref="D10:D11" si="0">(3.68+0.22)*C10</f>
        <v>417.3</v>
      </c>
      <c r="E10" s="3"/>
      <c r="F10" s="8"/>
    </row>
    <row r="11" spans="1:6" ht="15" customHeight="1">
      <c r="A11" s="2">
        <v>41961</v>
      </c>
      <c r="B11" s="7" t="s">
        <v>10</v>
      </c>
      <c r="C11" s="7">
        <v>13</v>
      </c>
      <c r="D11" s="3">
        <f t="shared" si="0"/>
        <v>50.7</v>
      </c>
      <c r="E11" s="3"/>
      <c r="F11" s="8"/>
    </row>
    <row r="12" spans="1:6" ht="15" customHeight="1">
      <c r="A12" s="2">
        <v>41961</v>
      </c>
      <c r="B12" s="7" t="s">
        <v>11</v>
      </c>
      <c r="C12" s="7"/>
      <c r="D12" s="3"/>
      <c r="E12" s="3">
        <f>4.29*3</f>
        <v>12.870000000000001</v>
      </c>
      <c r="F12" s="8"/>
    </row>
    <row r="13" spans="1:6" ht="15" customHeight="1">
      <c r="A13" s="2">
        <v>41961</v>
      </c>
      <c r="B13" s="7" t="s">
        <v>83</v>
      </c>
      <c r="C13" s="7"/>
      <c r="D13" s="3"/>
      <c r="E13" s="3">
        <f>23.12+21.04+1.69+2.21</f>
        <v>48.059999999999995</v>
      </c>
      <c r="F13" s="8"/>
    </row>
    <row r="14" spans="1:6" ht="15" customHeight="1">
      <c r="A14" s="2">
        <v>41961</v>
      </c>
      <c r="B14" s="7" t="s">
        <v>13</v>
      </c>
      <c r="C14" s="7">
        <f>C9</f>
        <v>153</v>
      </c>
      <c r="D14" s="3"/>
      <c r="E14" s="3">
        <f>0.22*C14</f>
        <v>33.660000000000004</v>
      </c>
      <c r="F14" s="8"/>
    </row>
    <row r="15" spans="1:6" ht="15" customHeight="1">
      <c r="A15" s="2">
        <v>41961</v>
      </c>
      <c r="B15" s="7" t="s">
        <v>14</v>
      </c>
      <c r="C15" s="7">
        <f>C10</f>
        <v>107</v>
      </c>
      <c r="D15" s="3"/>
      <c r="E15" s="3">
        <f t="shared" ref="E15:E16" si="1">0.22*C15</f>
        <v>23.54</v>
      </c>
      <c r="F15" s="8"/>
    </row>
    <row r="16" spans="1:6" ht="15" customHeight="1">
      <c r="A16" s="2">
        <v>41961</v>
      </c>
      <c r="B16" s="7" t="s">
        <v>15</v>
      </c>
      <c r="C16" s="7">
        <f>C11</f>
        <v>13</v>
      </c>
      <c r="D16" s="3"/>
      <c r="E16" s="3">
        <f t="shared" si="1"/>
        <v>2.86</v>
      </c>
      <c r="F16" s="8"/>
    </row>
    <row r="17" spans="1:6" ht="15" customHeight="1" thickBot="1">
      <c r="A17" s="4" t="s">
        <v>21</v>
      </c>
      <c r="B17" s="9"/>
      <c r="C17" s="9"/>
      <c r="D17" s="5">
        <f>SUM(D2:D16)</f>
        <v>2143.3200000000002</v>
      </c>
      <c r="E17" s="5">
        <f>SUM(E2:E16)</f>
        <v>120.99</v>
      </c>
      <c r="F17" s="6">
        <f>D17-E17</f>
        <v>2022.3300000000002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28"/>
  <dimension ref="A1:F12"/>
  <sheetViews>
    <sheetView workbookViewId="0">
      <selection activeCell="E7" sqref="E7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41962</v>
      </c>
      <c r="B2" s="7" t="s">
        <v>6</v>
      </c>
      <c r="C2" s="7" t="s">
        <v>38</v>
      </c>
      <c r="D2" s="3">
        <f>71.43+4.29</f>
        <v>75.720000000000013</v>
      </c>
      <c r="E2" s="3"/>
      <c r="F2" s="8"/>
    </row>
    <row r="3" spans="1:6" ht="15" customHeight="1">
      <c r="A3" s="2">
        <v>41962</v>
      </c>
      <c r="B3" s="7" t="s">
        <v>6</v>
      </c>
      <c r="C3" s="7" t="s">
        <v>39</v>
      </c>
      <c r="D3" s="3">
        <f>71.43+4.29</f>
        <v>75.720000000000013</v>
      </c>
      <c r="E3" s="3"/>
      <c r="F3" s="8"/>
    </row>
    <row r="4" spans="1:6" ht="15" customHeight="1">
      <c r="A4" s="2">
        <v>41962</v>
      </c>
      <c r="B4" s="7" t="s">
        <v>8</v>
      </c>
      <c r="C4" s="7">
        <v>192</v>
      </c>
      <c r="D4" s="3">
        <f>(3.68+0.22)*C4</f>
        <v>748.80000000000007</v>
      </c>
      <c r="E4" s="3"/>
      <c r="F4" s="8"/>
    </row>
    <row r="5" spans="1:6" ht="15" customHeight="1">
      <c r="A5" s="2">
        <v>41962</v>
      </c>
      <c r="B5" s="7" t="s">
        <v>9</v>
      </c>
      <c r="C5" s="7">
        <v>69</v>
      </c>
      <c r="D5" s="3">
        <f t="shared" ref="D5:D6" si="0">(3.68+0.22)*C5</f>
        <v>269.10000000000002</v>
      </c>
      <c r="E5" s="3"/>
      <c r="F5" s="8"/>
    </row>
    <row r="6" spans="1:6" ht="15" customHeight="1">
      <c r="A6" s="2">
        <v>41962</v>
      </c>
      <c r="B6" s="7" t="s">
        <v>10</v>
      </c>
      <c r="C6" s="7">
        <v>17</v>
      </c>
      <c r="D6" s="3">
        <f t="shared" si="0"/>
        <v>66.300000000000011</v>
      </c>
      <c r="E6" s="3"/>
      <c r="F6" s="8"/>
    </row>
    <row r="7" spans="1:6" ht="15" customHeight="1">
      <c r="A7" s="2">
        <v>41962</v>
      </c>
      <c r="B7" s="7" t="s">
        <v>11</v>
      </c>
      <c r="C7" s="7"/>
      <c r="D7" s="3"/>
      <c r="E7" s="3">
        <f>4.29*2</f>
        <v>8.58</v>
      </c>
      <c r="F7" s="8"/>
    </row>
    <row r="8" spans="1:6" ht="15" customHeight="1">
      <c r="A8" s="2">
        <v>41962</v>
      </c>
      <c r="B8" s="7" t="s">
        <v>12</v>
      </c>
      <c r="C8" s="7"/>
      <c r="D8" s="3"/>
      <c r="E8" s="3">
        <f>4.29*2</f>
        <v>8.58</v>
      </c>
      <c r="F8" s="8"/>
    </row>
    <row r="9" spans="1:6" ht="15" customHeight="1">
      <c r="A9" s="2">
        <v>41962</v>
      </c>
      <c r="B9" s="7" t="s">
        <v>13</v>
      </c>
      <c r="C9" s="7">
        <f>C4</f>
        <v>192</v>
      </c>
      <c r="D9" s="3"/>
      <c r="E9" s="3">
        <f>0.22*C9</f>
        <v>42.24</v>
      </c>
      <c r="F9" s="8"/>
    </row>
    <row r="10" spans="1:6" ht="15" customHeight="1">
      <c r="A10" s="2">
        <v>41962</v>
      </c>
      <c r="B10" s="7" t="s">
        <v>14</v>
      </c>
      <c r="C10" s="7">
        <f>C5</f>
        <v>69</v>
      </c>
      <c r="D10" s="3"/>
      <c r="E10" s="3">
        <f t="shared" ref="E10:E11" si="1">0.22*C10</f>
        <v>15.18</v>
      </c>
      <c r="F10" s="8"/>
    </row>
    <row r="11" spans="1:6" ht="15" customHeight="1">
      <c r="A11" s="2">
        <v>41962</v>
      </c>
      <c r="B11" s="7" t="s">
        <v>15</v>
      </c>
      <c r="C11" s="7">
        <f>C6</f>
        <v>17</v>
      </c>
      <c r="D11" s="3"/>
      <c r="E11" s="3">
        <f t="shared" si="1"/>
        <v>3.74</v>
      </c>
      <c r="F11" s="8"/>
    </row>
    <row r="12" spans="1:6" ht="15" customHeight="1" thickBot="1">
      <c r="A12" s="4" t="s">
        <v>21</v>
      </c>
      <c r="B12" s="9"/>
      <c r="C12" s="9"/>
      <c r="D12" s="5">
        <f>SUM(D2:D11)</f>
        <v>1235.6400000000001</v>
      </c>
      <c r="E12" s="5">
        <f>SUM(E2:E11)</f>
        <v>78.320000000000007</v>
      </c>
      <c r="F12" s="6">
        <f>D12-E12</f>
        <v>1157.3200000000002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29"/>
  <dimension ref="A1:F18"/>
  <sheetViews>
    <sheetView workbookViewId="0">
      <selection activeCell="D19" sqref="D19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41963</v>
      </c>
      <c r="B2" s="7" t="s">
        <v>6</v>
      </c>
      <c r="C2" s="7" t="s">
        <v>40</v>
      </c>
      <c r="D2" s="3">
        <f>11.98+0.72</f>
        <v>12.700000000000001</v>
      </c>
      <c r="E2" s="3"/>
      <c r="F2" s="8"/>
    </row>
    <row r="3" spans="1:6" ht="15" customHeight="1">
      <c r="A3" s="2">
        <v>41963</v>
      </c>
      <c r="B3" s="7" t="s">
        <v>48</v>
      </c>
      <c r="C3" s="12" t="s">
        <v>67</v>
      </c>
      <c r="D3" s="3">
        <f>573.32+34.32</f>
        <v>607.6400000000001</v>
      </c>
      <c r="E3" s="3"/>
      <c r="F3" s="8"/>
    </row>
    <row r="4" spans="1:6" ht="15" customHeight="1">
      <c r="A4" s="2">
        <v>41963</v>
      </c>
      <c r="B4" s="7" t="s">
        <v>48</v>
      </c>
      <c r="C4" s="12" t="s">
        <v>68</v>
      </c>
      <c r="D4" s="3">
        <f>41.44+2.47</f>
        <v>43.91</v>
      </c>
      <c r="E4" s="3"/>
      <c r="F4" s="8"/>
    </row>
    <row r="5" spans="1:6" ht="15" customHeight="1">
      <c r="A5" s="2">
        <v>41963</v>
      </c>
      <c r="B5" s="7" t="s">
        <v>7</v>
      </c>
      <c r="C5" s="7">
        <v>1</v>
      </c>
      <c r="D5" s="3">
        <f>13.05+0.78</f>
        <v>13.83</v>
      </c>
      <c r="E5" s="3"/>
      <c r="F5" s="8"/>
    </row>
    <row r="6" spans="1:6" ht="15" customHeight="1">
      <c r="A6" s="2">
        <v>41963</v>
      </c>
      <c r="B6" s="7" t="s">
        <v>8</v>
      </c>
      <c r="C6" s="7">
        <v>98</v>
      </c>
      <c r="D6" s="3">
        <f>(3.68+0.22)*C6</f>
        <v>382.20000000000005</v>
      </c>
      <c r="E6" s="3"/>
      <c r="F6" s="8"/>
    </row>
    <row r="7" spans="1:6" ht="15" customHeight="1">
      <c r="A7" s="2">
        <v>41963</v>
      </c>
      <c r="B7" s="7" t="s">
        <v>9</v>
      </c>
      <c r="C7" s="7">
        <v>68</v>
      </c>
      <c r="D7" s="3">
        <f t="shared" ref="D7:D8" si="0">(3.68+0.22)*C7</f>
        <v>265.20000000000005</v>
      </c>
      <c r="E7" s="3"/>
      <c r="F7" s="8"/>
    </row>
    <row r="8" spans="1:6" ht="15" customHeight="1">
      <c r="A8" s="2">
        <v>41963</v>
      </c>
      <c r="B8" s="7" t="s">
        <v>10</v>
      </c>
      <c r="C8" s="7">
        <v>9</v>
      </c>
      <c r="D8" s="3">
        <f t="shared" si="0"/>
        <v>35.1</v>
      </c>
      <c r="E8" s="3"/>
      <c r="F8" s="8"/>
    </row>
    <row r="9" spans="1:6" ht="15" customHeight="1">
      <c r="A9" s="2">
        <v>41963</v>
      </c>
      <c r="B9" s="7" t="s">
        <v>11</v>
      </c>
      <c r="C9" s="7"/>
      <c r="D9" s="3"/>
      <c r="E9" s="3">
        <v>0.72</v>
      </c>
      <c r="F9" s="8"/>
    </row>
    <row r="10" spans="1:6" ht="15" customHeight="1">
      <c r="A10" s="2">
        <v>41963</v>
      </c>
      <c r="B10" s="7" t="s">
        <v>83</v>
      </c>
      <c r="C10" s="7"/>
      <c r="D10" s="3"/>
      <c r="E10" s="3">
        <f>34.32+2.47</f>
        <v>36.79</v>
      </c>
      <c r="F10" s="8"/>
    </row>
    <row r="11" spans="1:6" ht="15" customHeight="1">
      <c r="A11" s="2">
        <v>41963</v>
      </c>
      <c r="B11" s="7" t="s">
        <v>12</v>
      </c>
      <c r="C11" s="7">
        <v>1</v>
      </c>
      <c r="D11" s="3"/>
      <c r="E11" s="3">
        <v>0.78</v>
      </c>
      <c r="F11" s="8"/>
    </row>
    <row r="12" spans="1:6" ht="15" customHeight="1">
      <c r="A12" s="2">
        <v>41963</v>
      </c>
      <c r="B12" s="7" t="s">
        <v>13</v>
      </c>
      <c r="C12" s="7">
        <f>C6</f>
        <v>98</v>
      </c>
      <c r="D12" s="3"/>
      <c r="E12" s="3">
        <f>0.22*C12</f>
        <v>21.56</v>
      </c>
      <c r="F12" s="8"/>
    </row>
    <row r="13" spans="1:6" ht="15" customHeight="1">
      <c r="A13" s="2">
        <v>41963</v>
      </c>
      <c r="B13" s="7" t="s">
        <v>14</v>
      </c>
      <c r="C13" s="7">
        <f>C7</f>
        <v>68</v>
      </c>
      <c r="D13" s="3"/>
      <c r="E13" s="3">
        <f t="shared" ref="E13:E14" si="1">0.22*C13</f>
        <v>14.96</v>
      </c>
      <c r="F13" s="8"/>
    </row>
    <row r="14" spans="1:6" ht="15" customHeight="1">
      <c r="A14" s="2">
        <v>41963</v>
      </c>
      <c r="B14" s="7" t="s">
        <v>15</v>
      </c>
      <c r="C14" s="7">
        <f>C8</f>
        <v>9</v>
      </c>
      <c r="D14" s="3"/>
      <c r="E14" s="3">
        <f t="shared" si="1"/>
        <v>1.98</v>
      </c>
      <c r="F14" s="8"/>
    </row>
    <row r="15" spans="1:6" ht="15" customHeight="1">
      <c r="A15" s="2">
        <v>41963</v>
      </c>
      <c r="B15" s="7" t="s">
        <v>18</v>
      </c>
      <c r="C15" s="7"/>
      <c r="D15" s="3"/>
      <c r="E15" s="3">
        <v>1365.42</v>
      </c>
      <c r="F15" s="8"/>
    </row>
    <row r="16" spans="1:6" ht="15" customHeight="1">
      <c r="A16" s="16">
        <v>41963</v>
      </c>
      <c r="B16" s="17" t="s">
        <v>95</v>
      </c>
      <c r="C16" s="17" t="s">
        <v>96</v>
      </c>
      <c r="D16" s="18"/>
      <c r="E16" s="18">
        <v>14.16</v>
      </c>
      <c r="F16" s="19"/>
    </row>
    <row r="17" spans="1:6" ht="15" customHeight="1">
      <c r="A17" s="2">
        <v>41963</v>
      </c>
      <c r="B17" s="17" t="s">
        <v>106</v>
      </c>
      <c r="C17" s="17" t="s">
        <v>107</v>
      </c>
      <c r="D17" s="18"/>
      <c r="E17" s="18">
        <v>75</v>
      </c>
      <c r="F17" s="19"/>
    </row>
    <row r="18" spans="1:6" ht="15" customHeight="1" thickBot="1">
      <c r="A18" s="4" t="s">
        <v>21</v>
      </c>
      <c r="B18" s="9"/>
      <c r="C18" s="9"/>
      <c r="D18" s="5">
        <f>SUM(D2:D17)</f>
        <v>1360.5800000000002</v>
      </c>
      <c r="E18" s="5">
        <f>SUM(E9:E17)</f>
        <v>1531.3700000000001</v>
      </c>
      <c r="F18" s="6">
        <f>D18-E18</f>
        <v>-170.78999999999996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30"/>
  <dimension ref="A1:F18"/>
  <sheetViews>
    <sheetView workbookViewId="0">
      <selection activeCell="A10" sqref="A10:XFD10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41964</v>
      </c>
      <c r="B2" s="7" t="s">
        <v>6</v>
      </c>
      <c r="C2" s="7" t="s">
        <v>41</v>
      </c>
      <c r="D2" s="3">
        <f>71.43+4.29</f>
        <v>75.720000000000013</v>
      </c>
      <c r="E2" s="3"/>
      <c r="F2" s="8"/>
    </row>
    <row r="3" spans="1:6" ht="15" customHeight="1">
      <c r="A3" s="2">
        <v>41964</v>
      </c>
      <c r="B3" s="7" t="s">
        <v>6</v>
      </c>
      <c r="C3" s="7" t="s">
        <v>42</v>
      </c>
      <c r="D3" s="3">
        <f>19.43+1.16</f>
        <v>20.59</v>
      </c>
      <c r="E3" s="3"/>
      <c r="F3" s="8"/>
    </row>
    <row r="4" spans="1:6" ht="15" customHeight="1">
      <c r="A4" s="2">
        <v>41964</v>
      </c>
      <c r="B4" s="7" t="s">
        <v>6</v>
      </c>
      <c r="C4" s="7" t="s">
        <v>43</v>
      </c>
      <c r="D4" s="3">
        <f>71.43+4.29</f>
        <v>75.720000000000013</v>
      </c>
      <c r="E4" s="3"/>
      <c r="F4" s="8"/>
    </row>
    <row r="5" spans="1:6" ht="15" customHeight="1">
      <c r="A5" s="2">
        <v>41964</v>
      </c>
      <c r="B5" s="7" t="s">
        <v>48</v>
      </c>
      <c r="C5" s="12" t="s">
        <v>69</v>
      </c>
      <c r="D5" s="3">
        <f>4135.48+247.92</f>
        <v>4383.3999999999996</v>
      </c>
      <c r="E5" s="3"/>
      <c r="F5" s="8"/>
    </row>
    <row r="6" spans="1:6" ht="15" customHeight="1">
      <c r="A6" s="2">
        <v>41964</v>
      </c>
      <c r="B6" s="7" t="s">
        <v>48</v>
      </c>
      <c r="C6" s="12" t="s">
        <v>70</v>
      </c>
      <c r="D6" s="3">
        <f>273.46+22.34</f>
        <v>295.79999999999995</v>
      </c>
      <c r="E6" s="3"/>
      <c r="F6" s="8"/>
    </row>
    <row r="7" spans="1:6" ht="15" customHeight="1">
      <c r="A7" s="2">
        <v>41964</v>
      </c>
      <c r="B7" s="7" t="s">
        <v>48</v>
      </c>
      <c r="C7" s="12" t="s">
        <v>71</v>
      </c>
      <c r="D7" s="3">
        <f>478.23+28.61</f>
        <v>506.84000000000003</v>
      </c>
      <c r="E7" s="3"/>
      <c r="F7" s="8"/>
    </row>
    <row r="8" spans="1:6" ht="15" customHeight="1">
      <c r="A8" s="2">
        <v>41964</v>
      </c>
      <c r="B8" s="7" t="s">
        <v>48</v>
      </c>
      <c r="C8" s="12" t="s">
        <v>72</v>
      </c>
      <c r="D8" s="3">
        <f>369.06+22.08</f>
        <v>391.14</v>
      </c>
      <c r="E8" s="3"/>
      <c r="F8" s="8"/>
    </row>
    <row r="9" spans="1:6" ht="15" customHeight="1">
      <c r="A9" s="2">
        <v>41964</v>
      </c>
      <c r="B9" s="7" t="s">
        <v>48</v>
      </c>
      <c r="C9" s="12" t="s">
        <v>73</v>
      </c>
      <c r="D9" s="3">
        <f>1195.04+71.5</f>
        <v>1266.54</v>
      </c>
      <c r="E9" s="3"/>
      <c r="F9" s="8"/>
    </row>
    <row r="10" spans="1:6" ht="15" customHeight="1">
      <c r="A10" s="2">
        <v>41964</v>
      </c>
      <c r="B10" s="7" t="s">
        <v>8</v>
      </c>
      <c r="C10" s="7">
        <v>92</v>
      </c>
      <c r="D10" s="3">
        <f>(3.68+0.22)*C10</f>
        <v>358.8</v>
      </c>
      <c r="E10" s="3"/>
      <c r="F10" s="8"/>
    </row>
    <row r="11" spans="1:6" ht="15" customHeight="1">
      <c r="A11" s="2">
        <v>41964</v>
      </c>
      <c r="B11" s="7" t="s">
        <v>9</v>
      </c>
      <c r="C11" s="7">
        <v>61</v>
      </c>
      <c r="D11" s="3">
        <f t="shared" ref="D11:D12" si="0">(3.68+0.22)*C11</f>
        <v>237.90000000000003</v>
      </c>
      <c r="E11" s="3"/>
      <c r="F11" s="8"/>
    </row>
    <row r="12" spans="1:6" ht="15" customHeight="1">
      <c r="A12" s="2">
        <v>41964</v>
      </c>
      <c r="B12" s="7" t="s">
        <v>10</v>
      </c>
      <c r="C12" s="7">
        <v>12</v>
      </c>
      <c r="D12" s="3">
        <f t="shared" si="0"/>
        <v>46.800000000000004</v>
      </c>
      <c r="E12" s="3"/>
      <c r="F12" s="8"/>
    </row>
    <row r="13" spans="1:6" ht="15" customHeight="1">
      <c r="A13" s="2">
        <v>41964</v>
      </c>
      <c r="B13" s="7" t="s">
        <v>11</v>
      </c>
      <c r="C13" s="7"/>
      <c r="D13" s="3"/>
      <c r="E13" s="3">
        <f>4.29*2+1.16</f>
        <v>9.74</v>
      </c>
      <c r="F13" s="8"/>
    </row>
    <row r="14" spans="1:6" ht="15" customHeight="1">
      <c r="A14" s="2">
        <v>41964</v>
      </c>
      <c r="B14" s="7" t="s">
        <v>83</v>
      </c>
      <c r="C14" s="7"/>
      <c r="D14" s="3"/>
      <c r="E14" s="3">
        <f>247.92+22.34+28.61+22.08+71.5</f>
        <v>392.45</v>
      </c>
      <c r="F14" s="8"/>
    </row>
    <row r="15" spans="1:6" ht="15" customHeight="1">
      <c r="A15" s="2">
        <v>41964</v>
      </c>
      <c r="B15" s="7" t="s">
        <v>13</v>
      </c>
      <c r="C15" s="7">
        <f>C10</f>
        <v>92</v>
      </c>
      <c r="D15" s="3"/>
      <c r="E15" s="3">
        <f>0.22*C15</f>
        <v>20.239999999999998</v>
      </c>
      <c r="F15" s="8"/>
    </row>
    <row r="16" spans="1:6" ht="15" customHeight="1">
      <c r="A16" s="2">
        <v>41964</v>
      </c>
      <c r="B16" s="7" t="s">
        <v>14</v>
      </c>
      <c r="C16" s="7">
        <f>C11</f>
        <v>61</v>
      </c>
      <c r="D16" s="3"/>
      <c r="E16" s="3">
        <f t="shared" ref="E16:E17" si="1">0.22*C16</f>
        <v>13.42</v>
      </c>
      <c r="F16" s="8"/>
    </row>
    <row r="17" spans="1:6" ht="15" customHeight="1">
      <c r="A17" s="2">
        <v>41964</v>
      </c>
      <c r="B17" s="7" t="s">
        <v>15</v>
      </c>
      <c r="C17" s="7">
        <f>C12</f>
        <v>12</v>
      </c>
      <c r="D17" s="3"/>
      <c r="E17" s="3">
        <f t="shared" si="1"/>
        <v>2.64</v>
      </c>
      <c r="F17" s="8"/>
    </row>
    <row r="18" spans="1:6" ht="15" customHeight="1" thickBot="1">
      <c r="A18" s="4" t="s">
        <v>21</v>
      </c>
      <c r="B18" s="9"/>
      <c r="C18" s="9"/>
      <c r="D18" s="5">
        <f>SUM(D2:D17)</f>
        <v>7659.25</v>
      </c>
      <c r="E18" s="5">
        <f>SUM(E2:E17)</f>
        <v>438.49</v>
      </c>
      <c r="F18" s="6">
        <f>D18-E18</f>
        <v>7220.76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33"/>
  <dimension ref="A1:F14"/>
  <sheetViews>
    <sheetView workbookViewId="0"/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41967</v>
      </c>
      <c r="B2" s="7" t="s">
        <v>6</v>
      </c>
      <c r="C2" s="7" t="s">
        <v>44</v>
      </c>
      <c r="D2" s="3">
        <f>71.43+4.29</f>
        <v>75.720000000000013</v>
      </c>
      <c r="E2" s="3"/>
      <c r="F2" s="8"/>
    </row>
    <row r="3" spans="1:6" ht="15" customHeight="1">
      <c r="A3" s="2">
        <v>41967</v>
      </c>
      <c r="B3" s="7" t="s">
        <v>6</v>
      </c>
      <c r="C3" s="7" t="s">
        <v>45</v>
      </c>
      <c r="D3" s="3">
        <f>71.43+4.29</f>
        <v>75.720000000000013</v>
      </c>
      <c r="E3" s="3"/>
      <c r="F3" s="8"/>
    </row>
    <row r="4" spans="1:6" ht="15" customHeight="1">
      <c r="A4" s="2">
        <v>41967</v>
      </c>
      <c r="B4" s="7" t="s">
        <v>48</v>
      </c>
      <c r="C4" s="12" t="s">
        <v>74</v>
      </c>
      <c r="D4" s="3">
        <f>28.24+1.69</f>
        <v>29.93</v>
      </c>
      <c r="E4" s="3"/>
      <c r="F4" s="8"/>
    </row>
    <row r="5" spans="1:6" ht="15" customHeight="1">
      <c r="A5" s="2">
        <v>41967</v>
      </c>
      <c r="B5" s="7" t="s">
        <v>48</v>
      </c>
      <c r="C5" s="12" t="s">
        <v>75</v>
      </c>
      <c r="D5" s="3">
        <f>28.24+1.69</f>
        <v>29.93</v>
      </c>
      <c r="E5" s="3"/>
      <c r="F5" s="8"/>
    </row>
    <row r="6" spans="1:6" ht="15" customHeight="1">
      <c r="A6" s="2">
        <v>41967</v>
      </c>
      <c r="B6" s="7" t="s">
        <v>8</v>
      </c>
      <c r="C6" s="7">
        <v>134</v>
      </c>
      <c r="D6" s="3">
        <f>(3.68+0.22)*C6</f>
        <v>522.6</v>
      </c>
      <c r="E6" s="3"/>
      <c r="F6" s="8"/>
    </row>
    <row r="7" spans="1:6" ht="15" customHeight="1">
      <c r="A7" s="2">
        <v>41967</v>
      </c>
      <c r="B7" s="7" t="s">
        <v>9</v>
      </c>
      <c r="C7" s="7">
        <v>60</v>
      </c>
      <c r="D7" s="3">
        <f t="shared" ref="D7:D8" si="0">(3.68+0.22)*C7</f>
        <v>234.00000000000003</v>
      </c>
      <c r="E7" s="3"/>
      <c r="F7" s="8"/>
    </row>
    <row r="8" spans="1:6" ht="15" customHeight="1">
      <c r="A8" s="2">
        <v>41967</v>
      </c>
      <c r="B8" s="7" t="s">
        <v>10</v>
      </c>
      <c r="C8" s="7">
        <v>8</v>
      </c>
      <c r="D8" s="3">
        <f t="shared" si="0"/>
        <v>31.200000000000003</v>
      </c>
      <c r="E8" s="3"/>
      <c r="F8" s="8"/>
    </row>
    <row r="9" spans="1:6" ht="15" customHeight="1">
      <c r="A9" s="2">
        <v>41967</v>
      </c>
      <c r="B9" s="7" t="s">
        <v>11</v>
      </c>
      <c r="C9" s="7"/>
      <c r="D9" s="3"/>
      <c r="E9" s="3">
        <f>4.29*2</f>
        <v>8.58</v>
      </c>
      <c r="F9" s="8"/>
    </row>
    <row r="10" spans="1:6" ht="15" customHeight="1">
      <c r="A10" s="2">
        <v>41967</v>
      </c>
      <c r="B10" s="7" t="s">
        <v>83</v>
      </c>
      <c r="C10" s="7"/>
      <c r="D10" s="3"/>
      <c r="E10" s="3">
        <f>1.69*2</f>
        <v>3.38</v>
      </c>
      <c r="F10" s="8"/>
    </row>
    <row r="11" spans="1:6" ht="15" customHeight="1">
      <c r="A11" s="2">
        <v>41967</v>
      </c>
      <c r="B11" s="7" t="s">
        <v>13</v>
      </c>
      <c r="C11" s="7">
        <f>C6</f>
        <v>134</v>
      </c>
      <c r="D11" s="3"/>
      <c r="E11" s="3">
        <f>0.22*C11</f>
        <v>29.48</v>
      </c>
      <c r="F11" s="8"/>
    </row>
    <row r="12" spans="1:6" ht="15" customHeight="1">
      <c r="A12" s="2">
        <v>41967</v>
      </c>
      <c r="B12" s="7" t="s">
        <v>14</v>
      </c>
      <c r="C12" s="7">
        <f>C7</f>
        <v>60</v>
      </c>
      <c r="D12" s="3"/>
      <c r="E12" s="3">
        <f t="shared" ref="E12:E13" si="1">0.22*C12</f>
        <v>13.2</v>
      </c>
      <c r="F12" s="8"/>
    </row>
    <row r="13" spans="1:6" ht="15" customHeight="1">
      <c r="A13" s="2">
        <v>41967</v>
      </c>
      <c r="B13" s="7" t="s">
        <v>15</v>
      </c>
      <c r="C13" s="7">
        <f>C8</f>
        <v>8</v>
      </c>
      <c r="D13" s="3"/>
      <c r="E13" s="3">
        <f t="shared" si="1"/>
        <v>1.76</v>
      </c>
      <c r="F13" s="8"/>
    </row>
    <row r="14" spans="1:6" ht="15" customHeight="1" thickBot="1">
      <c r="A14" s="4" t="s">
        <v>21</v>
      </c>
      <c r="B14" s="9"/>
      <c r="C14" s="9"/>
      <c r="D14" s="5">
        <f>SUM(D2:D13)</f>
        <v>999.10000000000014</v>
      </c>
      <c r="E14" s="5">
        <f>SUM(E2:E13)</f>
        <v>56.4</v>
      </c>
      <c r="F14" s="6">
        <f>D14-E14</f>
        <v>942.70000000000016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34"/>
  <dimension ref="A1:F11"/>
  <sheetViews>
    <sheetView workbookViewId="0"/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41968</v>
      </c>
      <c r="B2" s="7" t="s">
        <v>48</v>
      </c>
      <c r="C2" s="12" t="s">
        <v>76</v>
      </c>
      <c r="D2" s="3">
        <f>560.12+33.54</f>
        <v>593.66</v>
      </c>
      <c r="E2" s="3"/>
      <c r="F2" s="8"/>
    </row>
    <row r="3" spans="1:6" ht="15" customHeight="1">
      <c r="A3" s="2">
        <v>41968</v>
      </c>
      <c r="B3" s="7" t="s">
        <v>48</v>
      </c>
      <c r="C3" s="12" t="s">
        <v>77</v>
      </c>
      <c r="D3" s="3">
        <f>956.99+57.37</f>
        <v>1014.36</v>
      </c>
      <c r="E3" s="3"/>
      <c r="F3" s="8"/>
    </row>
    <row r="4" spans="1:6" ht="15" customHeight="1">
      <c r="A4" s="2">
        <v>41968</v>
      </c>
      <c r="B4" s="7" t="s">
        <v>8</v>
      </c>
      <c r="C4" s="7">
        <v>98</v>
      </c>
      <c r="D4" s="3">
        <f>(3.68+0.22)*C4</f>
        <v>382.20000000000005</v>
      </c>
      <c r="E4" s="3"/>
      <c r="F4" s="8"/>
    </row>
    <row r="5" spans="1:6" ht="15" customHeight="1">
      <c r="A5" s="2">
        <v>41968</v>
      </c>
      <c r="B5" s="7" t="s">
        <v>9</v>
      </c>
      <c r="C5" s="7">
        <v>28</v>
      </c>
      <c r="D5" s="3">
        <f t="shared" ref="D5:D6" si="0">(3.68+0.22)*C5</f>
        <v>109.20000000000002</v>
      </c>
      <c r="E5" s="3"/>
      <c r="F5" s="8"/>
    </row>
    <row r="6" spans="1:6" ht="15" customHeight="1">
      <c r="A6" s="2">
        <v>41968</v>
      </c>
      <c r="B6" s="7" t="s">
        <v>10</v>
      </c>
      <c r="C6" s="7">
        <v>7</v>
      </c>
      <c r="D6" s="3">
        <f t="shared" si="0"/>
        <v>27.300000000000004</v>
      </c>
      <c r="E6" s="3"/>
      <c r="F6" s="8"/>
    </row>
    <row r="7" spans="1:6" ht="15" customHeight="1">
      <c r="A7" s="2">
        <v>41968</v>
      </c>
      <c r="B7" s="7" t="s">
        <v>83</v>
      </c>
      <c r="C7" s="7"/>
      <c r="D7" s="3"/>
      <c r="E7" s="3">
        <f>33.54+57.37</f>
        <v>90.91</v>
      </c>
      <c r="F7" s="8"/>
    </row>
    <row r="8" spans="1:6" ht="15" customHeight="1">
      <c r="A8" s="2">
        <v>41968</v>
      </c>
      <c r="B8" s="7" t="s">
        <v>13</v>
      </c>
      <c r="C8" s="7">
        <f>C4</f>
        <v>98</v>
      </c>
      <c r="D8" s="3"/>
      <c r="E8" s="3">
        <f>0.22*C8</f>
        <v>21.56</v>
      </c>
      <c r="F8" s="8"/>
    </row>
    <row r="9" spans="1:6" ht="15" customHeight="1">
      <c r="A9" s="2">
        <v>41968</v>
      </c>
      <c r="B9" s="7" t="s">
        <v>14</v>
      </c>
      <c r="C9" s="7">
        <f>C5</f>
        <v>28</v>
      </c>
      <c r="D9" s="3"/>
      <c r="E9" s="3">
        <f t="shared" ref="E9:E10" si="1">0.22*C9</f>
        <v>6.16</v>
      </c>
      <c r="F9" s="8"/>
    </row>
    <row r="10" spans="1:6" ht="15" customHeight="1">
      <c r="A10" s="2">
        <v>41968</v>
      </c>
      <c r="B10" s="7" t="s">
        <v>15</v>
      </c>
      <c r="C10" s="7">
        <f>C6</f>
        <v>7</v>
      </c>
      <c r="D10" s="3"/>
      <c r="E10" s="3">
        <f t="shared" si="1"/>
        <v>1.54</v>
      </c>
      <c r="F10" s="8"/>
    </row>
    <row r="11" spans="1:6" ht="15" customHeight="1" thickBot="1">
      <c r="A11" s="4" t="s">
        <v>21</v>
      </c>
      <c r="B11" s="9"/>
      <c r="C11" s="9"/>
      <c r="D11" s="5">
        <f>SUM(D2:D10)</f>
        <v>2126.7200000000003</v>
      </c>
      <c r="E11" s="5">
        <f>SUM(E2:E10)</f>
        <v>120.17</v>
      </c>
      <c r="F11" s="6">
        <f>D11-E11</f>
        <v>2006.5500000000002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35"/>
  <dimension ref="A1:F11"/>
  <sheetViews>
    <sheetView workbookViewId="0">
      <selection activeCell="E11" sqref="E11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41969</v>
      </c>
      <c r="B2" s="7" t="s">
        <v>7</v>
      </c>
      <c r="C2" s="7">
        <v>5</v>
      </c>
      <c r="D2" s="3">
        <f>(13.05+0.78)*C2</f>
        <v>69.150000000000006</v>
      </c>
      <c r="E2" s="3"/>
      <c r="F2" s="8"/>
    </row>
    <row r="3" spans="1:6" ht="15" customHeight="1">
      <c r="A3" s="2">
        <v>41969</v>
      </c>
      <c r="B3" s="7" t="s">
        <v>8</v>
      </c>
      <c r="C3" s="7">
        <v>148</v>
      </c>
      <c r="D3" s="3">
        <f>(3.68+0.22)*C3</f>
        <v>577.20000000000005</v>
      </c>
      <c r="E3" s="3"/>
      <c r="F3" s="8"/>
    </row>
    <row r="4" spans="1:6" ht="15" customHeight="1">
      <c r="A4" s="2">
        <v>41969</v>
      </c>
      <c r="B4" s="7" t="s">
        <v>9</v>
      </c>
      <c r="C4" s="7">
        <v>42</v>
      </c>
      <c r="D4" s="3">
        <f t="shared" ref="D4:D5" si="0">(3.68+0.22)*C4</f>
        <v>163.80000000000001</v>
      </c>
      <c r="E4" s="3"/>
      <c r="F4" s="8"/>
    </row>
    <row r="5" spans="1:6" ht="15" customHeight="1">
      <c r="A5" s="2">
        <v>41969</v>
      </c>
      <c r="B5" s="7" t="s">
        <v>10</v>
      </c>
      <c r="C5" s="7">
        <v>10</v>
      </c>
      <c r="D5" s="3">
        <f t="shared" si="0"/>
        <v>39</v>
      </c>
      <c r="E5" s="3"/>
      <c r="F5" s="8"/>
    </row>
    <row r="6" spans="1:6" ht="15" customHeight="1">
      <c r="A6" s="2">
        <v>41969</v>
      </c>
      <c r="B6" s="7" t="s">
        <v>12</v>
      </c>
      <c r="C6" s="7">
        <v>5</v>
      </c>
      <c r="D6" s="3"/>
      <c r="E6" s="3">
        <f>0.78*5</f>
        <v>3.9000000000000004</v>
      </c>
      <c r="F6" s="8"/>
    </row>
    <row r="7" spans="1:6" ht="15" customHeight="1">
      <c r="A7" s="2">
        <v>41969</v>
      </c>
      <c r="B7" s="7" t="s">
        <v>13</v>
      </c>
      <c r="C7" s="7">
        <f>C3</f>
        <v>148</v>
      </c>
      <c r="D7" s="3"/>
      <c r="E7" s="3">
        <f>0.22*C7</f>
        <v>32.56</v>
      </c>
      <c r="F7" s="8"/>
    </row>
    <row r="8" spans="1:6" ht="15" customHeight="1">
      <c r="A8" s="2">
        <v>41969</v>
      </c>
      <c r="B8" s="7" t="s">
        <v>14</v>
      </c>
      <c r="C8" s="7">
        <f>C4</f>
        <v>42</v>
      </c>
      <c r="D8" s="3"/>
      <c r="E8" s="3">
        <f t="shared" ref="E8:E9" si="1">0.22*C8</f>
        <v>9.24</v>
      </c>
      <c r="F8" s="8"/>
    </row>
    <row r="9" spans="1:6" ht="15" customHeight="1">
      <c r="A9" s="2">
        <v>41969</v>
      </c>
      <c r="B9" s="7" t="s">
        <v>15</v>
      </c>
      <c r="C9" s="7">
        <f>C5</f>
        <v>10</v>
      </c>
      <c r="D9" s="3"/>
      <c r="E9" s="3">
        <f t="shared" si="1"/>
        <v>2.2000000000000002</v>
      </c>
      <c r="F9" s="8"/>
    </row>
    <row r="10" spans="1:6" ht="15" customHeight="1">
      <c r="A10" s="2">
        <v>41969</v>
      </c>
      <c r="B10" s="7" t="s">
        <v>88</v>
      </c>
      <c r="C10" s="7" t="s">
        <v>89</v>
      </c>
      <c r="D10" s="3"/>
      <c r="E10" s="3">
        <v>325</v>
      </c>
      <c r="F10" s="8"/>
    </row>
    <row r="11" spans="1:6" ht="15" customHeight="1" thickBot="1">
      <c r="A11" s="4" t="s">
        <v>21</v>
      </c>
      <c r="B11" s="9"/>
      <c r="C11" s="9"/>
      <c r="D11" s="5">
        <f>SUM(D2:D10)</f>
        <v>849.15000000000009</v>
      </c>
      <c r="E11" s="5">
        <f>SUM(E2:E10)</f>
        <v>372.9</v>
      </c>
      <c r="F11" s="6">
        <f>D11-E11</f>
        <v>476.25000000000011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36"/>
  <dimension ref="A1:F13"/>
  <sheetViews>
    <sheetView workbookViewId="0">
      <selection activeCell="A9" sqref="A9:XFD9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41970</v>
      </c>
      <c r="B2" s="7" t="s">
        <v>6</v>
      </c>
      <c r="C2" s="7" t="s">
        <v>46</v>
      </c>
      <c r="D2" s="3">
        <f>71.43+4.29</f>
        <v>75.720000000000013</v>
      </c>
      <c r="E2" s="3"/>
      <c r="F2" s="8"/>
    </row>
    <row r="3" spans="1:6" ht="15" customHeight="1">
      <c r="A3" s="2">
        <v>41970</v>
      </c>
      <c r="B3" s="7" t="s">
        <v>48</v>
      </c>
      <c r="C3" s="12" t="s">
        <v>78</v>
      </c>
      <c r="D3" s="3">
        <f>543.54+32.42</f>
        <v>575.95999999999992</v>
      </c>
      <c r="E3" s="3"/>
      <c r="F3" s="8"/>
    </row>
    <row r="4" spans="1:6" ht="15" customHeight="1">
      <c r="A4" s="2">
        <v>41970</v>
      </c>
      <c r="B4" s="7" t="s">
        <v>8</v>
      </c>
      <c r="C4" s="7">
        <v>152</v>
      </c>
      <c r="D4" s="3">
        <f>(3.68+0.22)*C4</f>
        <v>592.80000000000007</v>
      </c>
      <c r="E4" s="3"/>
      <c r="F4" s="8"/>
    </row>
    <row r="5" spans="1:6" ht="15" customHeight="1">
      <c r="A5" s="2">
        <v>41970</v>
      </c>
      <c r="B5" s="7" t="s">
        <v>9</v>
      </c>
      <c r="C5" s="7">
        <v>60</v>
      </c>
      <c r="D5" s="3">
        <f t="shared" ref="D5:D6" si="0">(3.68+0.22)*C5</f>
        <v>234.00000000000003</v>
      </c>
      <c r="E5" s="3"/>
      <c r="F5" s="8"/>
    </row>
    <row r="6" spans="1:6" ht="15" customHeight="1">
      <c r="A6" s="2">
        <v>41970</v>
      </c>
      <c r="B6" s="7" t="s">
        <v>10</v>
      </c>
      <c r="C6" s="7">
        <v>7</v>
      </c>
      <c r="D6" s="3">
        <f t="shared" si="0"/>
        <v>27.300000000000004</v>
      </c>
      <c r="E6" s="3"/>
      <c r="F6" s="8"/>
    </row>
    <row r="7" spans="1:6" ht="15" customHeight="1">
      <c r="A7" s="2">
        <v>41970</v>
      </c>
      <c r="B7" s="7" t="s">
        <v>11</v>
      </c>
      <c r="C7" s="7"/>
      <c r="D7" s="3"/>
      <c r="E7" s="3">
        <v>4.29</v>
      </c>
      <c r="F7" s="8"/>
    </row>
    <row r="8" spans="1:6" ht="15" customHeight="1">
      <c r="A8" s="2">
        <v>41970</v>
      </c>
      <c r="B8" s="7" t="s">
        <v>83</v>
      </c>
      <c r="C8" s="7"/>
      <c r="D8" s="3"/>
      <c r="E8" s="3">
        <v>32.42</v>
      </c>
      <c r="F8" s="8"/>
    </row>
    <row r="9" spans="1:6" ht="15" customHeight="1">
      <c r="A9" s="2">
        <v>41970</v>
      </c>
      <c r="B9" s="7" t="s">
        <v>13</v>
      </c>
      <c r="C9" s="7">
        <f>C4</f>
        <v>152</v>
      </c>
      <c r="D9" s="3"/>
      <c r="E9" s="3">
        <f>0.22*C9</f>
        <v>33.44</v>
      </c>
      <c r="F9" s="8"/>
    </row>
    <row r="10" spans="1:6" ht="15" customHeight="1">
      <c r="A10" s="2">
        <v>41970</v>
      </c>
      <c r="B10" s="7" t="s">
        <v>14</v>
      </c>
      <c r="C10" s="7">
        <f>C5</f>
        <v>60</v>
      </c>
      <c r="D10" s="3"/>
      <c r="E10" s="3">
        <f t="shared" ref="E10:E11" si="1">0.22*C10</f>
        <v>13.2</v>
      </c>
      <c r="F10" s="8"/>
    </row>
    <row r="11" spans="1:6" ht="15" customHeight="1">
      <c r="A11" s="2">
        <v>41970</v>
      </c>
      <c r="B11" s="7" t="s">
        <v>15</v>
      </c>
      <c r="C11" s="7">
        <f>C6</f>
        <v>7</v>
      </c>
      <c r="D11" s="3"/>
      <c r="E11" s="3">
        <f t="shared" si="1"/>
        <v>1.54</v>
      </c>
      <c r="F11" s="8"/>
    </row>
    <row r="12" spans="1:6" ht="15" customHeight="1">
      <c r="A12" s="2">
        <v>41970</v>
      </c>
      <c r="B12" s="7" t="s">
        <v>85</v>
      </c>
      <c r="C12" s="7" t="s">
        <v>86</v>
      </c>
      <c r="D12" s="3"/>
      <c r="E12" s="3">
        <v>99.9</v>
      </c>
      <c r="F12" s="8"/>
    </row>
    <row r="13" spans="1:6" ht="15" customHeight="1" thickBot="1">
      <c r="A13" s="4" t="s">
        <v>21</v>
      </c>
      <c r="B13" s="9"/>
      <c r="C13" s="9"/>
      <c r="D13" s="5">
        <f>SUM(D2:D12)</f>
        <v>1505.78</v>
      </c>
      <c r="E13" s="5">
        <f>SUM(E2:E12)</f>
        <v>184.79000000000002</v>
      </c>
      <c r="F13" s="6">
        <f>D13-E13</f>
        <v>1320.99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7"/>
  <dimension ref="A1:F14"/>
  <sheetViews>
    <sheetView workbookViewId="0">
      <selection activeCell="A10" sqref="A10:XFD10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41947</v>
      </c>
      <c r="B2" s="7" t="s">
        <v>6</v>
      </c>
      <c r="C2" s="7" t="s">
        <v>22</v>
      </c>
      <c r="D2" s="3">
        <f>71.43+4.29</f>
        <v>75.720000000000013</v>
      </c>
      <c r="E2" s="3"/>
      <c r="F2" s="8"/>
    </row>
    <row r="3" spans="1:6" ht="15" customHeight="1">
      <c r="A3" s="2">
        <v>41947</v>
      </c>
      <c r="B3" s="7" t="s">
        <v>6</v>
      </c>
      <c r="C3" s="7" t="s">
        <v>23</v>
      </c>
      <c r="D3" s="3">
        <f>15.03+0.9</f>
        <v>15.93</v>
      </c>
      <c r="E3" s="3"/>
      <c r="F3" s="8"/>
    </row>
    <row r="4" spans="1:6" ht="15" customHeight="1">
      <c r="A4" s="2">
        <v>41947</v>
      </c>
      <c r="B4" s="7" t="s">
        <v>48</v>
      </c>
      <c r="C4" s="12" t="s">
        <v>55</v>
      </c>
      <c r="D4" s="3">
        <f>254.03+15.2</f>
        <v>269.23</v>
      </c>
      <c r="E4" s="3"/>
      <c r="F4" s="8"/>
    </row>
    <row r="5" spans="1:6" ht="15" customHeight="1">
      <c r="A5" s="2">
        <v>41947</v>
      </c>
      <c r="B5" s="7" t="s">
        <v>8</v>
      </c>
      <c r="C5" s="7">
        <v>98</v>
      </c>
      <c r="D5" s="3">
        <f>(3.68+0.22)*C5</f>
        <v>382.20000000000005</v>
      </c>
      <c r="E5" s="3"/>
      <c r="F5" s="8"/>
    </row>
    <row r="6" spans="1:6" ht="15" customHeight="1">
      <c r="A6" s="2">
        <v>41947</v>
      </c>
      <c r="B6" s="7" t="s">
        <v>9</v>
      </c>
      <c r="C6" s="7">
        <v>78</v>
      </c>
      <c r="D6" s="3">
        <f t="shared" ref="D6:D7" si="0">(3.68+0.22)*C6</f>
        <v>304.20000000000005</v>
      </c>
      <c r="E6" s="3"/>
      <c r="F6" s="8"/>
    </row>
    <row r="7" spans="1:6" ht="15" customHeight="1">
      <c r="A7" s="2">
        <v>41947</v>
      </c>
      <c r="B7" s="7" t="s">
        <v>10</v>
      </c>
      <c r="C7" s="7">
        <v>7</v>
      </c>
      <c r="D7" s="3">
        <f t="shared" si="0"/>
        <v>27.300000000000004</v>
      </c>
      <c r="E7" s="3"/>
      <c r="F7" s="8"/>
    </row>
    <row r="8" spans="1:6" ht="15" customHeight="1">
      <c r="A8" s="2">
        <v>41947</v>
      </c>
      <c r="B8" s="7" t="s">
        <v>11</v>
      </c>
      <c r="C8" s="7"/>
      <c r="D8" s="3"/>
      <c r="E8" s="3">
        <f>4.29+0.9</f>
        <v>5.19</v>
      </c>
      <c r="F8" s="8"/>
    </row>
    <row r="9" spans="1:6" ht="15" customHeight="1">
      <c r="A9" s="2">
        <v>41947</v>
      </c>
      <c r="B9" s="7" t="s">
        <v>83</v>
      </c>
      <c r="C9" s="7"/>
      <c r="D9" s="3"/>
      <c r="E9" s="3">
        <v>15.2</v>
      </c>
      <c r="F9" s="8"/>
    </row>
    <row r="10" spans="1:6" ht="15" customHeight="1">
      <c r="A10" s="2">
        <v>41947</v>
      </c>
      <c r="B10" s="7" t="s">
        <v>13</v>
      </c>
      <c r="C10" s="7">
        <f>C5</f>
        <v>98</v>
      </c>
      <c r="D10" s="3"/>
      <c r="E10" s="3">
        <f>0.22*C10</f>
        <v>21.56</v>
      </c>
      <c r="F10" s="8"/>
    </row>
    <row r="11" spans="1:6" ht="15" customHeight="1">
      <c r="A11" s="2">
        <v>41947</v>
      </c>
      <c r="B11" s="7" t="s">
        <v>14</v>
      </c>
      <c r="C11" s="7">
        <f>C6</f>
        <v>78</v>
      </c>
      <c r="D11" s="3"/>
      <c r="E11" s="3">
        <f t="shared" ref="E11:E12" si="1">0.22*C11</f>
        <v>17.16</v>
      </c>
      <c r="F11" s="8"/>
    </row>
    <row r="12" spans="1:6" ht="15" customHeight="1">
      <c r="A12" s="2">
        <v>41947</v>
      </c>
      <c r="B12" s="7" t="s">
        <v>15</v>
      </c>
      <c r="C12" s="7">
        <f>C7</f>
        <v>7</v>
      </c>
      <c r="D12" s="3"/>
      <c r="E12" s="3">
        <f t="shared" si="1"/>
        <v>1.54</v>
      </c>
      <c r="F12" s="8"/>
    </row>
    <row r="13" spans="1:6" ht="15" customHeight="1">
      <c r="A13" s="2">
        <v>41947</v>
      </c>
      <c r="B13" s="7" t="s">
        <v>16</v>
      </c>
      <c r="C13" s="7" t="s">
        <v>84</v>
      </c>
      <c r="D13" s="3"/>
      <c r="E13" s="3">
        <v>370.33</v>
      </c>
      <c r="F13" s="8"/>
    </row>
    <row r="14" spans="1:6" ht="15" customHeight="1" thickBot="1">
      <c r="A14" s="4" t="s">
        <v>21</v>
      </c>
      <c r="B14" s="9"/>
      <c r="C14" s="9"/>
      <c r="D14" s="5">
        <f>SUM(D2:D13)</f>
        <v>1074.5800000000002</v>
      </c>
      <c r="E14" s="5">
        <f>SUM(E2:E13)</f>
        <v>430.97999999999996</v>
      </c>
      <c r="F14" s="6">
        <f>D14-E14</f>
        <v>643.60000000000014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Plan37"/>
  <dimension ref="A1:F19"/>
  <sheetViews>
    <sheetView workbookViewId="0">
      <selection activeCell="C14" sqref="C14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41971</v>
      </c>
      <c r="B2" s="7" t="s">
        <v>6</v>
      </c>
      <c r="C2" s="7" t="s">
        <v>47</v>
      </c>
      <c r="D2" s="3">
        <f>15.03+0.9</f>
        <v>15.93</v>
      </c>
      <c r="E2" s="3"/>
      <c r="F2" s="8"/>
    </row>
    <row r="3" spans="1:6" ht="15" customHeight="1">
      <c r="A3" s="2">
        <v>41971</v>
      </c>
      <c r="B3" s="7" t="s">
        <v>48</v>
      </c>
      <c r="C3" s="12" t="s">
        <v>79</v>
      </c>
      <c r="D3" s="3">
        <f>404.26+24.16</f>
        <v>428.42</v>
      </c>
      <c r="E3" s="3"/>
      <c r="F3" s="8"/>
    </row>
    <row r="4" spans="1:6" ht="15" customHeight="1">
      <c r="A4" s="2">
        <v>41971</v>
      </c>
      <c r="B4" s="7" t="s">
        <v>48</v>
      </c>
      <c r="C4" s="12" t="s">
        <v>80</v>
      </c>
      <c r="D4" s="3">
        <f>538.12+32.24</f>
        <v>570.36</v>
      </c>
      <c r="E4" s="3"/>
      <c r="F4" s="8"/>
    </row>
    <row r="5" spans="1:6" ht="15" customHeight="1">
      <c r="A5" s="2">
        <v>41971</v>
      </c>
      <c r="B5" s="7" t="s">
        <v>48</v>
      </c>
      <c r="C5" s="12" t="s">
        <v>81</v>
      </c>
      <c r="D5" s="3">
        <f>568.92+34.06</f>
        <v>602.98</v>
      </c>
      <c r="E5" s="3"/>
      <c r="F5" s="8"/>
    </row>
    <row r="6" spans="1:6" ht="15" customHeight="1">
      <c r="A6" s="2">
        <v>41971</v>
      </c>
      <c r="B6" s="7" t="s">
        <v>48</v>
      </c>
      <c r="C6" s="12" t="s">
        <v>82</v>
      </c>
      <c r="D6" s="3">
        <f>564.52+33.8</f>
        <v>598.31999999999994</v>
      </c>
      <c r="E6" s="3"/>
      <c r="F6" s="8"/>
    </row>
    <row r="7" spans="1:6" ht="15" customHeight="1">
      <c r="A7" s="2">
        <v>41971</v>
      </c>
      <c r="B7" s="7" t="s">
        <v>8</v>
      </c>
      <c r="C7" s="7">
        <v>115</v>
      </c>
      <c r="D7" s="3">
        <f>(3.68+0.22)*C7</f>
        <v>448.50000000000006</v>
      </c>
      <c r="E7" s="3"/>
      <c r="F7" s="8"/>
    </row>
    <row r="8" spans="1:6" ht="15" customHeight="1">
      <c r="A8" s="2">
        <v>41971</v>
      </c>
      <c r="B8" s="7" t="s">
        <v>9</v>
      </c>
      <c r="C8" s="7">
        <v>101</v>
      </c>
      <c r="D8" s="3">
        <f t="shared" ref="D8:D9" si="0">(3.68+0.22)*C8</f>
        <v>393.90000000000003</v>
      </c>
      <c r="E8" s="3"/>
      <c r="F8" s="8"/>
    </row>
    <row r="9" spans="1:6" ht="15" customHeight="1">
      <c r="A9" s="2">
        <v>41971</v>
      </c>
      <c r="B9" s="7" t="s">
        <v>10</v>
      </c>
      <c r="C9" s="7">
        <v>12</v>
      </c>
      <c r="D9" s="3">
        <f t="shared" si="0"/>
        <v>46.800000000000004</v>
      </c>
      <c r="E9" s="3"/>
      <c r="F9" s="8"/>
    </row>
    <row r="10" spans="1:6" ht="15" customHeight="1">
      <c r="A10" s="2">
        <v>41971</v>
      </c>
      <c r="B10" s="7" t="s">
        <v>11</v>
      </c>
      <c r="C10" s="7"/>
      <c r="D10" s="3"/>
      <c r="E10" s="3">
        <v>0.9</v>
      </c>
      <c r="F10" s="8"/>
    </row>
    <row r="11" spans="1:6" ht="15" customHeight="1">
      <c r="A11" s="2">
        <v>41971</v>
      </c>
      <c r="B11" s="7" t="s">
        <v>83</v>
      </c>
      <c r="C11" s="7"/>
      <c r="D11" s="3"/>
      <c r="E11" s="3">
        <f>24.16+32.24+34.06+33.8</f>
        <v>124.26</v>
      </c>
      <c r="F11" s="8"/>
    </row>
    <row r="12" spans="1:6" ht="15" customHeight="1">
      <c r="A12" s="2">
        <v>41971</v>
      </c>
      <c r="B12" s="7" t="s">
        <v>13</v>
      </c>
      <c r="C12" s="7">
        <f>C7</f>
        <v>115</v>
      </c>
      <c r="D12" s="3"/>
      <c r="E12" s="3">
        <f>0.22*C12</f>
        <v>25.3</v>
      </c>
      <c r="F12" s="8"/>
    </row>
    <row r="13" spans="1:6" ht="15" customHeight="1">
      <c r="A13" s="2">
        <v>41971</v>
      </c>
      <c r="B13" s="7" t="s">
        <v>14</v>
      </c>
      <c r="C13" s="7">
        <f>C8</f>
        <v>101</v>
      </c>
      <c r="D13" s="3"/>
      <c r="E13" s="3">
        <f t="shared" ref="E13:E14" si="1">0.22*C13</f>
        <v>22.22</v>
      </c>
      <c r="F13" s="8"/>
    </row>
    <row r="14" spans="1:6" ht="15" customHeight="1">
      <c r="A14" s="2">
        <v>41971</v>
      </c>
      <c r="B14" s="7" t="s">
        <v>15</v>
      </c>
      <c r="C14" s="7">
        <f>C9</f>
        <v>12</v>
      </c>
      <c r="D14" s="3"/>
      <c r="E14" s="3">
        <f t="shared" si="1"/>
        <v>2.64</v>
      </c>
      <c r="F14" s="8"/>
    </row>
    <row r="15" spans="1:6" ht="15" customHeight="1">
      <c r="A15" s="2">
        <v>41971</v>
      </c>
      <c r="B15" s="17" t="s">
        <v>99</v>
      </c>
      <c r="C15" s="17" t="s">
        <v>100</v>
      </c>
      <c r="D15" s="18"/>
      <c r="E15" s="18">
        <v>329.8</v>
      </c>
      <c r="F15" s="19"/>
    </row>
    <row r="16" spans="1:6" ht="15" customHeight="1">
      <c r="A16" s="2">
        <v>41971</v>
      </c>
      <c r="B16" s="17" t="s">
        <v>99</v>
      </c>
      <c r="C16" s="17" t="s">
        <v>101</v>
      </c>
      <c r="D16" s="18"/>
      <c r="E16" s="18">
        <v>51</v>
      </c>
      <c r="F16" s="19"/>
    </row>
    <row r="17" spans="1:6" ht="15" customHeight="1">
      <c r="A17" s="2">
        <v>41971</v>
      </c>
      <c r="B17" s="17" t="s">
        <v>99</v>
      </c>
      <c r="C17" s="17" t="s">
        <v>102</v>
      </c>
      <c r="D17" s="18"/>
      <c r="E17" s="18">
        <v>82</v>
      </c>
      <c r="F17" s="19"/>
    </row>
    <row r="18" spans="1:6" ht="15" customHeight="1" thickBot="1">
      <c r="A18" s="4" t="s">
        <v>21</v>
      </c>
      <c r="B18" s="9"/>
      <c r="C18" s="9"/>
      <c r="D18" s="5">
        <f>SUM(D2:D17)</f>
        <v>3105.2100000000005</v>
      </c>
      <c r="E18" s="5">
        <f>SUM(E2:E17)</f>
        <v>638.12</v>
      </c>
      <c r="F18" s="6">
        <f>D18-E18</f>
        <v>2467.0900000000006</v>
      </c>
    </row>
    <row r="19" spans="1:6" ht="15" customHeight="1" thickTop="1">
      <c r="F19" t="s">
        <v>97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Plan1"/>
  <dimension ref="A1:D23"/>
  <sheetViews>
    <sheetView tabSelected="1" workbookViewId="0">
      <selection activeCell="B3" sqref="B3"/>
    </sheetView>
  </sheetViews>
  <sheetFormatPr defaultRowHeight="15"/>
  <cols>
    <col min="1" max="1" width="10.42578125" bestFit="1" customWidth="1"/>
    <col min="4" max="4" width="14" bestFit="1" customWidth="1"/>
  </cols>
  <sheetData>
    <row r="1" spans="1:4" ht="15.75" thickTop="1">
      <c r="A1" s="10" t="s">
        <v>0</v>
      </c>
      <c r="B1" s="10" t="s">
        <v>3</v>
      </c>
      <c r="C1" s="10" t="s">
        <v>4</v>
      </c>
      <c r="D1" s="10" t="s">
        <v>5</v>
      </c>
    </row>
    <row r="2" spans="1:4">
      <c r="A2" s="11">
        <v>41946</v>
      </c>
      <c r="B2" s="15">
        <f>'3'!D21</f>
        <v>4024.06</v>
      </c>
      <c r="C2" s="15">
        <f>'3'!E21</f>
        <v>6917.67</v>
      </c>
      <c r="D2" s="15">
        <f>B2-C2</f>
        <v>-2893.61</v>
      </c>
    </row>
    <row r="3" spans="1:4">
      <c r="A3" s="11">
        <v>41947</v>
      </c>
      <c r="B3" s="15">
        <f>'4'!D14</f>
        <v>1074.5800000000002</v>
      </c>
      <c r="C3" s="15">
        <f>'4'!E14</f>
        <v>430.97999999999996</v>
      </c>
      <c r="D3" s="15">
        <f t="shared" ref="D3:D21" si="0">B3-C3</f>
        <v>643.60000000000014</v>
      </c>
    </row>
    <row r="4" spans="1:4">
      <c r="A4" s="11">
        <v>41948</v>
      </c>
      <c r="B4" s="15">
        <f>'5'!D9</f>
        <v>651.30000000000007</v>
      </c>
      <c r="C4" s="15">
        <f>'5'!E9</f>
        <v>119.47</v>
      </c>
      <c r="D4" s="15">
        <f t="shared" si="0"/>
        <v>531.83000000000004</v>
      </c>
    </row>
    <row r="5" spans="1:4">
      <c r="A5" s="11">
        <v>41949</v>
      </c>
      <c r="B5" s="15">
        <f>'6'!D14</f>
        <v>1247.26</v>
      </c>
      <c r="C5" s="15">
        <f>'6'!E14</f>
        <v>70.389999999999986</v>
      </c>
      <c r="D5" s="15">
        <f t="shared" si="0"/>
        <v>1176.8699999999999</v>
      </c>
    </row>
    <row r="6" spans="1:4">
      <c r="A6" s="11">
        <v>41950</v>
      </c>
      <c r="B6" s="15">
        <f>'7'!D11</f>
        <v>753.0300000000002</v>
      </c>
      <c r="C6" s="15">
        <f>'7'!E11</f>
        <v>390</v>
      </c>
      <c r="D6" s="15">
        <f t="shared" si="0"/>
        <v>363.0300000000002</v>
      </c>
    </row>
    <row r="7" spans="1:4">
      <c r="A7" s="11">
        <v>41953</v>
      </c>
      <c r="B7" s="15">
        <f>'10'!D16</f>
        <v>1232.1000000000001</v>
      </c>
      <c r="C7" s="15">
        <f>'10'!E16</f>
        <v>2655.82</v>
      </c>
      <c r="D7" s="15">
        <f t="shared" si="0"/>
        <v>-1423.72</v>
      </c>
    </row>
    <row r="8" spans="1:4">
      <c r="A8" s="11">
        <v>41954</v>
      </c>
      <c r="B8" s="15">
        <f>'11'!D8</f>
        <v>702.00000000000011</v>
      </c>
      <c r="C8" s="15">
        <f>'11'!E8</f>
        <v>39.6</v>
      </c>
      <c r="D8" s="15">
        <f t="shared" si="0"/>
        <v>662.40000000000009</v>
      </c>
    </row>
    <row r="9" spans="1:4">
      <c r="A9" s="11">
        <v>41955</v>
      </c>
      <c r="B9" s="15">
        <f>'12'!D16</f>
        <v>2265.46</v>
      </c>
      <c r="C9" s="15">
        <f>'12'!E16</f>
        <v>128.05000000000001</v>
      </c>
      <c r="D9" s="15">
        <f t="shared" si="0"/>
        <v>2137.41</v>
      </c>
    </row>
    <row r="10" spans="1:4">
      <c r="A10" s="11">
        <v>41956</v>
      </c>
      <c r="B10" s="15">
        <f>'13'!D10</f>
        <v>766.53000000000009</v>
      </c>
      <c r="C10" s="15">
        <f>'13'!E10</f>
        <v>43.24</v>
      </c>
      <c r="D10" s="15">
        <f t="shared" si="0"/>
        <v>723.29000000000008</v>
      </c>
    </row>
    <row r="11" spans="1:4">
      <c r="A11" s="11">
        <v>41957</v>
      </c>
      <c r="B11" s="15">
        <f>'14'!D19</f>
        <v>5584.6600000000008</v>
      </c>
      <c r="C11" s="15">
        <f>'14'!E19</f>
        <v>897.57</v>
      </c>
      <c r="D11" s="15">
        <f t="shared" si="0"/>
        <v>4687.0900000000011</v>
      </c>
    </row>
    <row r="12" spans="1:4">
      <c r="A12" s="11">
        <v>41960</v>
      </c>
      <c r="B12" s="15">
        <f>'17'!D9</f>
        <v>939.90000000000009</v>
      </c>
      <c r="C12" s="15">
        <f>'17'!E9</f>
        <v>192.99</v>
      </c>
      <c r="D12" s="15">
        <f t="shared" si="0"/>
        <v>746.91000000000008</v>
      </c>
    </row>
    <row r="13" spans="1:4">
      <c r="A13" s="11">
        <v>41961</v>
      </c>
      <c r="B13" s="15">
        <f>'18'!D17</f>
        <v>2143.3200000000002</v>
      </c>
      <c r="C13" s="15">
        <f>'18'!E17</f>
        <v>120.99</v>
      </c>
      <c r="D13" s="15">
        <f t="shared" si="0"/>
        <v>2022.3300000000002</v>
      </c>
    </row>
    <row r="14" spans="1:4">
      <c r="A14" s="11">
        <v>41962</v>
      </c>
      <c r="B14" s="15">
        <f>'19'!D12</f>
        <v>1235.6400000000001</v>
      </c>
      <c r="C14" s="15">
        <f>'19'!E12</f>
        <v>78.320000000000007</v>
      </c>
      <c r="D14" s="15">
        <f t="shared" si="0"/>
        <v>1157.3200000000002</v>
      </c>
    </row>
    <row r="15" spans="1:4">
      <c r="A15" s="11">
        <v>41963</v>
      </c>
      <c r="B15" s="15">
        <f>'20'!D18</f>
        <v>1360.5800000000002</v>
      </c>
      <c r="C15" s="15">
        <f>'20'!E18</f>
        <v>1531.3700000000001</v>
      </c>
      <c r="D15" s="15">
        <f t="shared" si="0"/>
        <v>-170.78999999999996</v>
      </c>
    </row>
    <row r="16" spans="1:4">
      <c r="A16" s="11">
        <v>41964</v>
      </c>
      <c r="B16" s="15">
        <f>'21'!D18</f>
        <v>7659.25</v>
      </c>
      <c r="C16" s="15">
        <f>'21'!E18</f>
        <v>438.49</v>
      </c>
      <c r="D16" s="15">
        <f t="shared" si="0"/>
        <v>7220.76</v>
      </c>
    </row>
    <row r="17" spans="1:4">
      <c r="A17" s="11">
        <v>41967</v>
      </c>
      <c r="B17" s="15">
        <f>'24'!D14</f>
        <v>999.10000000000014</v>
      </c>
      <c r="C17" s="15">
        <f>'24'!E14</f>
        <v>56.4</v>
      </c>
      <c r="D17" s="15">
        <f t="shared" si="0"/>
        <v>942.70000000000016</v>
      </c>
    </row>
    <row r="18" spans="1:4">
      <c r="A18" s="11">
        <v>41968</v>
      </c>
      <c r="B18" s="15">
        <f>'25'!D11</f>
        <v>2126.7200000000003</v>
      </c>
      <c r="C18" s="15">
        <f>'25'!E11</f>
        <v>120.17</v>
      </c>
      <c r="D18" s="15">
        <f t="shared" si="0"/>
        <v>2006.5500000000002</v>
      </c>
    </row>
    <row r="19" spans="1:4">
      <c r="A19" s="11">
        <v>41969</v>
      </c>
      <c r="B19" s="15">
        <f>'26'!D11</f>
        <v>849.15000000000009</v>
      </c>
      <c r="C19" s="15">
        <f>'26'!E11</f>
        <v>372.9</v>
      </c>
      <c r="D19" s="15">
        <f t="shared" si="0"/>
        <v>476.25000000000011</v>
      </c>
    </row>
    <row r="20" spans="1:4">
      <c r="A20" s="11">
        <v>41970</v>
      </c>
      <c r="B20" s="15">
        <f>'27'!D13</f>
        <v>1505.78</v>
      </c>
      <c r="C20" s="15">
        <f>'27'!E13</f>
        <v>184.79000000000002</v>
      </c>
      <c r="D20" s="15">
        <f t="shared" si="0"/>
        <v>1320.99</v>
      </c>
    </row>
    <row r="21" spans="1:4">
      <c r="A21" s="11">
        <v>41971</v>
      </c>
      <c r="B21" s="15">
        <f>'28'!D18</f>
        <v>3105.2100000000005</v>
      </c>
      <c r="C21" s="15">
        <f>'28'!E18</f>
        <v>638.12</v>
      </c>
      <c r="D21" s="15">
        <f t="shared" si="0"/>
        <v>2467.0900000000006</v>
      </c>
    </row>
    <row r="22" spans="1:4" ht="15.75" thickBot="1">
      <c r="A22" s="13" t="s">
        <v>21</v>
      </c>
      <c r="B22" s="14">
        <f>SUM(B2:B21)</f>
        <v>40225.630000000005</v>
      </c>
      <c r="C22" s="14">
        <f>SUM(C2:C21)</f>
        <v>15427.33</v>
      </c>
      <c r="D22" s="14">
        <f t="shared" ref="D22" si="1">B22-C22</f>
        <v>24798.300000000003</v>
      </c>
    </row>
    <row r="23" spans="1:4" ht="15.75" thickTop="1"/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16"/>
  <dimension ref="A1:F9"/>
  <sheetViews>
    <sheetView workbookViewId="0">
      <selection activeCell="A5" sqref="A5:XFD5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41948</v>
      </c>
      <c r="B2" s="7" t="s">
        <v>8</v>
      </c>
      <c r="C2" s="7">
        <v>126</v>
      </c>
      <c r="D2" s="3">
        <f>(3.68+0.22)*C2</f>
        <v>491.40000000000003</v>
      </c>
      <c r="E2" s="3"/>
      <c r="F2" s="8"/>
    </row>
    <row r="3" spans="1:6" ht="15" customHeight="1">
      <c r="A3" s="2">
        <v>41948</v>
      </c>
      <c r="B3" s="7" t="s">
        <v>9</v>
      </c>
      <c r="C3" s="7">
        <v>35</v>
      </c>
      <c r="D3" s="3">
        <f t="shared" ref="D3:D4" si="0">(3.68+0.22)*C3</f>
        <v>136.5</v>
      </c>
      <c r="E3" s="3"/>
      <c r="F3" s="8"/>
    </row>
    <row r="4" spans="1:6" ht="15" customHeight="1">
      <c r="A4" s="2">
        <v>41948</v>
      </c>
      <c r="B4" s="7" t="s">
        <v>10</v>
      </c>
      <c r="C4" s="7">
        <v>6</v>
      </c>
      <c r="D4" s="3">
        <f t="shared" si="0"/>
        <v>23.400000000000002</v>
      </c>
      <c r="E4" s="3"/>
      <c r="F4" s="8"/>
    </row>
    <row r="5" spans="1:6" ht="15" customHeight="1">
      <c r="A5" s="2">
        <v>41948</v>
      </c>
      <c r="B5" s="7" t="s">
        <v>13</v>
      </c>
      <c r="C5" s="7">
        <f>C2</f>
        <v>126</v>
      </c>
      <c r="D5" s="3"/>
      <c r="E5" s="3">
        <f>0.22*C5</f>
        <v>27.72</v>
      </c>
      <c r="F5" s="8"/>
    </row>
    <row r="6" spans="1:6" ht="15" customHeight="1">
      <c r="A6" s="2">
        <v>41948</v>
      </c>
      <c r="B6" s="7" t="s">
        <v>14</v>
      </c>
      <c r="C6" s="7">
        <f>C3</f>
        <v>35</v>
      </c>
      <c r="D6" s="3"/>
      <c r="E6" s="3">
        <f t="shared" ref="E6:E7" si="1">0.22*C6</f>
        <v>7.7</v>
      </c>
      <c r="F6" s="8"/>
    </row>
    <row r="7" spans="1:6" ht="15" customHeight="1">
      <c r="A7" s="2">
        <v>41948</v>
      </c>
      <c r="B7" s="7" t="s">
        <v>15</v>
      </c>
      <c r="C7" s="7">
        <f>C4</f>
        <v>6</v>
      </c>
      <c r="D7" s="3"/>
      <c r="E7" s="3">
        <f t="shared" si="1"/>
        <v>1.32</v>
      </c>
      <c r="F7" s="8"/>
    </row>
    <row r="8" spans="1:6" ht="15" customHeight="1">
      <c r="A8" s="2">
        <v>41948</v>
      </c>
      <c r="B8" s="7" t="s">
        <v>17</v>
      </c>
      <c r="C8" s="7"/>
      <c r="D8" s="3"/>
      <c r="E8" s="3">
        <v>82.73</v>
      </c>
      <c r="F8" s="8"/>
    </row>
    <row r="9" spans="1:6" ht="15" customHeight="1" thickBot="1">
      <c r="A9" s="4" t="s">
        <v>21</v>
      </c>
      <c r="B9" s="9"/>
      <c r="C9" s="9"/>
      <c r="D9" s="5">
        <f>SUM(D2:D8)</f>
        <v>651.30000000000007</v>
      </c>
      <c r="E9" s="5">
        <f>SUM(E2:E8)</f>
        <v>119.47</v>
      </c>
      <c r="F9" s="6">
        <f>D9-E9</f>
        <v>531.83000000000004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15"/>
  <dimension ref="A1:F14"/>
  <sheetViews>
    <sheetView workbookViewId="0">
      <selection activeCell="E14" sqref="E14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41949</v>
      </c>
      <c r="B2" s="7" t="s">
        <v>6</v>
      </c>
      <c r="C2" s="7" t="s">
        <v>24</v>
      </c>
      <c r="D2" s="3">
        <f>15.03+0.9</f>
        <v>15.93</v>
      </c>
      <c r="E2" s="3"/>
      <c r="F2" s="8"/>
    </row>
    <row r="3" spans="1:6" ht="15" customHeight="1">
      <c r="A3" s="2">
        <v>41949</v>
      </c>
      <c r="B3" s="7" t="s">
        <v>48</v>
      </c>
      <c r="C3" s="12" t="s">
        <v>56</v>
      </c>
      <c r="D3" s="3">
        <f>460.63+27.57</f>
        <v>488.2</v>
      </c>
      <c r="E3" s="3"/>
      <c r="F3" s="8"/>
    </row>
    <row r="4" spans="1:6" ht="15" customHeight="1">
      <c r="A4" s="2">
        <v>41949</v>
      </c>
      <c r="B4" s="7" t="s">
        <v>7</v>
      </c>
      <c r="C4" s="7">
        <v>1</v>
      </c>
      <c r="D4" s="3">
        <f>13.05+0.78</f>
        <v>13.83</v>
      </c>
      <c r="E4" s="3"/>
      <c r="F4" s="8"/>
    </row>
    <row r="5" spans="1:6" ht="15" customHeight="1">
      <c r="A5" s="2">
        <v>41949</v>
      </c>
      <c r="B5" s="7" t="s">
        <v>8</v>
      </c>
      <c r="C5" s="7">
        <v>115</v>
      </c>
      <c r="D5" s="3">
        <f>(3.68+0.22)*C5</f>
        <v>448.50000000000006</v>
      </c>
      <c r="E5" s="3"/>
      <c r="F5" s="8"/>
    </row>
    <row r="6" spans="1:6" ht="15" customHeight="1">
      <c r="A6" s="2">
        <v>41949</v>
      </c>
      <c r="B6" s="7" t="s">
        <v>9</v>
      </c>
      <c r="C6" s="7">
        <v>55</v>
      </c>
      <c r="D6" s="3">
        <f t="shared" ref="D6:D7" si="0">(3.68+0.22)*C6</f>
        <v>214.50000000000003</v>
      </c>
      <c r="E6" s="3"/>
      <c r="F6" s="8"/>
    </row>
    <row r="7" spans="1:6" ht="15" customHeight="1">
      <c r="A7" s="2">
        <v>41949</v>
      </c>
      <c r="B7" s="7" t="s">
        <v>10</v>
      </c>
      <c r="C7" s="7">
        <v>17</v>
      </c>
      <c r="D7" s="3">
        <f t="shared" si="0"/>
        <v>66.300000000000011</v>
      </c>
      <c r="E7" s="3"/>
      <c r="F7" s="8"/>
    </row>
    <row r="8" spans="1:6" ht="15" customHeight="1">
      <c r="A8" s="2">
        <v>41949</v>
      </c>
      <c r="B8" s="7" t="s">
        <v>11</v>
      </c>
      <c r="C8" s="7"/>
      <c r="D8" s="3"/>
      <c r="E8" s="3">
        <v>0.9</v>
      </c>
      <c r="F8" s="8"/>
    </row>
    <row r="9" spans="1:6" ht="15" customHeight="1">
      <c r="A9" s="2">
        <v>41949</v>
      </c>
      <c r="B9" s="7" t="s">
        <v>83</v>
      </c>
      <c r="C9" s="7"/>
      <c r="D9" s="3"/>
      <c r="E9" s="3">
        <v>27.57</v>
      </c>
      <c r="F9" s="8"/>
    </row>
    <row r="10" spans="1:6" ht="15" customHeight="1">
      <c r="A10" s="2">
        <v>41949</v>
      </c>
      <c r="B10" s="7" t="s">
        <v>12</v>
      </c>
      <c r="C10" s="7">
        <v>1</v>
      </c>
      <c r="D10" s="3"/>
      <c r="E10" s="3">
        <v>0.78</v>
      </c>
      <c r="F10" s="8"/>
    </row>
    <row r="11" spans="1:6" ht="15" customHeight="1">
      <c r="A11" s="2">
        <v>41949</v>
      </c>
      <c r="B11" s="7" t="s">
        <v>13</v>
      </c>
      <c r="C11" s="7">
        <f>C5</f>
        <v>115</v>
      </c>
      <c r="D11" s="3"/>
      <c r="E11" s="3">
        <f>0.22*C11</f>
        <v>25.3</v>
      </c>
      <c r="F11" s="8"/>
    </row>
    <row r="12" spans="1:6" ht="15" customHeight="1">
      <c r="A12" s="2">
        <v>41949</v>
      </c>
      <c r="B12" s="7" t="s">
        <v>14</v>
      </c>
      <c r="C12" s="7">
        <f>C6</f>
        <v>55</v>
      </c>
      <c r="D12" s="3"/>
      <c r="E12" s="3">
        <f t="shared" ref="E12:E13" si="1">0.22*C12</f>
        <v>12.1</v>
      </c>
      <c r="F12" s="8"/>
    </row>
    <row r="13" spans="1:6" ht="15" customHeight="1">
      <c r="A13" s="2">
        <v>41949</v>
      </c>
      <c r="B13" s="7" t="s">
        <v>15</v>
      </c>
      <c r="C13" s="7">
        <f>C7</f>
        <v>17</v>
      </c>
      <c r="D13" s="3"/>
      <c r="E13" s="3">
        <f t="shared" si="1"/>
        <v>3.74</v>
      </c>
      <c r="F13" s="8"/>
    </row>
    <row r="14" spans="1:6" ht="15" customHeight="1" thickBot="1">
      <c r="A14" s="4" t="s">
        <v>21</v>
      </c>
      <c r="B14" s="9"/>
      <c r="C14" s="9"/>
      <c r="D14" s="5">
        <f>SUM(D2:D13)</f>
        <v>1247.26</v>
      </c>
      <c r="E14" s="5">
        <f>SUM(E2:E13)</f>
        <v>70.389999999999986</v>
      </c>
      <c r="F14" s="6">
        <f>D14-E14</f>
        <v>1176.8699999999999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14"/>
  <dimension ref="A1:F11"/>
  <sheetViews>
    <sheetView workbookViewId="0">
      <selection activeCell="A7" sqref="A7:XFD7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41950</v>
      </c>
      <c r="B2" s="7" t="s">
        <v>6</v>
      </c>
      <c r="C2" s="7" t="s">
        <v>25</v>
      </c>
      <c r="D2" s="3">
        <f>15.03+0.9</f>
        <v>15.93</v>
      </c>
      <c r="E2" s="3"/>
      <c r="F2" s="8"/>
    </row>
    <row r="3" spans="1:6" ht="15" customHeight="1">
      <c r="A3" s="2">
        <v>41950</v>
      </c>
      <c r="B3" s="7" t="s">
        <v>8</v>
      </c>
      <c r="C3" s="7">
        <v>93</v>
      </c>
      <c r="D3" s="3">
        <f>(3.68+0.22)*C3</f>
        <v>362.70000000000005</v>
      </c>
      <c r="E3" s="3"/>
      <c r="F3" s="8"/>
    </row>
    <row r="4" spans="1:6" ht="15" customHeight="1">
      <c r="A4" s="2">
        <v>41950</v>
      </c>
      <c r="B4" s="7" t="s">
        <v>9</v>
      </c>
      <c r="C4" s="7">
        <v>83</v>
      </c>
      <c r="D4" s="3">
        <f t="shared" ref="D4:D5" si="0">(3.68+0.22)*C4</f>
        <v>323.70000000000005</v>
      </c>
      <c r="E4" s="3"/>
      <c r="F4" s="8"/>
    </row>
    <row r="5" spans="1:6" ht="15" customHeight="1">
      <c r="A5" s="2">
        <v>41950</v>
      </c>
      <c r="B5" s="7" t="s">
        <v>10</v>
      </c>
      <c r="C5" s="7">
        <v>13</v>
      </c>
      <c r="D5" s="3">
        <f t="shared" si="0"/>
        <v>50.7</v>
      </c>
      <c r="E5" s="3"/>
      <c r="F5" s="8"/>
    </row>
    <row r="6" spans="1:6" ht="15" customHeight="1">
      <c r="A6" s="2">
        <v>41950</v>
      </c>
      <c r="B6" s="7" t="s">
        <v>11</v>
      </c>
      <c r="C6" s="7"/>
      <c r="D6" s="3"/>
      <c r="E6" s="3">
        <v>0.9</v>
      </c>
      <c r="F6" s="8"/>
    </row>
    <row r="7" spans="1:6" ht="15" customHeight="1">
      <c r="A7" s="2">
        <v>41950</v>
      </c>
      <c r="B7" s="7" t="s">
        <v>13</v>
      </c>
      <c r="C7" s="7">
        <f>C3</f>
        <v>93</v>
      </c>
      <c r="D7" s="3"/>
      <c r="E7" s="3">
        <f>0.22*C7</f>
        <v>20.46</v>
      </c>
      <c r="F7" s="8"/>
    </row>
    <row r="8" spans="1:6" ht="15" customHeight="1">
      <c r="A8" s="2">
        <v>41950</v>
      </c>
      <c r="B8" s="7" t="s">
        <v>14</v>
      </c>
      <c r="C8" s="7">
        <f>C4</f>
        <v>83</v>
      </c>
      <c r="D8" s="3"/>
      <c r="E8" s="3">
        <f t="shared" ref="E8:E9" si="1">0.22*C8</f>
        <v>18.260000000000002</v>
      </c>
      <c r="F8" s="8"/>
    </row>
    <row r="9" spans="1:6" ht="15" customHeight="1">
      <c r="A9" s="2">
        <v>41950</v>
      </c>
      <c r="B9" s="7" t="s">
        <v>15</v>
      </c>
      <c r="C9" s="7">
        <f>C5</f>
        <v>13</v>
      </c>
      <c r="D9" s="3"/>
      <c r="E9" s="3">
        <f t="shared" si="1"/>
        <v>2.86</v>
      </c>
      <c r="F9" s="8"/>
    </row>
    <row r="10" spans="1:6" ht="15" customHeight="1">
      <c r="A10" s="16">
        <v>41950</v>
      </c>
      <c r="B10" s="17" t="s">
        <v>93</v>
      </c>
      <c r="C10" s="17"/>
      <c r="D10" s="18"/>
      <c r="E10" s="18">
        <v>347.52</v>
      </c>
      <c r="F10" s="19"/>
    </row>
    <row r="11" spans="1:6" ht="15" customHeight="1" thickBot="1">
      <c r="A11" s="4" t="s">
        <v>21</v>
      </c>
      <c r="B11" s="9"/>
      <c r="C11" s="9"/>
      <c r="D11" s="5">
        <f>SUM(D2:D10)</f>
        <v>753.0300000000002</v>
      </c>
      <c r="E11" s="5">
        <f>SUM(E6:E10)</f>
        <v>390</v>
      </c>
      <c r="F11" s="6">
        <f>D11-E11</f>
        <v>363.0300000000002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8"/>
  <dimension ref="A1:F16"/>
  <sheetViews>
    <sheetView workbookViewId="0">
      <selection activeCell="E16" sqref="E1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41953</v>
      </c>
      <c r="B2" s="7" t="s">
        <v>6</v>
      </c>
      <c r="C2" s="7" t="s">
        <v>26</v>
      </c>
      <c r="D2" s="3">
        <f>71.43+4.29</f>
        <v>75.720000000000013</v>
      </c>
      <c r="E2" s="3"/>
      <c r="F2" s="8"/>
    </row>
    <row r="3" spans="1:6" ht="15" customHeight="1">
      <c r="A3" s="2">
        <v>41953</v>
      </c>
      <c r="B3" s="7" t="s">
        <v>6</v>
      </c>
      <c r="C3" s="7" t="s">
        <v>27</v>
      </c>
      <c r="D3" s="3">
        <f>71.43+4.29</f>
        <v>75.720000000000013</v>
      </c>
      <c r="E3" s="3"/>
      <c r="F3" s="8"/>
    </row>
    <row r="4" spans="1:6" ht="15" customHeight="1">
      <c r="A4" s="2">
        <v>41953</v>
      </c>
      <c r="B4" s="7" t="s">
        <v>48</v>
      </c>
      <c r="C4" s="12" t="s">
        <v>57</v>
      </c>
      <c r="D4" s="3">
        <f>45.84+2.73</f>
        <v>48.57</v>
      </c>
      <c r="E4" s="3"/>
      <c r="F4" s="8"/>
    </row>
    <row r="5" spans="1:6" ht="15" customHeight="1">
      <c r="A5" s="2">
        <v>41953</v>
      </c>
      <c r="B5" s="7" t="s">
        <v>7</v>
      </c>
      <c r="C5" s="7">
        <v>3</v>
      </c>
      <c r="D5" s="3">
        <f>(13.05+0.78)*C5</f>
        <v>41.49</v>
      </c>
      <c r="E5" s="3"/>
      <c r="F5" s="8"/>
    </row>
    <row r="6" spans="1:6" ht="15" customHeight="1">
      <c r="A6" s="2">
        <v>41953</v>
      </c>
      <c r="B6" s="7" t="s">
        <v>8</v>
      </c>
      <c r="C6" s="7">
        <v>103</v>
      </c>
      <c r="D6" s="3">
        <f>(3.68+0.22)*C6</f>
        <v>401.70000000000005</v>
      </c>
      <c r="E6" s="3"/>
      <c r="F6" s="8"/>
    </row>
    <row r="7" spans="1:6" ht="15" customHeight="1">
      <c r="A7" s="2">
        <v>41953</v>
      </c>
      <c r="B7" s="7" t="s">
        <v>9</v>
      </c>
      <c r="C7" s="7">
        <v>134</v>
      </c>
      <c r="D7" s="3">
        <f t="shared" ref="D7:D8" si="0">(3.68+0.22)*C7</f>
        <v>522.6</v>
      </c>
      <c r="E7" s="3"/>
      <c r="F7" s="8"/>
    </row>
    <row r="8" spans="1:6" ht="15" customHeight="1">
      <c r="A8" s="2">
        <v>41953</v>
      </c>
      <c r="B8" s="7" t="s">
        <v>10</v>
      </c>
      <c r="C8" s="7">
        <v>17</v>
      </c>
      <c r="D8" s="3">
        <f t="shared" si="0"/>
        <v>66.300000000000011</v>
      </c>
      <c r="E8" s="3"/>
      <c r="F8" s="8"/>
    </row>
    <row r="9" spans="1:6" ht="15" customHeight="1">
      <c r="A9" s="2">
        <v>41953</v>
      </c>
      <c r="B9" s="7" t="s">
        <v>11</v>
      </c>
      <c r="C9" s="7"/>
      <c r="D9" s="3"/>
      <c r="E9" s="3">
        <f>4.29*2</f>
        <v>8.58</v>
      </c>
      <c r="F9" s="8"/>
    </row>
    <row r="10" spans="1:6" ht="15" customHeight="1">
      <c r="A10" s="2">
        <v>41953</v>
      </c>
      <c r="B10" s="7" t="s">
        <v>83</v>
      </c>
      <c r="C10" s="7"/>
      <c r="D10" s="3"/>
      <c r="E10" s="3">
        <v>2.73</v>
      </c>
      <c r="F10" s="8"/>
    </row>
    <row r="11" spans="1:6" ht="15" customHeight="1">
      <c r="A11" s="2">
        <v>41953</v>
      </c>
      <c r="B11" s="7" t="s">
        <v>12</v>
      </c>
      <c r="C11" s="7">
        <v>3</v>
      </c>
      <c r="D11" s="3"/>
      <c r="E11" s="3">
        <f>0.78*3</f>
        <v>2.34</v>
      </c>
      <c r="F11" s="8"/>
    </row>
    <row r="12" spans="1:6" ht="15" customHeight="1">
      <c r="A12" s="2">
        <v>41953</v>
      </c>
      <c r="B12" s="7" t="s">
        <v>13</v>
      </c>
      <c r="C12" s="7">
        <f>C6</f>
        <v>103</v>
      </c>
      <c r="D12" s="3"/>
      <c r="E12" s="3">
        <f>0.22*C12</f>
        <v>22.66</v>
      </c>
      <c r="F12" s="8"/>
    </row>
    <row r="13" spans="1:6" ht="15" customHeight="1">
      <c r="A13" s="2">
        <v>41953</v>
      </c>
      <c r="B13" s="7" t="s">
        <v>14</v>
      </c>
      <c r="C13" s="7">
        <f>C7</f>
        <v>134</v>
      </c>
      <c r="D13" s="3"/>
      <c r="E13" s="3">
        <f t="shared" ref="E13:E14" si="1">0.22*C13</f>
        <v>29.48</v>
      </c>
      <c r="F13" s="8"/>
    </row>
    <row r="14" spans="1:6" ht="15" customHeight="1">
      <c r="A14" s="2">
        <v>41953</v>
      </c>
      <c r="B14" s="7" t="s">
        <v>15</v>
      </c>
      <c r="C14" s="7">
        <f>C8</f>
        <v>17</v>
      </c>
      <c r="D14" s="3"/>
      <c r="E14" s="3">
        <f t="shared" si="1"/>
        <v>3.74</v>
      </c>
      <c r="F14" s="8"/>
    </row>
    <row r="15" spans="1:6" ht="15" customHeight="1">
      <c r="A15" s="2">
        <v>41953</v>
      </c>
      <c r="B15" s="7" t="s">
        <v>94</v>
      </c>
      <c r="C15" s="7"/>
      <c r="D15" s="3"/>
      <c r="E15" s="3">
        <v>2586.29</v>
      </c>
      <c r="F15" s="8"/>
    </row>
    <row r="16" spans="1:6" ht="15" customHeight="1" thickBot="1">
      <c r="A16" s="4" t="s">
        <v>21</v>
      </c>
      <c r="B16" s="9"/>
      <c r="C16" s="9"/>
      <c r="D16" s="5">
        <f>SUM(D2:D15)</f>
        <v>1232.1000000000001</v>
      </c>
      <c r="E16" s="5">
        <f>SUM(E2:E15)</f>
        <v>2655.82</v>
      </c>
      <c r="F16" s="6">
        <f>D16-E16</f>
        <v>-1423.72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9"/>
  <dimension ref="A1:F8"/>
  <sheetViews>
    <sheetView workbookViewId="0"/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41954</v>
      </c>
      <c r="B2" s="7" t="s">
        <v>8</v>
      </c>
      <c r="C2" s="7">
        <v>103</v>
      </c>
      <c r="D2" s="3">
        <f>(3.68+0.22)*C2</f>
        <v>401.70000000000005</v>
      </c>
      <c r="E2" s="3"/>
      <c r="F2" s="8"/>
    </row>
    <row r="3" spans="1:6" ht="15" customHeight="1">
      <c r="A3" s="2">
        <v>41954</v>
      </c>
      <c r="B3" s="7" t="s">
        <v>9</v>
      </c>
      <c r="C3" s="7">
        <v>69</v>
      </c>
      <c r="D3" s="3">
        <f t="shared" ref="D3:D4" si="0">(3.68+0.22)*C3</f>
        <v>269.10000000000002</v>
      </c>
      <c r="E3" s="3"/>
      <c r="F3" s="8"/>
    </row>
    <row r="4" spans="1:6" ht="15" customHeight="1">
      <c r="A4" s="2">
        <v>41954</v>
      </c>
      <c r="B4" s="7" t="s">
        <v>10</v>
      </c>
      <c r="C4" s="7">
        <v>8</v>
      </c>
      <c r="D4" s="3">
        <f t="shared" si="0"/>
        <v>31.200000000000003</v>
      </c>
      <c r="E4" s="3"/>
      <c r="F4" s="8"/>
    </row>
    <row r="5" spans="1:6" ht="15" customHeight="1">
      <c r="A5" s="2">
        <v>41954</v>
      </c>
      <c r="B5" s="7" t="s">
        <v>13</v>
      </c>
      <c r="C5" s="7">
        <f>C2</f>
        <v>103</v>
      </c>
      <c r="D5" s="3"/>
      <c r="E5" s="3">
        <f>0.22*C5</f>
        <v>22.66</v>
      </c>
      <c r="F5" s="8"/>
    </row>
    <row r="6" spans="1:6" ht="15" customHeight="1">
      <c r="A6" s="2">
        <v>41954</v>
      </c>
      <c r="B6" s="7" t="s">
        <v>14</v>
      </c>
      <c r="C6" s="7">
        <f>C3</f>
        <v>69</v>
      </c>
      <c r="D6" s="3"/>
      <c r="E6" s="3">
        <f t="shared" ref="E6:E7" si="1">0.22*C6</f>
        <v>15.18</v>
      </c>
      <c r="F6" s="8"/>
    </row>
    <row r="7" spans="1:6" ht="15" customHeight="1">
      <c r="A7" s="2">
        <v>41954</v>
      </c>
      <c r="B7" s="7" t="s">
        <v>15</v>
      </c>
      <c r="C7" s="7">
        <f>C4</f>
        <v>8</v>
      </c>
      <c r="D7" s="3"/>
      <c r="E7" s="3">
        <f t="shared" si="1"/>
        <v>1.76</v>
      </c>
      <c r="F7" s="8"/>
    </row>
    <row r="8" spans="1:6" ht="15" customHeight="1" thickBot="1">
      <c r="A8" s="4" t="s">
        <v>21</v>
      </c>
      <c r="B8" s="9"/>
      <c r="C8" s="9"/>
      <c r="D8" s="5">
        <f>SUM(D2:D7)</f>
        <v>702.00000000000011</v>
      </c>
      <c r="E8" s="5">
        <f>SUM(E2:E7)</f>
        <v>39.6</v>
      </c>
      <c r="F8" s="6">
        <f>D8-E8</f>
        <v>662.40000000000009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21"/>
  <dimension ref="A1:F16"/>
  <sheetViews>
    <sheetView workbookViewId="0">
      <selection activeCell="E16" sqref="E1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41955</v>
      </c>
      <c r="B2" s="7" t="s">
        <v>6</v>
      </c>
      <c r="C2" s="7" t="s">
        <v>28</v>
      </c>
      <c r="D2" s="3">
        <f>71.43+4.29</f>
        <v>75.720000000000013</v>
      </c>
      <c r="E2" s="3"/>
      <c r="F2" s="8"/>
    </row>
    <row r="3" spans="1:6" ht="15" customHeight="1">
      <c r="A3" s="2">
        <v>41955</v>
      </c>
      <c r="B3" s="7" t="s">
        <v>6</v>
      </c>
      <c r="C3" s="7" t="s">
        <v>29</v>
      </c>
      <c r="D3" s="3">
        <f>11.98+0.78</f>
        <v>12.76</v>
      </c>
      <c r="E3" s="3"/>
      <c r="F3" s="8"/>
    </row>
    <row r="4" spans="1:6" ht="15" customHeight="1">
      <c r="A4" s="2">
        <v>41955</v>
      </c>
      <c r="B4" s="7" t="s">
        <v>48</v>
      </c>
      <c r="C4" s="12" t="s">
        <v>58</v>
      </c>
      <c r="D4" s="3">
        <f>32.64+1.95</f>
        <v>34.590000000000003</v>
      </c>
      <c r="E4" s="3"/>
      <c r="F4" s="8"/>
    </row>
    <row r="5" spans="1:6" ht="15" customHeight="1">
      <c r="A5" s="2">
        <v>41955</v>
      </c>
      <c r="B5" s="7" t="s">
        <v>48</v>
      </c>
      <c r="C5" s="12" t="s">
        <v>59</v>
      </c>
      <c r="D5" s="3">
        <f>1158.23+69.43</f>
        <v>1227.6600000000001</v>
      </c>
      <c r="E5" s="3"/>
      <c r="F5" s="8"/>
    </row>
    <row r="6" spans="1:6" ht="15" customHeight="1">
      <c r="A6" s="2">
        <v>41955</v>
      </c>
      <c r="B6" s="7" t="s">
        <v>7</v>
      </c>
      <c r="C6" s="7">
        <v>1</v>
      </c>
      <c r="D6" s="3">
        <f>0.78+13.05</f>
        <v>13.83</v>
      </c>
      <c r="E6" s="3"/>
      <c r="F6" s="8"/>
    </row>
    <row r="7" spans="1:6" ht="15" customHeight="1">
      <c r="A7" s="2">
        <v>41955</v>
      </c>
      <c r="B7" s="7" t="s">
        <v>8</v>
      </c>
      <c r="C7" s="7">
        <v>148</v>
      </c>
      <c r="D7" s="3">
        <f>(3.68+0.22)*C7</f>
        <v>577.20000000000005</v>
      </c>
      <c r="E7" s="3"/>
      <c r="F7" s="8"/>
    </row>
    <row r="8" spans="1:6" ht="15" customHeight="1">
      <c r="A8" s="2">
        <v>41955</v>
      </c>
      <c r="B8" s="7" t="s">
        <v>9</v>
      </c>
      <c r="C8" s="7">
        <v>67</v>
      </c>
      <c r="D8" s="3">
        <f t="shared" ref="D8:D9" si="0">(3.68+0.22)*C8</f>
        <v>261.3</v>
      </c>
      <c r="E8" s="3"/>
      <c r="F8" s="8"/>
    </row>
    <row r="9" spans="1:6" ht="15" customHeight="1">
      <c r="A9" s="2">
        <v>41955</v>
      </c>
      <c r="B9" s="7" t="s">
        <v>10</v>
      </c>
      <c r="C9" s="7">
        <v>16</v>
      </c>
      <c r="D9" s="3">
        <f t="shared" si="0"/>
        <v>62.400000000000006</v>
      </c>
      <c r="E9" s="3"/>
      <c r="F9" s="8"/>
    </row>
    <row r="10" spans="1:6" ht="15" customHeight="1">
      <c r="A10" s="2">
        <v>41955</v>
      </c>
      <c r="B10" s="7" t="s">
        <v>11</v>
      </c>
      <c r="C10" s="7"/>
      <c r="D10" s="3"/>
      <c r="E10" s="3">
        <f>4.29+0.78</f>
        <v>5.07</v>
      </c>
      <c r="F10" s="8"/>
    </row>
    <row r="11" spans="1:6" ht="15" customHeight="1">
      <c r="A11" s="2">
        <v>41955</v>
      </c>
      <c r="B11" s="7" t="s">
        <v>83</v>
      </c>
      <c r="C11" s="7"/>
      <c r="D11" s="3"/>
      <c r="E11" s="3">
        <f>1.95+69.43</f>
        <v>71.38000000000001</v>
      </c>
      <c r="F11" s="8"/>
    </row>
    <row r="12" spans="1:6" ht="15" customHeight="1">
      <c r="A12" s="2">
        <v>41955</v>
      </c>
      <c r="B12" s="7" t="s">
        <v>12</v>
      </c>
      <c r="C12" s="7">
        <v>1</v>
      </c>
      <c r="D12" s="3"/>
      <c r="E12" s="3">
        <v>0.78</v>
      </c>
      <c r="F12" s="8"/>
    </row>
    <row r="13" spans="1:6" ht="15" customHeight="1">
      <c r="A13" s="2">
        <v>41955</v>
      </c>
      <c r="B13" s="7" t="s">
        <v>13</v>
      </c>
      <c r="C13" s="7">
        <f>C7</f>
        <v>148</v>
      </c>
      <c r="D13" s="3"/>
      <c r="E13" s="3">
        <f>0.22*C13</f>
        <v>32.56</v>
      </c>
      <c r="F13" s="8"/>
    </row>
    <row r="14" spans="1:6" ht="15" customHeight="1">
      <c r="A14" s="2">
        <v>41955</v>
      </c>
      <c r="B14" s="7" t="s">
        <v>14</v>
      </c>
      <c r="C14" s="7">
        <f>C8</f>
        <v>67</v>
      </c>
      <c r="D14" s="3"/>
      <c r="E14" s="3">
        <f t="shared" ref="E14:E15" si="1">0.22*C14</f>
        <v>14.74</v>
      </c>
      <c r="F14" s="8"/>
    </row>
    <row r="15" spans="1:6" ht="15" customHeight="1">
      <c r="A15" s="2">
        <v>41955</v>
      </c>
      <c r="B15" s="7" t="s">
        <v>15</v>
      </c>
      <c r="C15" s="7">
        <f>C9</f>
        <v>16</v>
      </c>
      <c r="D15" s="3"/>
      <c r="E15" s="3">
        <f t="shared" si="1"/>
        <v>3.52</v>
      </c>
      <c r="F15" s="8"/>
    </row>
    <row r="16" spans="1:6" ht="15" customHeight="1" thickBot="1">
      <c r="A16" s="4" t="s">
        <v>21</v>
      </c>
      <c r="B16" s="9"/>
      <c r="C16" s="9"/>
      <c r="D16" s="5">
        <f>SUM(D2:D15)</f>
        <v>2265.46</v>
      </c>
      <c r="E16" s="5">
        <f>SUM(E2:E15)</f>
        <v>128.05000000000001</v>
      </c>
      <c r="F16" s="6">
        <f>D16-E16</f>
        <v>2137.41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22"/>
  <dimension ref="A1:F10"/>
  <sheetViews>
    <sheetView workbookViewId="0">
      <selection activeCell="A6" sqref="A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 t="s">
        <v>91</v>
      </c>
      <c r="B2" s="7" t="s">
        <v>7</v>
      </c>
      <c r="C2" s="7">
        <v>1</v>
      </c>
      <c r="D2" s="3">
        <f>13.05+0.78</f>
        <v>13.83</v>
      </c>
      <c r="E2" s="3"/>
      <c r="F2" s="8"/>
    </row>
    <row r="3" spans="1:6" ht="15" customHeight="1">
      <c r="A3" s="2">
        <v>41956</v>
      </c>
      <c r="B3" s="7" t="s">
        <v>8</v>
      </c>
      <c r="C3" s="7">
        <v>121</v>
      </c>
      <c r="D3" s="3">
        <f>(3.68+0.22)*C3</f>
        <v>471.90000000000003</v>
      </c>
      <c r="E3" s="3"/>
      <c r="F3" s="8"/>
    </row>
    <row r="4" spans="1:6" ht="15" customHeight="1">
      <c r="A4" s="2">
        <v>41956</v>
      </c>
      <c r="B4" s="7" t="s">
        <v>9</v>
      </c>
      <c r="C4" s="7">
        <v>63</v>
      </c>
      <c r="D4" s="3">
        <f t="shared" ref="D4:D5" si="0">(3.68+0.22)*C4</f>
        <v>245.70000000000002</v>
      </c>
      <c r="E4" s="3"/>
      <c r="F4" s="8"/>
    </row>
    <row r="5" spans="1:6" ht="15" customHeight="1">
      <c r="A5" s="2">
        <v>41956</v>
      </c>
      <c r="B5" s="7" t="s">
        <v>10</v>
      </c>
      <c r="C5" s="7">
        <v>9</v>
      </c>
      <c r="D5" s="3">
        <f t="shared" si="0"/>
        <v>35.1</v>
      </c>
      <c r="E5" s="3"/>
      <c r="F5" s="8"/>
    </row>
    <row r="6" spans="1:6" ht="15" customHeight="1">
      <c r="A6" s="2">
        <v>41956</v>
      </c>
      <c r="B6" s="7" t="s">
        <v>12</v>
      </c>
      <c r="C6" s="7">
        <v>1</v>
      </c>
      <c r="D6" s="3"/>
      <c r="E6" s="3">
        <v>0.78</v>
      </c>
      <c r="F6" s="8"/>
    </row>
    <row r="7" spans="1:6" ht="15" customHeight="1">
      <c r="A7" s="2">
        <v>41956</v>
      </c>
      <c r="B7" s="7" t="s">
        <v>13</v>
      </c>
      <c r="C7" s="7">
        <f>C3</f>
        <v>121</v>
      </c>
      <c r="D7" s="3"/>
      <c r="E7" s="3">
        <f>0.22*C7</f>
        <v>26.62</v>
      </c>
      <c r="F7" s="8"/>
    </row>
    <row r="8" spans="1:6" ht="15" customHeight="1">
      <c r="A8" s="2" t="s">
        <v>91</v>
      </c>
      <c r="B8" s="7" t="s">
        <v>14</v>
      </c>
      <c r="C8" s="7">
        <f>C4</f>
        <v>63</v>
      </c>
      <c r="D8" s="3"/>
      <c r="E8" s="3">
        <f t="shared" ref="E8:E9" si="1">0.22*C8</f>
        <v>13.86</v>
      </c>
      <c r="F8" s="8"/>
    </row>
    <row r="9" spans="1:6" ht="15" customHeight="1">
      <c r="A9" s="2">
        <v>41956</v>
      </c>
      <c r="B9" s="7" t="s">
        <v>15</v>
      </c>
      <c r="C9" s="7">
        <f>C5</f>
        <v>9</v>
      </c>
      <c r="D9" s="3"/>
      <c r="E9" s="3">
        <f t="shared" si="1"/>
        <v>1.98</v>
      </c>
      <c r="F9" s="8"/>
    </row>
    <row r="10" spans="1:6" ht="15" customHeight="1" thickBot="1">
      <c r="A10" s="4" t="s">
        <v>21</v>
      </c>
      <c r="B10" s="9"/>
      <c r="C10" s="9"/>
      <c r="D10" s="5">
        <f>SUM(D2:D9)</f>
        <v>766.53000000000009</v>
      </c>
      <c r="E10" s="5">
        <f>SUM(E2:E9)</f>
        <v>43.24</v>
      </c>
      <c r="F10" s="6">
        <f>D10-E10</f>
        <v>723.29000000000008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3</vt:lpstr>
      <vt:lpstr>4</vt:lpstr>
      <vt:lpstr>5</vt:lpstr>
      <vt:lpstr>6</vt:lpstr>
      <vt:lpstr>7</vt:lpstr>
      <vt:lpstr>10</vt:lpstr>
      <vt:lpstr>11</vt:lpstr>
      <vt:lpstr>12</vt:lpstr>
      <vt:lpstr>13</vt:lpstr>
      <vt:lpstr>14</vt:lpstr>
      <vt:lpstr>17</vt:lpstr>
      <vt:lpstr>18</vt:lpstr>
      <vt:lpstr>19</vt:lpstr>
      <vt:lpstr>20</vt:lpstr>
      <vt:lpstr>21</vt:lpstr>
      <vt:lpstr>24</vt:lpstr>
      <vt:lpstr>25</vt:lpstr>
      <vt:lpstr>26</vt:lpstr>
      <vt:lpstr>27</vt:lpstr>
      <vt:lpstr>28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cp:lastPrinted>2015-02-26T12:49:20Z</cp:lastPrinted>
  <dcterms:created xsi:type="dcterms:W3CDTF">2014-07-29T17:36:41Z</dcterms:created>
  <dcterms:modified xsi:type="dcterms:W3CDTF">2015-02-26T12:56:58Z</dcterms:modified>
</cp:coreProperties>
</file>