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240" yWindow="75" windowWidth="15480" windowHeight="7935" tabRatio="794" activeTab="23"/>
  </bookViews>
  <sheets>
    <sheet name="1" sheetId="12" r:id="rId1"/>
    <sheet name="2" sheetId="21" r:id="rId2"/>
    <sheet name="3" sheetId="20" r:id="rId3"/>
    <sheet name="6" sheetId="17" r:id="rId4"/>
    <sheet name="7" sheetId="16" r:id="rId5"/>
    <sheet name="8" sheetId="15" r:id="rId6"/>
    <sheet name="9" sheetId="22" r:id="rId7"/>
    <sheet name="10" sheetId="10" r:id="rId8"/>
    <sheet name="13" sheetId="29" r:id="rId9"/>
    <sheet name="14" sheetId="30" r:id="rId10"/>
    <sheet name="15" sheetId="31" r:id="rId11"/>
    <sheet name="16" sheetId="32" r:id="rId12"/>
    <sheet name="17" sheetId="33" r:id="rId13"/>
    <sheet name="20" sheetId="36" r:id="rId14"/>
    <sheet name="21" sheetId="37" r:id="rId15"/>
    <sheet name="22" sheetId="38" r:id="rId16"/>
    <sheet name="23" sheetId="39" r:id="rId17"/>
    <sheet name="24" sheetId="40" r:id="rId18"/>
    <sheet name="27" sheetId="43" r:id="rId19"/>
    <sheet name="28" sheetId="44" r:id="rId20"/>
    <sheet name="29" sheetId="45" r:id="rId21"/>
    <sheet name="30" sheetId="46" r:id="rId22"/>
    <sheet name="31" sheetId="47" r:id="rId23"/>
    <sheet name="TOTAL" sheetId="48" r:id="rId24"/>
  </sheets>
  <calcPr calcId="124519"/>
</workbook>
</file>

<file path=xl/calcChain.xml><?xml version="1.0" encoding="utf-8"?>
<calcChain xmlns="http://schemas.openxmlformats.org/spreadsheetml/2006/main">
  <c r="D3" i="4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"/>
  <c r="E16" i="17"/>
  <c r="D16"/>
  <c r="B5" i="48"/>
  <c r="B4"/>
  <c r="B3"/>
  <c r="B2"/>
  <c r="C23"/>
  <c r="B22"/>
  <c r="F10" i="45"/>
  <c r="D13" i="36"/>
  <c r="F12" i="15"/>
  <c r="F9" i="16"/>
  <c r="D2" i="17"/>
  <c r="D4"/>
  <c r="D5"/>
  <c r="D6"/>
  <c r="F16"/>
  <c r="F18" i="20"/>
  <c r="F15" i="21"/>
  <c r="F13" i="12"/>
  <c r="D10" i="45"/>
  <c r="E10"/>
  <c r="E5" s="1"/>
  <c r="C22" i="48" s="1"/>
  <c r="B15"/>
  <c r="B25"/>
  <c r="C5"/>
  <c r="C25"/>
  <c r="D25"/>
  <c r="C24"/>
  <c r="B24"/>
  <c r="B23"/>
  <c r="C21"/>
  <c r="B21"/>
  <c r="C20"/>
  <c r="B20"/>
  <c r="C19"/>
  <c r="B19"/>
  <c r="C18"/>
  <c r="B18"/>
  <c r="C17"/>
  <c r="B17"/>
  <c r="C16"/>
  <c r="B16"/>
  <c r="C15"/>
  <c r="C14"/>
  <c r="B14"/>
  <c r="C13"/>
  <c r="B13"/>
  <c r="C12"/>
  <c r="B12"/>
  <c r="C11"/>
  <c r="B11"/>
  <c r="C10"/>
  <c r="B10"/>
  <c r="C9"/>
  <c r="B9"/>
  <c r="C8"/>
  <c r="B8"/>
  <c r="C7"/>
  <c r="B7"/>
  <c r="C6"/>
  <c r="B6"/>
  <c r="C4"/>
  <c r="C3"/>
  <c r="C2"/>
  <c r="F13" i="47"/>
  <c r="E13"/>
  <c r="D13"/>
  <c r="E12"/>
  <c r="C12"/>
  <c r="E11"/>
  <c r="C11"/>
  <c r="E10"/>
  <c r="C10"/>
  <c r="E8"/>
  <c r="D7"/>
  <c r="D6"/>
  <c r="D5"/>
  <c r="D4"/>
  <c r="D3"/>
  <c r="D2"/>
  <c r="F15" i="46"/>
  <c r="E15"/>
  <c r="D15"/>
  <c r="E14"/>
  <c r="C14"/>
  <c r="E13"/>
  <c r="C13"/>
  <c r="E12"/>
  <c r="C12"/>
  <c r="E10"/>
  <c r="D8"/>
  <c r="D7"/>
  <c r="D6"/>
  <c r="D5"/>
  <c r="D4"/>
  <c r="D3"/>
  <c r="D2"/>
  <c r="E7" i="45"/>
  <c r="C7"/>
  <c r="E6"/>
  <c r="C6"/>
  <c r="C5"/>
  <c r="D4"/>
  <c r="D3"/>
  <c r="D2"/>
  <c r="F11" i="44"/>
  <c r="E11"/>
  <c r="D11"/>
  <c r="E9"/>
  <c r="C9"/>
  <c r="E8"/>
  <c r="C8"/>
  <c r="E7"/>
  <c r="C7"/>
  <c r="D6"/>
  <c r="D5"/>
  <c r="D4"/>
  <c r="D3"/>
  <c r="D2"/>
  <c r="F16" i="43"/>
  <c r="E16"/>
  <c r="D16"/>
  <c r="E15"/>
  <c r="C15"/>
  <c r="E14"/>
  <c r="C14"/>
  <c r="E13"/>
  <c r="C13"/>
  <c r="E12"/>
  <c r="E11"/>
  <c r="D9"/>
  <c r="D8"/>
  <c r="D7"/>
  <c r="D6"/>
  <c r="D5"/>
  <c r="D4"/>
  <c r="D3"/>
  <c r="D2"/>
  <c r="F8" i="40"/>
  <c r="E8"/>
  <c r="D8"/>
  <c r="E7"/>
  <c r="C7"/>
  <c r="E6"/>
  <c r="C6"/>
  <c r="E5"/>
  <c r="C5"/>
  <c r="D4"/>
  <c r="D3"/>
  <c r="D2"/>
  <c r="F21" i="39"/>
  <c r="E21"/>
  <c r="D21"/>
  <c r="E20"/>
  <c r="C20"/>
  <c r="E19"/>
  <c r="C19"/>
  <c r="E18"/>
  <c r="C18"/>
  <c r="E16"/>
  <c r="E15"/>
  <c r="D14"/>
  <c r="D13"/>
  <c r="D12"/>
  <c r="D11"/>
  <c r="D10"/>
  <c r="D9"/>
  <c r="D8"/>
  <c r="D7"/>
  <c r="D6"/>
  <c r="D5"/>
  <c r="D4"/>
  <c r="D3"/>
  <c r="D2"/>
  <c r="F12" i="38"/>
  <c r="E12"/>
  <c r="D12"/>
  <c r="E11"/>
  <c r="C11"/>
  <c r="E10"/>
  <c r="C10"/>
  <c r="E9"/>
  <c r="C9"/>
  <c r="D6"/>
  <c r="D5"/>
  <c r="D4"/>
  <c r="D3"/>
  <c r="D2"/>
  <c r="F17" i="37"/>
  <c r="E17"/>
  <c r="D17"/>
  <c r="E16"/>
  <c r="C16"/>
  <c r="E15"/>
  <c r="C15"/>
  <c r="E14"/>
  <c r="C14"/>
  <c r="E12"/>
  <c r="E11"/>
  <c r="D10"/>
  <c r="D9"/>
  <c r="D8"/>
  <c r="D7"/>
  <c r="D6"/>
  <c r="D5"/>
  <c r="D4"/>
  <c r="D3"/>
  <c r="D2"/>
  <c r="F13" i="36"/>
  <c r="E13"/>
  <c r="E9"/>
  <c r="C9"/>
  <c r="E8"/>
  <c r="C8"/>
  <c r="E7"/>
  <c r="C7"/>
  <c r="D5"/>
  <c r="D4"/>
  <c r="D3"/>
  <c r="D2"/>
  <c r="F19" i="33"/>
  <c r="E19"/>
  <c r="D19"/>
  <c r="E18"/>
  <c r="C18"/>
  <c r="E17"/>
  <c r="C17"/>
  <c r="E16"/>
  <c r="C16"/>
  <c r="E15"/>
  <c r="E14"/>
  <c r="D13"/>
  <c r="D12"/>
  <c r="D11"/>
  <c r="D10"/>
  <c r="D9"/>
  <c r="D8"/>
  <c r="D7"/>
  <c r="D6"/>
  <c r="D5"/>
  <c r="D4"/>
  <c r="D3"/>
  <c r="D2"/>
  <c r="F15" i="32"/>
  <c r="E15"/>
  <c r="D15"/>
  <c r="E13"/>
  <c r="C13"/>
  <c r="E12"/>
  <c r="C12"/>
  <c r="E11"/>
  <c r="C11"/>
  <c r="D7"/>
  <c r="D6"/>
  <c r="D5"/>
  <c r="D4"/>
  <c r="D3"/>
  <c r="D2"/>
  <c r="F14" i="31"/>
  <c r="E14"/>
  <c r="D14"/>
  <c r="E13"/>
  <c r="C13"/>
  <c r="E12"/>
  <c r="C12"/>
  <c r="E11"/>
  <c r="C11"/>
  <c r="E10"/>
  <c r="D8"/>
  <c r="D7"/>
  <c r="D6"/>
  <c r="D5"/>
  <c r="D4"/>
  <c r="D3"/>
  <c r="D2"/>
  <c r="F12" i="30"/>
  <c r="E12"/>
  <c r="D12"/>
  <c r="E11"/>
  <c r="C11"/>
  <c r="E10"/>
  <c r="C10"/>
  <c r="E9"/>
  <c r="C9"/>
  <c r="D6"/>
  <c r="D5"/>
  <c r="D4"/>
  <c r="D3"/>
  <c r="D2"/>
  <c r="F13" i="29"/>
  <c r="E13"/>
  <c r="D13"/>
  <c r="E12"/>
  <c r="C12"/>
  <c r="E11"/>
  <c r="C11"/>
  <c r="E10"/>
  <c r="C10"/>
  <c r="E9"/>
  <c r="E8"/>
  <c r="D7"/>
  <c r="D6"/>
  <c r="D5"/>
  <c r="D4"/>
  <c r="D3"/>
  <c r="D2"/>
  <c r="F18" i="10"/>
  <c r="E18"/>
  <c r="D18"/>
  <c r="E16"/>
  <c r="C16"/>
  <c r="E15"/>
  <c r="C15"/>
  <c r="E14"/>
  <c r="C14"/>
  <c r="E12"/>
  <c r="E11"/>
  <c r="D10"/>
  <c r="D9"/>
  <c r="D8"/>
  <c r="D7"/>
  <c r="D6"/>
  <c r="D5"/>
  <c r="D4"/>
  <c r="D3"/>
  <c r="D2"/>
  <c r="F15" i="22"/>
  <c r="E15"/>
  <c r="D15"/>
  <c r="E14"/>
  <c r="C14"/>
  <c r="E13"/>
  <c r="C13"/>
  <c r="E12"/>
  <c r="C12"/>
  <c r="E11"/>
  <c r="E10"/>
  <c r="D8"/>
  <c r="D7"/>
  <c r="D6"/>
  <c r="D5"/>
  <c r="D4"/>
  <c r="D3"/>
  <c r="D2"/>
  <c r="E12" i="15"/>
  <c r="D12"/>
  <c r="E11"/>
  <c r="C11"/>
  <c r="E10"/>
  <c r="C10"/>
  <c r="E9"/>
  <c r="C9"/>
  <c r="D6"/>
  <c r="D5"/>
  <c r="D4"/>
  <c r="D3"/>
  <c r="D2"/>
  <c r="E9" i="16"/>
  <c r="D9"/>
  <c r="E7"/>
  <c r="C7"/>
  <c r="E6"/>
  <c r="C6"/>
  <c r="E5"/>
  <c r="C5"/>
  <c r="D4"/>
  <c r="D3"/>
  <c r="D2"/>
  <c r="E11" i="17"/>
  <c r="C11"/>
  <c r="E10"/>
  <c r="C10"/>
  <c r="E9"/>
  <c r="C9"/>
  <c r="D3"/>
  <c r="E18" i="20"/>
  <c r="D18"/>
  <c r="E17"/>
  <c r="C17"/>
  <c r="E16"/>
  <c r="C16"/>
  <c r="E15"/>
  <c r="C15"/>
  <c r="E14"/>
  <c r="D12"/>
  <c r="D11"/>
  <c r="D10"/>
  <c r="D9"/>
  <c r="D8"/>
  <c r="D7"/>
  <c r="D6"/>
  <c r="D5"/>
  <c r="D4"/>
  <c r="D3"/>
  <c r="D2"/>
  <c r="E15" i="21"/>
  <c r="D15"/>
  <c r="E14"/>
  <c r="C14"/>
  <c r="E12"/>
  <c r="C12"/>
  <c r="E11"/>
  <c r="C11"/>
  <c r="D7"/>
  <c r="D6"/>
  <c r="D5"/>
  <c r="D4"/>
  <c r="D3"/>
  <c r="D2"/>
  <c r="E13" i="12"/>
  <c r="D13"/>
  <c r="E9"/>
  <c r="C9"/>
  <c r="E8"/>
  <c r="C8"/>
  <c r="E7"/>
  <c r="C7"/>
  <c r="D5"/>
  <c r="D4"/>
  <c r="D3"/>
  <c r="D2"/>
</calcChain>
</file>

<file path=xl/sharedStrings.xml><?xml version="1.0" encoding="utf-8"?>
<sst xmlns="http://schemas.openxmlformats.org/spreadsheetml/2006/main" count="522" uniqueCount="114">
  <si>
    <t>Data</t>
  </si>
  <si>
    <t>Identificação</t>
  </si>
  <si>
    <t>Histórico</t>
  </si>
  <si>
    <t>Receita</t>
  </si>
  <si>
    <t>Despesa</t>
  </si>
  <si>
    <t>Receita-Despesa</t>
  </si>
  <si>
    <t>Procuração</t>
  </si>
  <si>
    <t>Certidão</t>
  </si>
  <si>
    <t>Rec.firmas</t>
  </si>
  <si>
    <t>Autenticações</t>
  </si>
  <si>
    <t>Cartões</t>
  </si>
  <si>
    <t>Recivil Procurações</t>
  </si>
  <si>
    <t>Recivil Certidão</t>
  </si>
  <si>
    <t>Recivil de Rec. Firma</t>
  </si>
  <si>
    <t>Recivil de Autenticações</t>
  </si>
  <si>
    <t>Recivil de Cartões</t>
  </si>
  <si>
    <t>Refeição</t>
  </si>
  <si>
    <t>Contador</t>
  </si>
  <si>
    <t>Mensalidade</t>
  </si>
  <si>
    <t>COPASA</t>
  </si>
  <si>
    <t>CEMIG</t>
  </si>
  <si>
    <t>INSS</t>
  </si>
  <si>
    <t>Salários</t>
  </si>
  <si>
    <t>Aluguel</t>
  </si>
  <si>
    <t>FGTS</t>
  </si>
  <si>
    <t>TOTAL</t>
  </si>
  <si>
    <t>L. 65-P Fl. 193</t>
  </si>
  <si>
    <t>L. 65-P Fl. 194</t>
  </si>
  <si>
    <t>L. 65-P Fl. 195</t>
  </si>
  <si>
    <t>L. 65-P Fl. 196</t>
  </si>
  <si>
    <t>L. 65-P Fl. 197</t>
  </si>
  <si>
    <t>L. 65-P Fl. 198</t>
  </si>
  <si>
    <t>L. 65-P Fl. 199</t>
  </si>
  <si>
    <t>L. 65-P Fl. 200</t>
  </si>
  <si>
    <t>L. 66-P Fl. 01</t>
  </si>
  <si>
    <t>L. 66-P Fl. 02</t>
  </si>
  <si>
    <t>L. 66-P Fl. 03</t>
  </si>
  <si>
    <t>L. 66-P Fl. 04</t>
  </si>
  <si>
    <t>L. 66-P Fl. 05</t>
  </si>
  <si>
    <t>L. 66-P Fl. 06</t>
  </si>
  <si>
    <t>L. 66-P Fl. 07</t>
  </si>
  <si>
    <t>L. 66-P Fl. 08</t>
  </si>
  <si>
    <t>L. 66-P Fl. 09</t>
  </si>
  <si>
    <t>L. 66-P Fl. 10</t>
  </si>
  <si>
    <t>L. 66-P Fl. 11</t>
  </si>
  <si>
    <t>L. 66-P Fl. 12</t>
  </si>
  <si>
    <t>L. 66-P Fl. 13</t>
  </si>
  <si>
    <t>L. 66-P Fl. 14</t>
  </si>
  <si>
    <t>L. 66-P Fl. 15</t>
  </si>
  <si>
    <t>L. 66-P Fl. 16</t>
  </si>
  <si>
    <t>L. 66-P Fl. 17</t>
  </si>
  <si>
    <t>L. 66-P Fl. 18</t>
  </si>
  <si>
    <t>L. 66-P Fl. 19</t>
  </si>
  <si>
    <t>Escritura</t>
  </si>
  <si>
    <t>L. 159-N Fls 09</t>
  </si>
  <si>
    <t>L. 159-N Fls 10/11</t>
  </si>
  <si>
    <t>L. 159-N Fls 12</t>
  </si>
  <si>
    <t>L. 159-N Fls 13</t>
  </si>
  <si>
    <t>L. 159-N Fls 14</t>
  </si>
  <si>
    <t>L. 159-N Fls 15</t>
  </si>
  <si>
    <t>L. 159-N Fls 16</t>
  </si>
  <si>
    <t>L. 159-N Fls 17/18</t>
  </si>
  <si>
    <t>L. 159-N Fls 19/21</t>
  </si>
  <si>
    <t>L. 159-N Fls 22</t>
  </si>
  <si>
    <t>L. 159-N Fls 23</t>
  </si>
  <si>
    <t>L. 159-N Fls 24</t>
  </si>
  <si>
    <t>L. 159-N Fls 26</t>
  </si>
  <si>
    <t>L. 159-N Fls 27</t>
  </si>
  <si>
    <t>L. 159-N Fls 28</t>
  </si>
  <si>
    <t>L. 159-N Fls 29</t>
  </si>
  <si>
    <t>L. 159-N Fls 30</t>
  </si>
  <si>
    <t>L. 159-N Fls 31</t>
  </si>
  <si>
    <t>L. 159-N Fls 32</t>
  </si>
  <si>
    <t>L. 159-N Fls 33</t>
  </si>
  <si>
    <t>L. 159-N Fls 34</t>
  </si>
  <si>
    <t>L. 159-N Fls 35</t>
  </si>
  <si>
    <t>L. 159-N Fls 36</t>
  </si>
  <si>
    <t>L. 159-N Fls 37</t>
  </si>
  <si>
    <t>L. 159-N Fls 38</t>
  </si>
  <si>
    <t>L. 159-N Fls 39</t>
  </si>
  <si>
    <t>L. 159-N Fls 40</t>
  </si>
  <si>
    <t>L. 159-N Fls 41</t>
  </si>
  <si>
    <t>L. 159-N Fls 42</t>
  </si>
  <si>
    <t>L. 159-N Fls 43</t>
  </si>
  <si>
    <t>L. 159-N Fls 44</t>
  </si>
  <si>
    <t>L. 159-N Fls 45</t>
  </si>
  <si>
    <t>L. 159-N Fls 46</t>
  </si>
  <si>
    <t>L. 159-N Fls 47</t>
  </si>
  <si>
    <t>L. 159-N Fls 48</t>
  </si>
  <si>
    <t>L. 159-N Fls 49</t>
  </si>
  <si>
    <t>L. 159-N Fls 50</t>
  </si>
  <si>
    <t>L. 159-N Fls 51</t>
  </si>
  <si>
    <t>L. 159-N Fls 52</t>
  </si>
  <si>
    <t>L. 159-N Fls 53</t>
  </si>
  <si>
    <t>Recivil Escrituras</t>
  </si>
  <si>
    <t>Recivil Escritura</t>
  </si>
  <si>
    <t>Certidões</t>
  </si>
  <si>
    <t>Informatica</t>
  </si>
  <si>
    <t>Mouse</t>
  </si>
  <si>
    <t>Panolli</t>
  </si>
  <si>
    <t>Material de Construção</t>
  </si>
  <si>
    <t>Cimento</t>
  </si>
  <si>
    <t xml:space="preserve">papelaria </t>
  </si>
  <si>
    <t>Xerox n.f. 000279</t>
  </si>
  <si>
    <t>ISS</t>
  </si>
  <si>
    <t>IRRF Salários</t>
  </si>
  <si>
    <t>DARF</t>
  </si>
  <si>
    <t>Materiais de Construção</t>
  </si>
  <si>
    <t>n.f. 383969</t>
  </si>
  <si>
    <t>n.f. 387775</t>
  </si>
  <si>
    <t>n.f. 387777</t>
  </si>
  <si>
    <t>Devoluão M. Construção</t>
  </si>
  <si>
    <t>n.f. 384280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</si>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</sst>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b/>
      <sz val="12"/>
      <color indexed="8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14" fontId="3" fillId="0" borderId="2" xfId="0" applyNumberFormat="1" applyFont="1" applyBorder="1" applyAlignment="1">
      <alignment horizontal="center" vertical="top" wrapText="1"/>
    </xf>
    <xf numFmtId="43" fontId="3" fillId="0" borderId="2" xfId="1" applyFont="1" applyBorder="1" applyAlignment="1">
      <alignment horizontal="right" vertical="top" wrapText="1"/>
    </xf>
    <xf numFmtId="0" fontId="3" fillId="0" borderId="3" xfId="0" applyFont="1" applyBorder="1" applyAlignment="1">
      <alignment horizontal="center" vertical="top" wrapText="1"/>
    </xf>
    <xf numFmtId="43" fontId="3" fillId="0" borderId="3" xfId="1" applyFont="1" applyBorder="1" applyAlignment="1">
      <alignment horizontal="right" vertical="top" wrapText="1"/>
    </xf>
    <xf numFmtId="43" fontId="4" fillId="0" borderId="3" xfId="1" applyFont="1" applyBorder="1" applyAlignment="1">
      <alignment horizontal="right" vertical="top" wrapText="1"/>
    </xf>
    <xf numFmtId="0" fontId="3" fillId="0" borderId="2" xfId="0" applyFont="1" applyBorder="1" applyAlignment="1">
      <alignment vertical="top" wrapText="1"/>
    </xf>
    <xf numFmtId="43" fontId="1" fillId="0" borderId="2" xfId="1" applyFont="1" applyBorder="1"/>
    <xf numFmtId="0" fontId="3" fillId="0" borderId="3" xfId="0" applyFont="1" applyBorder="1" applyAlignment="1">
      <alignment vertical="top" wrapText="1"/>
    </xf>
    <xf numFmtId="0" fontId="5" fillId="0" borderId="1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43" fontId="5" fillId="0" borderId="2" xfId="0" applyNumberFormat="1" applyFont="1" applyBorder="1"/>
    <xf numFmtId="14" fontId="3" fillId="0" borderId="4" xfId="0" applyNumberFormat="1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43" fontId="3" fillId="0" borderId="4" xfId="1" applyFont="1" applyBorder="1" applyAlignment="1">
      <alignment horizontal="right" vertical="top" wrapText="1"/>
    </xf>
    <xf numFmtId="43" fontId="1" fillId="0" borderId="4" xfId="1" applyFont="1" applyBorder="1"/>
  </cellXfs>
  <cellStyles count="2">
    <cellStyle name="Normal" xfId="0" builtinId="0"/>
    <cellStyle name="Separador de milhares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0"/>
  <dimension ref="A1:F13"/>
  <sheetViews>
    <sheetView workbookViewId="0">
      <selection activeCell="E11" sqref="E11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113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41913</v>
      </c>
      <c r="B2" s="7" t="s">
        <v>53</v>
      </c>
      <c r="C2" s="12" t="s">
        <v>54</v>
      </c>
      <c r="D2" s="3">
        <f>451.83+27.05</f>
        <v>478.88</v>
      </c>
      <c r="E2" s="3"/>
      <c r="F2" s="8"/>
    </row>
    <row r="3" spans="1:6" ht="15" customHeight="1">
      <c r="A3" s="2">
        <v>41913</v>
      </c>
      <c r="B3" s="7" t="s">
        <v>8</v>
      </c>
      <c r="C3" s="7">
        <v>127</v>
      </c>
      <c r="D3" s="3">
        <f>(3.68+0.22)*C3</f>
        <v>495.30000000000007</v>
      </c>
      <c r="E3" s="3"/>
      <c r="F3" s="8"/>
    </row>
    <row r="4" spans="1:6" ht="15" customHeight="1">
      <c r="A4" s="2">
        <v>41913</v>
      </c>
      <c r="B4" s="7" t="s">
        <v>9</v>
      </c>
      <c r="C4" s="7">
        <v>93</v>
      </c>
      <c r="D4" s="3">
        <f t="shared" ref="D4:D5" si="0">(3.68+0.22)*C4</f>
        <v>362.70000000000005</v>
      </c>
      <c r="E4" s="3"/>
      <c r="F4" s="8"/>
    </row>
    <row r="5" spans="1:6" ht="15" customHeight="1">
      <c r="A5" s="2">
        <v>41913</v>
      </c>
      <c r="B5" s="7" t="s">
        <v>10</v>
      </c>
      <c r="C5" s="7">
        <v>7</v>
      </c>
      <c r="D5" s="3">
        <f t="shared" si="0"/>
        <v>27.300000000000004</v>
      </c>
      <c r="E5" s="3"/>
      <c r="F5" s="8"/>
    </row>
    <row r="6" spans="1:6" ht="15" customHeight="1">
      <c r="A6" s="2">
        <v>41913</v>
      </c>
      <c r="B6" s="7" t="s">
        <v>94</v>
      </c>
      <c r="C6" s="7"/>
      <c r="D6" s="3"/>
      <c r="E6" s="3">
        <v>27.05</v>
      </c>
      <c r="F6" s="8"/>
    </row>
    <row r="7" spans="1:6" ht="15" customHeight="1">
      <c r="A7" s="2">
        <v>41913</v>
      </c>
      <c r="B7" s="7" t="s">
        <v>13</v>
      </c>
      <c r="C7" s="7">
        <f>C3</f>
        <v>127</v>
      </c>
      <c r="D7" s="3"/>
      <c r="E7" s="3">
        <f>0.22*C7</f>
        <v>27.94</v>
      </c>
      <c r="F7" s="8"/>
    </row>
    <row r="8" spans="1:6" ht="15" customHeight="1">
      <c r="A8" s="2">
        <v>41913</v>
      </c>
      <c r="B8" s="7" t="s">
        <v>14</v>
      </c>
      <c r="C8" s="7">
        <f>C4</f>
        <v>93</v>
      </c>
      <c r="D8" s="3"/>
      <c r="E8" s="3">
        <f t="shared" ref="E8:E9" si="1">0.22*C8</f>
        <v>20.46</v>
      </c>
      <c r="F8" s="8"/>
    </row>
    <row r="9" spans="1:6" ht="15" customHeight="1">
      <c r="A9" s="2">
        <v>41913</v>
      </c>
      <c r="B9" s="7" t="s">
        <v>15</v>
      </c>
      <c r="C9" s="7">
        <f>C5</f>
        <v>7</v>
      </c>
      <c r="D9" s="3"/>
      <c r="E9" s="3">
        <f t="shared" si="1"/>
        <v>1.54</v>
      </c>
      <c r="F9" s="8"/>
    </row>
    <row r="10" spans="1:6" ht="15" customHeight="1">
      <c r="A10" s="2">
        <v>41913</v>
      </c>
      <c r="B10" s="7" t="s">
        <v>97</v>
      </c>
      <c r="C10" s="7" t="s">
        <v>98</v>
      </c>
      <c r="D10" s="3"/>
      <c r="E10" s="3">
        <v>35</v>
      </c>
      <c r="F10" s="8"/>
    </row>
    <row r="11" spans="1:6" ht="15" customHeight="1">
      <c r="A11" s="2">
        <v>41913</v>
      </c>
      <c r="B11" s="7" t="s">
        <v>22</v>
      </c>
      <c r="C11" s="7"/>
      <c r="D11" s="3"/>
      <c r="E11" s="3">
        <v>3985.26</v>
      </c>
      <c r="F11" s="8"/>
    </row>
    <row r="12" spans="1:6" ht="15" customHeight="1">
      <c r="A12" s="2">
        <v>41913</v>
      </c>
      <c r="B12" s="7" t="s">
        <v>23</v>
      </c>
      <c r="C12" s="7"/>
      <c r="D12" s="3"/>
      <c r="E12" s="3">
        <v>1000</v>
      </c>
      <c r="F12" s="8"/>
    </row>
    <row r="13" spans="1:6" ht="15" customHeight="1" thickBot="1">
      <c r="A13" s="4" t="s">
        <v>25</v>
      </c>
      <c r="B13" s="9"/>
      <c r="C13" s="9"/>
      <c r="D13" s="5">
        <f>SUM(D2:D12)</f>
        <v>1364.18</v>
      </c>
      <c r="E13" s="5">
        <f>SUM(E2:E12)</f>
        <v>5097.25</v>
      </c>
      <c r="F13" s="6">
        <f>D13-E13</f>
        <v>-3733.0699999999997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Plan23"/>
  <dimension ref="A1:F12"/>
  <sheetViews>
    <sheetView workbookViewId="0">
      <selection activeCell="F12" sqref="F12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41926</v>
      </c>
      <c r="B2" s="7" t="s">
        <v>53</v>
      </c>
      <c r="C2" s="12" t="s">
        <v>68</v>
      </c>
      <c r="D2" s="3">
        <f>1819.86+109.04</f>
        <v>1928.8999999999999</v>
      </c>
      <c r="E2" s="3"/>
      <c r="F2" s="8"/>
    </row>
    <row r="3" spans="1:6" ht="15" customHeight="1">
      <c r="A3" s="2">
        <v>41926</v>
      </c>
      <c r="B3" s="7" t="s">
        <v>7</v>
      </c>
      <c r="C3" s="7">
        <v>1</v>
      </c>
      <c r="D3" s="3">
        <f>22.82+1.37</f>
        <v>24.19</v>
      </c>
      <c r="E3" s="3"/>
      <c r="F3" s="8"/>
    </row>
    <row r="4" spans="1:6" ht="15" customHeight="1">
      <c r="A4" s="2">
        <v>41926</v>
      </c>
      <c r="B4" s="7" t="s">
        <v>8</v>
      </c>
      <c r="C4" s="7">
        <v>135</v>
      </c>
      <c r="D4" s="3">
        <f>(3.68+0.22)*C4</f>
        <v>526.5</v>
      </c>
      <c r="E4" s="3"/>
      <c r="F4" s="8"/>
    </row>
    <row r="5" spans="1:6" ht="15" customHeight="1">
      <c r="A5" s="2">
        <v>41926</v>
      </c>
      <c r="B5" s="7" t="s">
        <v>9</v>
      </c>
      <c r="C5" s="7">
        <v>63</v>
      </c>
      <c r="D5" s="3">
        <f t="shared" ref="D5:D6" si="0">(3.68+0.22)*C5</f>
        <v>245.70000000000002</v>
      </c>
      <c r="E5" s="3"/>
      <c r="F5" s="8"/>
    </row>
    <row r="6" spans="1:6" ht="15" customHeight="1">
      <c r="A6" s="2">
        <v>41926</v>
      </c>
      <c r="B6" s="7" t="s">
        <v>10</v>
      </c>
      <c r="C6" s="7">
        <v>17</v>
      </c>
      <c r="D6" s="3">
        <f t="shared" si="0"/>
        <v>66.300000000000011</v>
      </c>
      <c r="E6" s="3"/>
      <c r="F6" s="8"/>
    </row>
    <row r="7" spans="1:6" ht="15" customHeight="1">
      <c r="A7" s="2">
        <v>41926</v>
      </c>
      <c r="B7" s="7" t="s">
        <v>94</v>
      </c>
      <c r="C7" s="7"/>
      <c r="D7" s="3"/>
      <c r="E7" s="3">
        <v>109.04</v>
      </c>
      <c r="F7" s="8"/>
    </row>
    <row r="8" spans="1:6" ht="15" customHeight="1">
      <c r="A8" s="2">
        <v>41926</v>
      </c>
      <c r="B8" s="7" t="s">
        <v>12</v>
      </c>
      <c r="C8" s="7">
        <v>1</v>
      </c>
      <c r="D8" s="3"/>
      <c r="E8" s="3">
        <v>1.37</v>
      </c>
      <c r="F8" s="8"/>
    </row>
    <row r="9" spans="1:6" ht="15" customHeight="1">
      <c r="A9" s="2">
        <v>41926</v>
      </c>
      <c r="B9" s="7" t="s">
        <v>13</v>
      </c>
      <c r="C9" s="7">
        <f>C4</f>
        <v>135</v>
      </c>
      <c r="D9" s="3"/>
      <c r="E9" s="3">
        <f>0.22*C9</f>
        <v>29.7</v>
      </c>
      <c r="F9" s="8"/>
    </row>
    <row r="10" spans="1:6" ht="15" customHeight="1">
      <c r="A10" s="2">
        <v>41926</v>
      </c>
      <c r="B10" s="7" t="s">
        <v>14</v>
      </c>
      <c r="C10" s="7">
        <f>C5</f>
        <v>63</v>
      </c>
      <c r="D10" s="3"/>
      <c r="E10" s="3">
        <f t="shared" ref="E10:E11" si="1">0.22*C10</f>
        <v>13.86</v>
      </c>
      <c r="F10" s="8"/>
    </row>
    <row r="11" spans="1:6" ht="15" customHeight="1">
      <c r="A11" s="2">
        <v>41926</v>
      </c>
      <c r="B11" s="7" t="s">
        <v>15</v>
      </c>
      <c r="C11" s="7">
        <f>C6</f>
        <v>17</v>
      </c>
      <c r="D11" s="3"/>
      <c r="E11" s="3">
        <f t="shared" si="1"/>
        <v>3.74</v>
      </c>
      <c r="F11" s="8"/>
    </row>
    <row r="12" spans="1:6" ht="15" customHeight="1" thickBot="1">
      <c r="A12" s="4" t="s">
        <v>25</v>
      </c>
      <c r="B12" s="9"/>
      <c r="C12" s="9"/>
      <c r="D12" s="5">
        <f>SUM(D2:D11)</f>
        <v>2791.59</v>
      </c>
      <c r="E12" s="5">
        <f>SUM(E2:E11)</f>
        <v>157.71000000000004</v>
      </c>
      <c r="F12" s="6">
        <f>D12-E12</f>
        <v>2633.88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Plan24"/>
  <dimension ref="A1:F14"/>
  <sheetViews>
    <sheetView workbookViewId="0">
      <selection activeCell="F14" sqref="F14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41927</v>
      </c>
      <c r="B2" s="7" t="s">
        <v>6</v>
      </c>
      <c r="C2" s="7" t="s">
        <v>36</v>
      </c>
      <c r="D2" s="3">
        <f>71.43+4.29</f>
        <v>75.720000000000013</v>
      </c>
      <c r="E2" s="3"/>
      <c r="F2" s="8"/>
    </row>
    <row r="3" spans="1:6" ht="15" customHeight="1">
      <c r="A3" s="2">
        <v>41927</v>
      </c>
      <c r="B3" s="7" t="s">
        <v>53</v>
      </c>
      <c r="C3" s="12" t="s">
        <v>69</v>
      </c>
      <c r="D3" s="3">
        <f>538.12+32.24</f>
        <v>570.36</v>
      </c>
      <c r="E3" s="3"/>
      <c r="F3" s="8"/>
    </row>
    <row r="4" spans="1:6" ht="15" customHeight="1">
      <c r="A4" s="2">
        <v>41927</v>
      </c>
      <c r="B4" s="7" t="s">
        <v>53</v>
      </c>
      <c r="C4" s="12" t="s">
        <v>70</v>
      </c>
      <c r="D4" s="3">
        <f>538.12+32.24</f>
        <v>570.36</v>
      </c>
      <c r="E4" s="3"/>
      <c r="F4" s="8"/>
    </row>
    <row r="5" spans="1:6" ht="15" customHeight="1">
      <c r="A5" s="2">
        <v>41927</v>
      </c>
      <c r="B5" s="7" t="s">
        <v>53</v>
      </c>
      <c r="C5" s="12" t="s">
        <v>71</v>
      </c>
      <c r="D5" s="3">
        <f>63.44+3.77</f>
        <v>67.209999999999994</v>
      </c>
      <c r="E5" s="3"/>
      <c r="F5" s="8"/>
    </row>
    <row r="6" spans="1:6" ht="15" customHeight="1">
      <c r="A6" s="2">
        <v>41927</v>
      </c>
      <c r="B6" s="7" t="s">
        <v>8</v>
      </c>
      <c r="C6" s="7">
        <v>151</v>
      </c>
      <c r="D6" s="3">
        <f>(3.68+0.22)*C6</f>
        <v>588.90000000000009</v>
      </c>
      <c r="E6" s="3"/>
      <c r="F6" s="8"/>
    </row>
    <row r="7" spans="1:6" ht="15" customHeight="1">
      <c r="A7" s="2">
        <v>41927</v>
      </c>
      <c r="B7" s="7" t="s">
        <v>9</v>
      </c>
      <c r="C7" s="7">
        <v>80</v>
      </c>
      <c r="D7" s="3">
        <f t="shared" ref="D7:D8" si="0">(3.68+0.22)*C7</f>
        <v>312</v>
      </c>
      <c r="E7" s="3"/>
      <c r="F7" s="8"/>
    </row>
    <row r="8" spans="1:6" ht="15" customHeight="1">
      <c r="A8" s="2">
        <v>41927</v>
      </c>
      <c r="B8" s="7" t="s">
        <v>10</v>
      </c>
      <c r="C8" s="7">
        <v>11</v>
      </c>
      <c r="D8" s="3">
        <f t="shared" si="0"/>
        <v>42.900000000000006</v>
      </c>
      <c r="E8" s="3"/>
      <c r="F8" s="8"/>
    </row>
    <row r="9" spans="1:6" ht="15" customHeight="1">
      <c r="A9" s="2">
        <v>41927</v>
      </c>
      <c r="B9" s="7" t="s">
        <v>11</v>
      </c>
      <c r="C9" s="7"/>
      <c r="D9" s="3"/>
      <c r="E9" s="3">
        <v>4.29</v>
      </c>
      <c r="F9" s="8"/>
    </row>
    <row r="10" spans="1:6" ht="15" customHeight="1">
      <c r="A10" s="2">
        <v>41927</v>
      </c>
      <c r="B10" s="7" t="s">
        <v>94</v>
      </c>
      <c r="C10" s="7"/>
      <c r="D10" s="3"/>
      <c r="E10" s="3">
        <f>32.24*2+3.77</f>
        <v>68.25</v>
      </c>
      <c r="F10" s="8"/>
    </row>
    <row r="11" spans="1:6" ht="15" customHeight="1">
      <c r="A11" s="2">
        <v>41927</v>
      </c>
      <c r="B11" s="7" t="s">
        <v>13</v>
      </c>
      <c r="C11" s="7">
        <f>C6</f>
        <v>151</v>
      </c>
      <c r="D11" s="3"/>
      <c r="E11" s="3">
        <f>0.22*C11</f>
        <v>33.22</v>
      </c>
      <c r="F11" s="8"/>
    </row>
    <row r="12" spans="1:6" ht="15" customHeight="1">
      <c r="A12" s="2">
        <v>41927</v>
      </c>
      <c r="B12" s="7" t="s">
        <v>14</v>
      </c>
      <c r="C12" s="7">
        <f>C7</f>
        <v>80</v>
      </c>
      <c r="D12" s="3"/>
      <c r="E12" s="3">
        <f t="shared" ref="E12:E13" si="1">0.22*C12</f>
        <v>17.600000000000001</v>
      </c>
      <c r="F12" s="8"/>
    </row>
    <row r="13" spans="1:6" ht="15" customHeight="1">
      <c r="A13" s="2">
        <v>41927</v>
      </c>
      <c r="B13" s="7" t="s">
        <v>15</v>
      </c>
      <c r="C13" s="7">
        <f>C8</f>
        <v>11</v>
      </c>
      <c r="D13" s="3"/>
      <c r="E13" s="3">
        <f t="shared" si="1"/>
        <v>2.42</v>
      </c>
      <c r="F13" s="8"/>
    </row>
    <row r="14" spans="1:6" ht="15" customHeight="1" thickBot="1">
      <c r="A14" s="4" t="s">
        <v>25</v>
      </c>
      <c r="B14" s="9"/>
      <c r="C14" s="9"/>
      <c r="D14" s="5">
        <f>SUM(D2:D13)</f>
        <v>2227.4500000000003</v>
      </c>
      <c r="E14" s="5">
        <f>SUM(E2:E13)</f>
        <v>125.78000000000002</v>
      </c>
      <c r="F14" s="6">
        <f>D14-E14</f>
        <v>2101.67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Plan25"/>
  <dimension ref="A1:F15"/>
  <sheetViews>
    <sheetView workbookViewId="0">
      <selection activeCell="F15" sqref="F15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41928</v>
      </c>
      <c r="B2" s="7" t="s">
        <v>6</v>
      </c>
      <c r="C2" s="7" t="s">
        <v>37</v>
      </c>
      <c r="D2" s="3">
        <f>71.43+4.29</f>
        <v>75.720000000000013</v>
      </c>
      <c r="E2" s="3"/>
      <c r="F2" s="8"/>
    </row>
    <row r="3" spans="1:6" ht="15" customHeight="1">
      <c r="A3" s="2">
        <v>41928</v>
      </c>
      <c r="B3" s="7" t="s">
        <v>53</v>
      </c>
      <c r="C3" s="12" t="s">
        <v>72</v>
      </c>
      <c r="D3" s="3">
        <f>987.79+59.19</f>
        <v>1046.98</v>
      </c>
      <c r="E3" s="3"/>
      <c r="F3" s="8"/>
    </row>
    <row r="4" spans="1:6" ht="15" customHeight="1">
      <c r="A4" s="2">
        <v>41928</v>
      </c>
      <c r="B4" s="7" t="s">
        <v>7</v>
      </c>
      <c r="C4" s="7">
        <v>1</v>
      </c>
      <c r="D4" s="3">
        <f>13.05+0.78</f>
        <v>13.83</v>
      </c>
      <c r="E4" s="3"/>
      <c r="F4" s="8"/>
    </row>
    <row r="5" spans="1:6" ht="15" customHeight="1">
      <c r="A5" s="2">
        <v>41928</v>
      </c>
      <c r="B5" s="7" t="s">
        <v>8</v>
      </c>
      <c r="C5" s="7">
        <v>120</v>
      </c>
      <c r="D5" s="3">
        <f>(3.68+0.22)*C5</f>
        <v>468.00000000000006</v>
      </c>
      <c r="E5" s="3"/>
      <c r="F5" s="8"/>
    </row>
    <row r="6" spans="1:6" ht="15" customHeight="1">
      <c r="A6" s="2">
        <v>41928</v>
      </c>
      <c r="B6" s="7" t="s">
        <v>9</v>
      </c>
      <c r="C6" s="7">
        <v>38</v>
      </c>
      <c r="D6" s="3">
        <f t="shared" ref="D6:D7" si="0">(3.68+0.22)*C6</f>
        <v>148.20000000000002</v>
      </c>
      <c r="E6" s="3"/>
      <c r="F6" s="8"/>
    </row>
    <row r="7" spans="1:6" ht="15" customHeight="1">
      <c r="A7" s="2">
        <v>41928</v>
      </c>
      <c r="B7" s="7" t="s">
        <v>10</v>
      </c>
      <c r="C7" s="7">
        <v>10</v>
      </c>
      <c r="D7" s="3">
        <f t="shared" si="0"/>
        <v>39</v>
      </c>
      <c r="E7" s="3"/>
      <c r="F7" s="8"/>
    </row>
    <row r="8" spans="1:6" ht="15" customHeight="1">
      <c r="A8" s="2">
        <v>41928</v>
      </c>
      <c r="B8" s="7" t="s">
        <v>11</v>
      </c>
      <c r="C8" s="7"/>
      <c r="D8" s="3"/>
      <c r="E8" s="3">
        <v>4.29</v>
      </c>
      <c r="F8" s="8"/>
    </row>
    <row r="9" spans="1:6" ht="15" customHeight="1">
      <c r="A9" s="2">
        <v>41928</v>
      </c>
      <c r="B9" s="7" t="s">
        <v>94</v>
      </c>
      <c r="C9" s="7"/>
      <c r="D9" s="3"/>
      <c r="E9" s="3">
        <v>59.19</v>
      </c>
      <c r="F9" s="8"/>
    </row>
    <row r="10" spans="1:6" ht="15" customHeight="1">
      <c r="A10" s="2">
        <v>41928</v>
      </c>
      <c r="B10" s="7" t="s">
        <v>12</v>
      </c>
      <c r="C10" s="7">
        <v>1</v>
      </c>
      <c r="D10" s="3"/>
      <c r="E10" s="3">
        <v>0.78</v>
      </c>
      <c r="F10" s="8"/>
    </row>
    <row r="11" spans="1:6" ht="15" customHeight="1">
      <c r="A11" s="2">
        <v>41928</v>
      </c>
      <c r="B11" s="7" t="s">
        <v>13</v>
      </c>
      <c r="C11" s="7">
        <f>C5</f>
        <v>120</v>
      </c>
      <c r="D11" s="3"/>
      <c r="E11" s="3">
        <f>0.22*C11</f>
        <v>26.4</v>
      </c>
      <c r="F11" s="8"/>
    </row>
    <row r="12" spans="1:6" ht="15" customHeight="1">
      <c r="A12" s="2">
        <v>41928</v>
      </c>
      <c r="B12" s="7" t="s">
        <v>14</v>
      </c>
      <c r="C12" s="7">
        <f>C6</f>
        <v>38</v>
      </c>
      <c r="D12" s="3"/>
      <c r="E12" s="3">
        <f t="shared" ref="E12:E13" si="1">0.22*C12</f>
        <v>8.36</v>
      </c>
      <c r="F12" s="8"/>
    </row>
    <row r="13" spans="1:6" ht="15" customHeight="1">
      <c r="A13" s="2">
        <v>41928</v>
      </c>
      <c r="B13" s="7" t="s">
        <v>15</v>
      </c>
      <c r="C13" s="7">
        <f>C7</f>
        <v>10</v>
      </c>
      <c r="D13" s="3"/>
      <c r="E13" s="3">
        <f t="shared" si="1"/>
        <v>2.2000000000000002</v>
      </c>
      <c r="F13" s="8"/>
    </row>
    <row r="14" spans="1:6" ht="15" customHeight="1">
      <c r="A14" s="2">
        <v>41928</v>
      </c>
      <c r="B14" s="7" t="s">
        <v>20</v>
      </c>
      <c r="C14" s="7"/>
      <c r="D14" s="3"/>
      <c r="E14" s="3">
        <v>120.38</v>
      </c>
      <c r="F14" s="8"/>
    </row>
    <row r="15" spans="1:6" ht="15" customHeight="1" thickBot="1">
      <c r="A15" s="4" t="s">
        <v>25</v>
      </c>
      <c r="B15" s="9"/>
      <c r="C15" s="9"/>
      <c r="D15" s="5">
        <f>SUM(D2:D14)</f>
        <v>1791.73</v>
      </c>
      <c r="E15" s="5">
        <f>SUM(E2:E14)</f>
        <v>221.6</v>
      </c>
      <c r="F15" s="6">
        <f>D15-E15</f>
        <v>1570.13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Plan26"/>
  <dimension ref="A1:F19"/>
  <sheetViews>
    <sheetView workbookViewId="0">
      <selection activeCell="F19" sqref="F19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41929</v>
      </c>
      <c r="B2" s="7" t="s">
        <v>6</v>
      </c>
      <c r="C2" s="7" t="s">
        <v>38</v>
      </c>
      <c r="D2" s="3">
        <f>71.43+4.29</f>
        <v>75.720000000000013</v>
      </c>
      <c r="E2" s="3"/>
      <c r="F2" s="8"/>
    </row>
    <row r="3" spans="1:6" ht="15" customHeight="1">
      <c r="A3" s="2">
        <v>41929</v>
      </c>
      <c r="B3" s="7" t="s">
        <v>6</v>
      </c>
      <c r="C3" s="7" t="s">
        <v>39</v>
      </c>
      <c r="D3" s="3">
        <f>15.03+0.9</f>
        <v>15.93</v>
      </c>
      <c r="E3" s="3"/>
      <c r="F3" s="8"/>
    </row>
    <row r="4" spans="1:6" ht="15" customHeight="1">
      <c r="A4" s="2">
        <v>41929</v>
      </c>
      <c r="B4" s="7" t="s">
        <v>53</v>
      </c>
      <c r="C4" s="12" t="s">
        <v>73</v>
      </c>
      <c r="D4" s="3">
        <f t="shared" ref="D4:D10" si="0">544.23+32.51</f>
        <v>576.74</v>
      </c>
      <c r="E4" s="3"/>
      <c r="F4" s="8"/>
    </row>
    <row r="5" spans="1:6" ht="15" customHeight="1">
      <c r="A5" s="2">
        <v>41929</v>
      </c>
      <c r="B5" s="7" t="s">
        <v>53</v>
      </c>
      <c r="C5" s="12" t="s">
        <v>74</v>
      </c>
      <c r="D5" s="3">
        <f t="shared" si="0"/>
        <v>576.74</v>
      </c>
      <c r="E5" s="3"/>
      <c r="F5" s="8"/>
    </row>
    <row r="6" spans="1:6" ht="15" customHeight="1">
      <c r="A6" s="2">
        <v>41929</v>
      </c>
      <c r="B6" s="7" t="s">
        <v>53</v>
      </c>
      <c r="C6" s="12" t="s">
        <v>75</v>
      </c>
      <c r="D6" s="3">
        <f t="shared" si="0"/>
        <v>576.74</v>
      </c>
      <c r="E6" s="3"/>
      <c r="F6" s="8"/>
    </row>
    <row r="7" spans="1:6" ht="15" customHeight="1">
      <c r="A7" s="2">
        <v>41929</v>
      </c>
      <c r="B7" s="7" t="s">
        <v>53</v>
      </c>
      <c r="C7" s="12" t="s">
        <v>76</v>
      </c>
      <c r="D7" s="3">
        <f t="shared" si="0"/>
        <v>576.74</v>
      </c>
      <c r="E7" s="3"/>
      <c r="F7" s="8"/>
    </row>
    <row r="8" spans="1:6" ht="15" customHeight="1">
      <c r="A8" s="2">
        <v>41929</v>
      </c>
      <c r="B8" s="7" t="s">
        <v>53</v>
      </c>
      <c r="C8" s="12" t="s">
        <v>77</v>
      </c>
      <c r="D8" s="3">
        <f t="shared" si="0"/>
        <v>576.74</v>
      </c>
      <c r="E8" s="3"/>
      <c r="F8" s="8"/>
    </row>
    <row r="9" spans="1:6" ht="15" customHeight="1">
      <c r="A9" s="2">
        <v>41929</v>
      </c>
      <c r="B9" s="7" t="s">
        <v>53</v>
      </c>
      <c r="C9" s="12" t="s">
        <v>78</v>
      </c>
      <c r="D9" s="3">
        <f t="shared" si="0"/>
        <v>576.74</v>
      </c>
      <c r="E9" s="3"/>
      <c r="F9" s="8"/>
    </row>
    <row r="10" spans="1:6" ht="15" customHeight="1">
      <c r="A10" s="2">
        <v>41929</v>
      </c>
      <c r="B10" s="7" t="s">
        <v>53</v>
      </c>
      <c r="C10" s="12" t="s">
        <v>79</v>
      </c>
      <c r="D10" s="3">
        <f t="shared" si="0"/>
        <v>576.74</v>
      </c>
      <c r="E10" s="3"/>
      <c r="F10" s="8"/>
    </row>
    <row r="11" spans="1:6" ht="15" customHeight="1">
      <c r="A11" s="2">
        <v>41929</v>
      </c>
      <c r="B11" s="7" t="s">
        <v>8</v>
      </c>
      <c r="C11" s="7">
        <v>112</v>
      </c>
      <c r="D11" s="3">
        <f>(3.68+0.22)*C11</f>
        <v>436.80000000000007</v>
      </c>
      <c r="E11" s="3"/>
      <c r="F11" s="8"/>
    </row>
    <row r="12" spans="1:6" ht="15" customHeight="1">
      <c r="A12" s="2">
        <v>41929</v>
      </c>
      <c r="B12" s="7" t="s">
        <v>9</v>
      </c>
      <c r="C12" s="7">
        <v>93</v>
      </c>
      <c r="D12" s="3">
        <f t="shared" ref="D12:D13" si="1">(3.68+0.22)*C12</f>
        <v>362.70000000000005</v>
      </c>
      <c r="E12" s="3"/>
      <c r="F12" s="8"/>
    </row>
    <row r="13" spans="1:6" ht="15" customHeight="1">
      <c r="A13" s="2">
        <v>41929</v>
      </c>
      <c r="B13" s="7" t="s">
        <v>10</v>
      </c>
      <c r="C13" s="7">
        <v>5</v>
      </c>
      <c r="D13" s="3">
        <f t="shared" si="1"/>
        <v>19.5</v>
      </c>
      <c r="E13" s="3"/>
      <c r="F13" s="8"/>
    </row>
    <row r="14" spans="1:6" ht="15" customHeight="1">
      <c r="A14" s="2">
        <v>41929</v>
      </c>
      <c r="B14" s="7" t="s">
        <v>11</v>
      </c>
      <c r="C14" s="7"/>
      <c r="D14" s="3"/>
      <c r="E14" s="3">
        <f>4.29+0.9</f>
        <v>5.19</v>
      </c>
      <c r="F14" s="8"/>
    </row>
    <row r="15" spans="1:6" ht="15" customHeight="1">
      <c r="A15" s="2">
        <v>41929</v>
      </c>
      <c r="B15" s="7" t="s">
        <v>95</v>
      </c>
      <c r="C15" s="7"/>
      <c r="D15" s="3"/>
      <c r="E15" s="3">
        <f>32.51*7</f>
        <v>227.57</v>
      </c>
      <c r="F15" s="8"/>
    </row>
    <row r="16" spans="1:6" ht="15" customHeight="1">
      <c r="A16" s="2">
        <v>41929</v>
      </c>
      <c r="B16" s="7" t="s">
        <v>13</v>
      </c>
      <c r="C16" s="7">
        <f>C11</f>
        <v>112</v>
      </c>
      <c r="D16" s="3"/>
      <c r="E16" s="3">
        <f>0.22*C16</f>
        <v>24.64</v>
      </c>
      <c r="F16" s="8"/>
    </row>
    <row r="17" spans="1:6" ht="15" customHeight="1">
      <c r="A17" s="2">
        <v>41929</v>
      </c>
      <c r="B17" s="7" t="s">
        <v>14</v>
      </c>
      <c r="C17" s="7">
        <f>C12</f>
        <v>93</v>
      </c>
      <c r="D17" s="3"/>
      <c r="E17" s="3">
        <f t="shared" ref="E17:E18" si="2">0.22*C17</f>
        <v>20.46</v>
      </c>
      <c r="F17" s="8"/>
    </row>
    <row r="18" spans="1:6" ht="15" customHeight="1">
      <c r="A18" s="2">
        <v>41929</v>
      </c>
      <c r="B18" s="7" t="s">
        <v>15</v>
      </c>
      <c r="C18" s="7">
        <f>C13</f>
        <v>5</v>
      </c>
      <c r="D18" s="3"/>
      <c r="E18" s="3">
        <f t="shared" si="2"/>
        <v>1.1000000000000001</v>
      </c>
      <c r="F18" s="8"/>
    </row>
    <row r="19" spans="1:6" ht="15" customHeight="1" thickBot="1">
      <c r="A19" s="4" t="s">
        <v>25</v>
      </c>
      <c r="B19" s="9"/>
      <c r="C19" s="9"/>
      <c r="D19" s="5">
        <f>SUM(D2:D18)</f>
        <v>4947.83</v>
      </c>
      <c r="E19" s="5">
        <f>SUM(E2:E18)</f>
        <v>278.95999999999998</v>
      </c>
      <c r="F19" s="6">
        <f>D19-E19</f>
        <v>4668.87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Plan29"/>
  <dimension ref="A1:F13"/>
  <sheetViews>
    <sheetView workbookViewId="0">
      <selection activeCell="D13" sqref="D13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41932</v>
      </c>
      <c r="B2" s="7" t="s">
        <v>6</v>
      </c>
      <c r="C2" s="7" t="s">
        <v>40</v>
      </c>
      <c r="D2" s="3">
        <f>71.43+4.29</f>
        <v>75.720000000000013</v>
      </c>
      <c r="E2" s="3"/>
      <c r="F2" s="8"/>
    </row>
    <row r="3" spans="1:6" ht="15" customHeight="1">
      <c r="A3" s="2">
        <v>41932</v>
      </c>
      <c r="B3" s="7" t="s">
        <v>8</v>
      </c>
      <c r="C3" s="7">
        <v>136</v>
      </c>
      <c r="D3" s="3">
        <f>(3.68+0.22)*C3</f>
        <v>530.40000000000009</v>
      </c>
      <c r="E3" s="3"/>
      <c r="F3" s="8"/>
    </row>
    <row r="4" spans="1:6" ht="15" customHeight="1">
      <c r="A4" s="2">
        <v>41932</v>
      </c>
      <c r="B4" s="7" t="s">
        <v>9</v>
      </c>
      <c r="C4" s="7">
        <v>56</v>
      </c>
      <c r="D4" s="3">
        <f t="shared" ref="D4:D5" si="0">(3.68+0.22)*C4</f>
        <v>218.40000000000003</v>
      </c>
      <c r="E4" s="3"/>
      <c r="F4" s="8"/>
    </row>
    <row r="5" spans="1:6" ht="15" customHeight="1">
      <c r="A5" s="2">
        <v>41932</v>
      </c>
      <c r="B5" s="7" t="s">
        <v>10</v>
      </c>
      <c r="C5" s="7">
        <v>16</v>
      </c>
      <c r="D5" s="3">
        <f t="shared" si="0"/>
        <v>62.400000000000006</v>
      </c>
      <c r="E5" s="3"/>
      <c r="F5" s="8"/>
    </row>
    <row r="6" spans="1:6" ht="15" customHeight="1">
      <c r="A6" s="2">
        <v>41932</v>
      </c>
      <c r="B6" s="7" t="s">
        <v>11</v>
      </c>
      <c r="C6" s="7"/>
      <c r="D6" s="3"/>
      <c r="E6" s="3">
        <v>4.29</v>
      </c>
      <c r="F6" s="8"/>
    </row>
    <row r="7" spans="1:6" ht="15" customHeight="1">
      <c r="A7" s="2">
        <v>41932</v>
      </c>
      <c r="B7" s="7" t="s">
        <v>13</v>
      </c>
      <c r="C7" s="7">
        <f>C3</f>
        <v>136</v>
      </c>
      <c r="D7" s="3"/>
      <c r="E7" s="3">
        <f>0.22*C7</f>
        <v>29.92</v>
      </c>
      <c r="F7" s="8"/>
    </row>
    <row r="8" spans="1:6" ht="15" customHeight="1">
      <c r="A8" s="2">
        <v>41932</v>
      </c>
      <c r="B8" s="7" t="s">
        <v>14</v>
      </c>
      <c r="C8" s="7">
        <f>C4</f>
        <v>56</v>
      </c>
      <c r="D8" s="3"/>
      <c r="E8" s="3">
        <f t="shared" ref="E8:E9" si="1">0.22*C8</f>
        <v>12.32</v>
      </c>
      <c r="F8" s="8"/>
    </row>
    <row r="9" spans="1:6" ht="15" customHeight="1">
      <c r="A9" s="2">
        <v>41932</v>
      </c>
      <c r="B9" s="7" t="s">
        <v>15</v>
      </c>
      <c r="C9" s="7">
        <f>C5</f>
        <v>16</v>
      </c>
      <c r="D9" s="3"/>
      <c r="E9" s="3">
        <f t="shared" si="1"/>
        <v>3.52</v>
      </c>
      <c r="F9" s="8"/>
    </row>
    <row r="10" spans="1:6" ht="15" customHeight="1">
      <c r="A10" s="2">
        <v>41932</v>
      </c>
      <c r="B10" s="7" t="s">
        <v>100</v>
      </c>
      <c r="C10" s="7" t="s">
        <v>101</v>
      </c>
      <c r="D10" s="3"/>
      <c r="E10" s="3">
        <v>21</v>
      </c>
      <c r="F10" s="8"/>
    </row>
    <row r="11" spans="1:6" ht="15" customHeight="1">
      <c r="A11" s="2">
        <v>41932</v>
      </c>
      <c r="B11" s="7" t="s">
        <v>21</v>
      </c>
      <c r="C11" s="7"/>
      <c r="D11" s="3"/>
      <c r="E11" s="3">
        <v>1365.42</v>
      </c>
      <c r="F11" s="8"/>
    </row>
    <row r="12" spans="1:6" ht="15" customHeight="1">
      <c r="A12" s="16">
        <v>41932</v>
      </c>
      <c r="B12" s="17" t="s">
        <v>105</v>
      </c>
      <c r="C12" s="17" t="s">
        <v>106</v>
      </c>
      <c r="D12" s="18"/>
      <c r="E12" s="18">
        <v>14.16</v>
      </c>
      <c r="F12" s="19"/>
    </row>
    <row r="13" spans="1:6" ht="15" customHeight="1" thickBot="1">
      <c r="A13" s="4" t="s">
        <v>25</v>
      </c>
      <c r="B13" s="9"/>
      <c r="C13" s="9"/>
      <c r="D13" s="5">
        <f>SUM(D2:D12)</f>
        <v>886.92000000000019</v>
      </c>
      <c r="E13" s="5">
        <f>SUM(E6:E12)</f>
        <v>1450.63</v>
      </c>
      <c r="F13" s="6">
        <f>D13-E13</f>
        <v>-563.70999999999992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Plan30"/>
  <dimension ref="A1:F17"/>
  <sheetViews>
    <sheetView workbookViewId="0">
      <selection activeCell="F17" sqref="F17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41933</v>
      </c>
      <c r="B2" s="7" t="s">
        <v>6</v>
      </c>
      <c r="C2" s="7" t="s">
        <v>41</v>
      </c>
      <c r="D2" s="3">
        <f>15.03+0.9</f>
        <v>15.93</v>
      </c>
      <c r="E2" s="3"/>
      <c r="F2" s="8"/>
    </row>
    <row r="3" spans="1:6" ht="15" customHeight="1">
      <c r="A3" s="2">
        <v>41933</v>
      </c>
      <c r="B3" s="7" t="s">
        <v>6</v>
      </c>
      <c r="C3" s="7" t="s">
        <v>42</v>
      </c>
      <c r="D3" s="3">
        <f>15.03+0.9</f>
        <v>15.93</v>
      </c>
      <c r="E3" s="3"/>
      <c r="F3" s="8"/>
    </row>
    <row r="4" spans="1:6" ht="15" customHeight="1">
      <c r="A4" s="2">
        <v>41933</v>
      </c>
      <c r="B4" s="7" t="s">
        <v>6</v>
      </c>
      <c r="C4" s="7" t="s">
        <v>43</v>
      </c>
      <c r="D4" s="3">
        <f>71.43+4.29</f>
        <v>75.720000000000013</v>
      </c>
      <c r="E4" s="3"/>
      <c r="F4" s="8"/>
    </row>
    <row r="5" spans="1:6" ht="15" customHeight="1">
      <c r="A5" s="2">
        <v>41933</v>
      </c>
      <c r="B5" s="7" t="s">
        <v>6</v>
      </c>
      <c r="C5" s="7" t="s">
        <v>44</v>
      </c>
      <c r="D5" s="3">
        <f>15.03+0.9</f>
        <v>15.93</v>
      </c>
      <c r="E5" s="3"/>
      <c r="F5" s="8"/>
    </row>
    <row r="6" spans="1:6" ht="15" customHeight="1">
      <c r="A6" s="2">
        <v>41933</v>
      </c>
      <c r="B6" s="7" t="s">
        <v>53</v>
      </c>
      <c r="C6" s="12" t="s">
        <v>80</v>
      </c>
      <c r="D6" s="3">
        <f>1504.79+90.11</f>
        <v>1594.8999999999999</v>
      </c>
      <c r="E6" s="3"/>
      <c r="F6" s="8"/>
    </row>
    <row r="7" spans="1:6" ht="15" customHeight="1">
      <c r="A7" s="2">
        <v>41933</v>
      </c>
      <c r="B7" s="7" t="s">
        <v>53</v>
      </c>
      <c r="C7" s="12" t="s">
        <v>81</v>
      </c>
      <c r="D7" s="3">
        <f>71.43+4.29</f>
        <v>75.720000000000013</v>
      </c>
      <c r="E7" s="3"/>
      <c r="F7" s="8"/>
    </row>
    <row r="8" spans="1:6" ht="15" customHeight="1">
      <c r="A8" s="2">
        <v>41933</v>
      </c>
      <c r="B8" s="7" t="s">
        <v>8</v>
      </c>
      <c r="C8" s="7">
        <v>162</v>
      </c>
      <c r="D8" s="3">
        <f>(3.68+0.22)*C8</f>
        <v>631.80000000000007</v>
      </c>
      <c r="E8" s="3"/>
      <c r="F8" s="8"/>
    </row>
    <row r="9" spans="1:6" ht="15" customHeight="1">
      <c r="A9" s="2">
        <v>41933</v>
      </c>
      <c r="B9" s="7" t="s">
        <v>9</v>
      </c>
      <c r="C9" s="7">
        <v>65</v>
      </c>
      <c r="D9" s="3">
        <f t="shared" ref="D9:D10" si="0">(3.68+0.22)*C9</f>
        <v>253.50000000000003</v>
      </c>
      <c r="E9" s="3"/>
      <c r="F9" s="8"/>
    </row>
    <row r="10" spans="1:6" ht="15" customHeight="1">
      <c r="A10" s="2">
        <v>41933</v>
      </c>
      <c r="B10" s="7" t="s">
        <v>10</v>
      </c>
      <c r="C10" s="7">
        <v>11</v>
      </c>
      <c r="D10" s="3">
        <f t="shared" si="0"/>
        <v>42.900000000000006</v>
      </c>
      <c r="E10" s="3"/>
      <c r="F10" s="8"/>
    </row>
    <row r="11" spans="1:6" ht="15" customHeight="1">
      <c r="A11" s="2">
        <v>41933</v>
      </c>
      <c r="B11" s="7" t="s">
        <v>11</v>
      </c>
      <c r="C11" s="7"/>
      <c r="D11" s="3"/>
      <c r="E11" s="3">
        <f>0.9*3+4.29</f>
        <v>6.99</v>
      </c>
      <c r="F11" s="8"/>
    </row>
    <row r="12" spans="1:6" ht="15" customHeight="1">
      <c r="A12" s="2">
        <v>41933</v>
      </c>
      <c r="B12" s="7" t="s">
        <v>95</v>
      </c>
      <c r="C12" s="7"/>
      <c r="D12" s="3"/>
      <c r="E12" s="3">
        <f>90.11+4.29</f>
        <v>94.4</v>
      </c>
      <c r="F12" s="8"/>
    </row>
    <row r="13" spans="1:6" ht="15" customHeight="1">
      <c r="A13" s="2">
        <v>41933</v>
      </c>
      <c r="B13" s="7" t="s">
        <v>12</v>
      </c>
      <c r="C13" s="7"/>
      <c r="D13" s="3"/>
      <c r="E13" s="3"/>
      <c r="F13" s="8"/>
    </row>
    <row r="14" spans="1:6" ht="15" customHeight="1">
      <c r="A14" s="2">
        <v>41933</v>
      </c>
      <c r="B14" s="7" t="s">
        <v>13</v>
      </c>
      <c r="C14" s="7">
        <f>C8</f>
        <v>162</v>
      </c>
      <c r="D14" s="3"/>
      <c r="E14" s="3">
        <f>0.22*C14</f>
        <v>35.64</v>
      </c>
      <c r="F14" s="8"/>
    </row>
    <row r="15" spans="1:6" ht="15" customHeight="1">
      <c r="A15" s="2">
        <v>41933</v>
      </c>
      <c r="B15" s="7" t="s">
        <v>14</v>
      </c>
      <c r="C15" s="7">
        <f>C9</f>
        <v>65</v>
      </c>
      <c r="D15" s="3"/>
      <c r="E15" s="3">
        <f t="shared" ref="E15:E16" si="1">0.22*C15</f>
        <v>14.3</v>
      </c>
      <c r="F15" s="8"/>
    </row>
    <row r="16" spans="1:6" ht="15" customHeight="1">
      <c r="A16" s="2">
        <v>41933</v>
      </c>
      <c r="B16" s="7" t="s">
        <v>15</v>
      </c>
      <c r="C16" s="7">
        <f>C10</f>
        <v>11</v>
      </c>
      <c r="D16" s="3"/>
      <c r="E16" s="3">
        <f t="shared" si="1"/>
        <v>2.42</v>
      </c>
      <c r="F16" s="8"/>
    </row>
    <row r="17" spans="1:6" ht="15" customHeight="1" thickBot="1">
      <c r="A17" s="4" t="s">
        <v>25</v>
      </c>
      <c r="B17" s="9"/>
      <c r="C17" s="9"/>
      <c r="D17" s="5">
        <f>SUM(D2:D16)</f>
        <v>2722.33</v>
      </c>
      <c r="E17" s="5">
        <f>SUM(E2:E16)</f>
        <v>153.75</v>
      </c>
      <c r="F17" s="6">
        <f>D17-E17</f>
        <v>2568.58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Plan31"/>
  <dimension ref="A1:F12"/>
  <sheetViews>
    <sheetView workbookViewId="0">
      <selection activeCell="F12" sqref="F12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41934</v>
      </c>
      <c r="B2" s="7" t="s">
        <v>6</v>
      </c>
      <c r="C2" s="7" t="s">
        <v>45</v>
      </c>
      <c r="D2" s="3">
        <f>15.03+0.9</f>
        <v>15.93</v>
      </c>
      <c r="E2" s="3"/>
      <c r="F2" s="8"/>
    </row>
    <row r="3" spans="1:6" ht="15" customHeight="1">
      <c r="A3" s="2">
        <v>41934</v>
      </c>
      <c r="B3" s="7" t="s">
        <v>53</v>
      </c>
      <c r="C3" s="12" t="s">
        <v>82</v>
      </c>
      <c r="D3" s="3">
        <f>961.39+57.63</f>
        <v>1019.02</v>
      </c>
      <c r="E3" s="3"/>
      <c r="F3" s="8"/>
    </row>
    <row r="4" spans="1:6" ht="15" customHeight="1">
      <c r="A4" s="2">
        <v>41934</v>
      </c>
      <c r="B4" s="7" t="s">
        <v>8</v>
      </c>
      <c r="C4" s="7">
        <v>126</v>
      </c>
      <c r="D4" s="3">
        <f>(3.68+0.22)*C4</f>
        <v>491.40000000000003</v>
      </c>
      <c r="E4" s="3"/>
      <c r="F4" s="8"/>
    </row>
    <row r="5" spans="1:6" ht="15" customHeight="1">
      <c r="A5" s="2">
        <v>41934</v>
      </c>
      <c r="B5" s="7" t="s">
        <v>9</v>
      </c>
      <c r="C5" s="7">
        <v>75</v>
      </c>
      <c r="D5" s="3">
        <f t="shared" ref="D5:D6" si="0">(3.68+0.22)*C5</f>
        <v>292.5</v>
      </c>
      <c r="E5" s="3"/>
      <c r="F5" s="8"/>
    </row>
    <row r="6" spans="1:6" ht="15" customHeight="1">
      <c r="A6" s="2">
        <v>41934</v>
      </c>
      <c r="B6" s="7" t="s">
        <v>10</v>
      </c>
      <c r="C6" s="7">
        <v>17</v>
      </c>
      <c r="D6" s="3">
        <f t="shared" si="0"/>
        <v>66.300000000000011</v>
      </c>
      <c r="E6" s="3"/>
      <c r="F6" s="8"/>
    </row>
    <row r="7" spans="1:6" ht="15" customHeight="1">
      <c r="A7" s="2">
        <v>41934</v>
      </c>
      <c r="B7" s="7" t="s">
        <v>11</v>
      </c>
      <c r="C7" s="7"/>
      <c r="D7" s="3"/>
      <c r="E7" s="3">
        <v>0.9</v>
      </c>
      <c r="F7" s="8"/>
    </row>
    <row r="8" spans="1:6" ht="15" customHeight="1">
      <c r="A8" s="2">
        <v>41934</v>
      </c>
      <c r="B8" s="7" t="s">
        <v>94</v>
      </c>
      <c r="C8" s="7"/>
      <c r="D8" s="3"/>
      <c r="E8" s="3">
        <v>57.63</v>
      </c>
      <c r="F8" s="8"/>
    </row>
    <row r="9" spans="1:6" ht="15" customHeight="1">
      <c r="A9" s="2">
        <v>41934</v>
      </c>
      <c r="B9" s="7" t="s">
        <v>13</v>
      </c>
      <c r="C9" s="7">
        <f>C4</f>
        <v>126</v>
      </c>
      <c r="D9" s="3"/>
      <c r="E9" s="3">
        <f>0.22*C9</f>
        <v>27.72</v>
      </c>
      <c r="F9" s="8"/>
    </row>
    <row r="10" spans="1:6" ht="15" customHeight="1">
      <c r="A10" s="2">
        <v>41934</v>
      </c>
      <c r="B10" s="7" t="s">
        <v>14</v>
      </c>
      <c r="C10" s="7">
        <f>C5</f>
        <v>75</v>
      </c>
      <c r="D10" s="3"/>
      <c r="E10" s="3">
        <f t="shared" ref="E10:E11" si="1">0.22*C10</f>
        <v>16.5</v>
      </c>
      <c r="F10" s="8"/>
    </row>
    <row r="11" spans="1:6" ht="15" customHeight="1">
      <c r="A11" s="2">
        <v>41934</v>
      </c>
      <c r="B11" s="7" t="s">
        <v>15</v>
      </c>
      <c r="C11" s="7">
        <f>C6</f>
        <v>17</v>
      </c>
      <c r="D11" s="3"/>
      <c r="E11" s="3">
        <f t="shared" si="1"/>
        <v>3.74</v>
      </c>
      <c r="F11" s="8"/>
    </row>
    <row r="12" spans="1:6" ht="15" customHeight="1" thickBot="1">
      <c r="A12" s="4" t="s">
        <v>25</v>
      </c>
      <c r="B12" s="9"/>
      <c r="C12" s="9"/>
      <c r="D12" s="5">
        <f>SUM(D2:D11)</f>
        <v>1885.15</v>
      </c>
      <c r="E12" s="5">
        <f>SUM(E2:E11)</f>
        <v>106.49</v>
      </c>
      <c r="F12" s="6">
        <f>D12-E12</f>
        <v>1778.66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Plan32"/>
  <dimension ref="A1:F21"/>
  <sheetViews>
    <sheetView workbookViewId="0">
      <selection activeCell="F21" sqref="F21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41935</v>
      </c>
      <c r="B2" s="7" t="s">
        <v>6</v>
      </c>
      <c r="C2" s="7" t="s">
        <v>46</v>
      </c>
      <c r="D2" s="3">
        <f>71.43+4.29</f>
        <v>75.720000000000013</v>
      </c>
      <c r="E2" s="3"/>
      <c r="F2" s="8"/>
    </row>
    <row r="3" spans="1:6" ht="15" customHeight="1">
      <c r="A3" s="2">
        <v>41935</v>
      </c>
      <c r="B3" s="7" t="s">
        <v>6</v>
      </c>
      <c r="C3" s="7" t="s">
        <v>47</v>
      </c>
      <c r="D3" s="3">
        <f>71.43+4.29</f>
        <v>75.720000000000013</v>
      </c>
      <c r="E3" s="3"/>
      <c r="F3" s="8"/>
    </row>
    <row r="4" spans="1:6" ht="15" customHeight="1">
      <c r="A4" s="2">
        <v>41935</v>
      </c>
      <c r="B4" s="7" t="s">
        <v>6</v>
      </c>
      <c r="C4" s="7" t="s">
        <v>48</v>
      </c>
      <c r="D4" s="3">
        <f>71.43+4.29</f>
        <v>75.720000000000013</v>
      </c>
      <c r="E4" s="3"/>
      <c r="F4" s="8"/>
    </row>
    <row r="5" spans="1:6" ht="15" customHeight="1">
      <c r="A5" s="2">
        <v>41935</v>
      </c>
      <c r="B5" s="7" t="s">
        <v>6</v>
      </c>
      <c r="C5" s="7" t="s">
        <v>49</v>
      </c>
      <c r="D5" s="3">
        <f>71.43+4.29</f>
        <v>75.720000000000013</v>
      </c>
      <c r="E5" s="3"/>
      <c r="F5" s="8"/>
    </row>
    <row r="6" spans="1:6" ht="15" customHeight="1">
      <c r="A6" s="2">
        <v>41935</v>
      </c>
      <c r="B6" s="7" t="s">
        <v>6</v>
      </c>
      <c r="C6" s="7" t="s">
        <v>50</v>
      </c>
      <c r="D6" s="3">
        <f>71.43+4.29</f>
        <v>75.720000000000013</v>
      </c>
      <c r="E6" s="3"/>
      <c r="F6" s="8"/>
    </row>
    <row r="7" spans="1:6" ht="15" customHeight="1">
      <c r="A7" s="2">
        <v>41935</v>
      </c>
      <c r="B7" s="7" t="s">
        <v>53</v>
      </c>
      <c r="C7" s="12" t="s">
        <v>83</v>
      </c>
      <c r="D7" s="3">
        <f>460.63+27.57</f>
        <v>488.2</v>
      </c>
      <c r="E7" s="3"/>
      <c r="F7" s="8"/>
    </row>
    <row r="8" spans="1:6" ht="15" customHeight="1">
      <c r="A8" s="2">
        <v>41935</v>
      </c>
      <c r="B8" s="7" t="s">
        <v>53</v>
      </c>
      <c r="C8" s="12" t="s">
        <v>84</v>
      </c>
      <c r="D8" s="3">
        <f>1171.43+70.21</f>
        <v>1241.6400000000001</v>
      </c>
      <c r="E8" s="3"/>
      <c r="F8" s="8"/>
    </row>
    <row r="9" spans="1:6" ht="15" customHeight="1">
      <c r="A9" s="2">
        <v>41935</v>
      </c>
      <c r="B9" s="7" t="s">
        <v>53</v>
      </c>
      <c r="C9" s="12" t="s">
        <v>85</v>
      </c>
      <c r="D9" s="3">
        <f>987.79+59.19</f>
        <v>1046.98</v>
      </c>
      <c r="E9" s="3"/>
      <c r="F9" s="8"/>
    </row>
    <row r="10" spans="1:6" ht="15" customHeight="1">
      <c r="A10" s="2">
        <v>41935</v>
      </c>
      <c r="B10" s="7" t="s">
        <v>53</v>
      </c>
      <c r="C10" s="12" t="s">
        <v>86</v>
      </c>
      <c r="D10" s="3">
        <f>650.24+38.96</f>
        <v>689.2</v>
      </c>
      <c r="E10" s="3"/>
      <c r="F10" s="8"/>
    </row>
    <row r="11" spans="1:6" ht="15" customHeight="1">
      <c r="A11" s="2">
        <v>41935</v>
      </c>
      <c r="B11" s="7" t="s">
        <v>96</v>
      </c>
      <c r="C11" s="12">
        <v>1</v>
      </c>
      <c r="D11" s="3">
        <f>13.05+0.78</f>
        <v>13.83</v>
      </c>
      <c r="E11" s="3"/>
      <c r="F11" s="8"/>
    </row>
    <row r="12" spans="1:6" ht="15" customHeight="1">
      <c r="A12" s="2">
        <v>41935</v>
      </c>
      <c r="B12" s="7" t="s">
        <v>8</v>
      </c>
      <c r="C12" s="7">
        <v>134</v>
      </c>
      <c r="D12" s="3">
        <f>(3.68+0.22)*C12</f>
        <v>522.6</v>
      </c>
      <c r="E12" s="3"/>
      <c r="F12" s="8"/>
    </row>
    <row r="13" spans="1:6" ht="15" customHeight="1">
      <c r="A13" s="2">
        <v>41935</v>
      </c>
      <c r="B13" s="7" t="s">
        <v>9</v>
      </c>
      <c r="C13" s="7">
        <v>63</v>
      </c>
      <c r="D13" s="3">
        <f t="shared" ref="D13:D14" si="0">(3.68+0.22)*C13</f>
        <v>245.70000000000002</v>
      </c>
      <c r="E13" s="3"/>
      <c r="F13" s="8"/>
    </row>
    <row r="14" spans="1:6" ht="15" customHeight="1">
      <c r="A14" s="2">
        <v>41935</v>
      </c>
      <c r="B14" s="7" t="s">
        <v>10</v>
      </c>
      <c r="C14" s="7">
        <v>14</v>
      </c>
      <c r="D14" s="3">
        <f t="shared" si="0"/>
        <v>54.600000000000009</v>
      </c>
      <c r="E14" s="3"/>
      <c r="F14" s="8"/>
    </row>
    <row r="15" spans="1:6" ht="15" customHeight="1">
      <c r="A15" s="2">
        <v>41935</v>
      </c>
      <c r="B15" s="7" t="s">
        <v>11</v>
      </c>
      <c r="C15" s="7"/>
      <c r="D15" s="3"/>
      <c r="E15" s="3">
        <f>4.29*5</f>
        <v>21.45</v>
      </c>
      <c r="F15" s="8"/>
    </row>
    <row r="16" spans="1:6" ht="15" customHeight="1">
      <c r="A16" s="2">
        <v>41935</v>
      </c>
      <c r="B16" s="7" t="s">
        <v>94</v>
      </c>
      <c r="C16" s="7"/>
      <c r="D16" s="3"/>
      <c r="E16" s="3">
        <f>27.57+70.21+59.19+38.96</f>
        <v>195.93</v>
      </c>
      <c r="F16" s="8"/>
    </row>
    <row r="17" spans="1:6" ht="15" customHeight="1">
      <c r="A17" s="2">
        <v>41935</v>
      </c>
      <c r="B17" s="7" t="s">
        <v>12</v>
      </c>
      <c r="C17" s="7">
        <v>1</v>
      </c>
      <c r="D17" s="3"/>
      <c r="E17" s="3">
        <v>0.78</v>
      </c>
      <c r="F17" s="8"/>
    </row>
    <row r="18" spans="1:6" ht="15" customHeight="1">
      <c r="A18" s="2">
        <v>41935</v>
      </c>
      <c r="B18" s="7" t="s">
        <v>13</v>
      </c>
      <c r="C18" s="7">
        <f>C12</f>
        <v>134</v>
      </c>
      <c r="D18" s="3"/>
      <c r="E18" s="3">
        <f>0.22*C18</f>
        <v>29.48</v>
      </c>
      <c r="F18" s="8"/>
    </row>
    <row r="19" spans="1:6" ht="15" customHeight="1">
      <c r="A19" s="2">
        <v>41935</v>
      </c>
      <c r="B19" s="7" t="s">
        <v>14</v>
      </c>
      <c r="C19" s="7">
        <f>C13</f>
        <v>63</v>
      </c>
      <c r="D19" s="3"/>
      <c r="E19" s="3">
        <f t="shared" ref="E19:E20" si="1">0.22*C19</f>
        <v>13.86</v>
      </c>
      <c r="F19" s="8"/>
    </row>
    <row r="20" spans="1:6" ht="15" customHeight="1">
      <c r="A20" s="2">
        <v>41935</v>
      </c>
      <c r="B20" s="7" t="s">
        <v>15</v>
      </c>
      <c r="C20" s="7">
        <f>C14</f>
        <v>14</v>
      </c>
      <c r="D20" s="3"/>
      <c r="E20" s="3">
        <f t="shared" si="1"/>
        <v>3.08</v>
      </c>
      <c r="F20" s="8"/>
    </row>
    <row r="21" spans="1:6" ht="15" customHeight="1" thickBot="1">
      <c r="A21" s="4" t="s">
        <v>25</v>
      </c>
      <c r="B21" s="9"/>
      <c r="C21" s="9"/>
      <c r="D21" s="5">
        <f>SUM(D2:D20)</f>
        <v>4681.3500000000004</v>
      </c>
      <c r="E21" s="5">
        <f>SUM(E2:E20)</f>
        <v>264.58</v>
      </c>
      <c r="F21" s="6">
        <f>D21-E21</f>
        <v>4416.7700000000004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Plan33"/>
  <dimension ref="A1:F8"/>
  <sheetViews>
    <sheetView workbookViewId="0">
      <selection activeCell="F8" sqref="F8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41936</v>
      </c>
      <c r="B2" s="7" t="s">
        <v>8</v>
      </c>
      <c r="C2" s="7">
        <v>120</v>
      </c>
      <c r="D2" s="3">
        <f>(3.68+0.22)*C2</f>
        <v>468.00000000000006</v>
      </c>
      <c r="E2" s="3"/>
      <c r="F2" s="8"/>
    </row>
    <row r="3" spans="1:6" ht="15" customHeight="1">
      <c r="A3" s="2">
        <v>41936</v>
      </c>
      <c r="B3" s="7" t="s">
        <v>9</v>
      </c>
      <c r="C3" s="7">
        <v>66</v>
      </c>
      <c r="D3" s="3">
        <f t="shared" ref="D3:D4" si="0">(3.68+0.22)*C3</f>
        <v>257.40000000000003</v>
      </c>
      <c r="E3" s="3"/>
      <c r="F3" s="8"/>
    </row>
    <row r="4" spans="1:6" ht="15" customHeight="1">
      <c r="A4" s="2">
        <v>41936</v>
      </c>
      <c r="B4" s="7" t="s">
        <v>10</v>
      </c>
      <c r="C4" s="7">
        <v>13</v>
      </c>
      <c r="D4" s="3">
        <f t="shared" si="0"/>
        <v>50.7</v>
      </c>
      <c r="E4" s="3"/>
      <c r="F4" s="8"/>
    </row>
    <row r="5" spans="1:6" ht="15" customHeight="1">
      <c r="A5" s="2">
        <v>41936</v>
      </c>
      <c r="B5" s="7" t="s">
        <v>13</v>
      </c>
      <c r="C5" s="7">
        <f>C2</f>
        <v>120</v>
      </c>
      <c r="D5" s="3"/>
      <c r="E5" s="3">
        <f>0.22*C5</f>
        <v>26.4</v>
      </c>
      <c r="F5" s="8"/>
    </row>
    <row r="6" spans="1:6" ht="15" customHeight="1">
      <c r="A6" s="2">
        <v>41936</v>
      </c>
      <c r="B6" s="7" t="s">
        <v>14</v>
      </c>
      <c r="C6" s="7">
        <f>C3</f>
        <v>66</v>
      </c>
      <c r="D6" s="3"/>
      <c r="E6" s="3">
        <f t="shared" ref="E6:E7" si="1">0.22*C6</f>
        <v>14.52</v>
      </c>
      <c r="F6" s="8"/>
    </row>
    <row r="7" spans="1:6" ht="15" customHeight="1">
      <c r="A7" s="2">
        <v>41936</v>
      </c>
      <c r="B7" s="7" t="s">
        <v>15</v>
      </c>
      <c r="C7" s="7">
        <f>C4</f>
        <v>13</v>
      </c>
      <c r="D7" s="3"/>
      <c r="E7" s="3">
        <f t="shared" si="1"/>
        <v>2.86</v>
      </c>
      <c r="F7" s="8"/>
    </row>
    <row r="8" spans="1:6" ht="15" customHeight="1" thickBot="1">
      <c r="A8" s="4" t="s">
        <v>25</v>
      </c>
      <c r="B8" s="9"/>
      <c r="C8" s="9"/>
      <c r="D8" s="5">
        <f>SUM(D2:D7)</f>
        <v>776.10000000000014</v>
      </c>
      <c r="E8" s="5">
        <f>SUM(E2:E7)</f>
        <v>43.78</v>
      </c>
      <c r="F8" s="6">
        <f>D8-E8</f>
        <v>732.32000000000016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Plan36"/>
  <dimension ref="A1:F16"/>
  <sheetViews>
    <sheetView workbookViewId="0">
      <selection activeCell="F16" sqref="F16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41939</v>
      </c>
      <c r="B2" s="7" t="s">
        <v>6</v>
      </c>
      <c r="C2" s="7" t="s">
        <v>51</v>
      </c>
      <c r="D2" s="3">
        <f>71.43+4.29</f>
        <v>75.720000000000013</v>
      </c>
      <c r="E2" s="3"/>
      <c r="F2" s="8"/>
    </row>
    <row r="3" spans="1:6" ht="15" customHeight="1">
      <c r="A3" s="2">
        <v>41939</v>
      </c>
      <c r="B3" s="7" t="s">
        <v>53</v>
      </c>
      <c r="C3" s="12" t="s">
        <v>87</v>
      </c>
      <c r="D3" s="3">
        <f>460.63+27.57</f>
        <v>488.2</v>
      </c>
      <c r="E3" s="3"/>
      <c r="F3" s="8"/>
    </row>
    <row r="4" spans="1:6" ht="15" customHeight="1">
      <c r="A4" s="2">
        <v>41939</v>
      </c>
      <c r="B4" s="7" t="s">
        <v>53</v>
      </c>
      <c r="C4" s="12" t="s">
        <v>88</v>
      </c>
      <c r="D4" s="3">
        <f>1140.63+68.39</f>
        <v>1209.0200000000002</v>
      </c>
      <c r="E4" s="3"/>
      <c r="F4" s="8"/>
    </row>
    <row r="5" spans="1:6" ht="15" customHeight="1">
      <c r="A5" s="2">
        <v>41939</v>
      </c>
      <c r="B5" s="7" t="s">
        <v>53</v>
      </c>
      <c r="C5" s="12" t="s">
        <v>89</v>
      </c>
      <c r="D5" s="3">
        <f>987.79+59.19</f>
        <v>1046.98</v>
      </c>
      <c r="E5" s="3"/>
      <c r="F5" s="8"/>
    </row>
    <row r="6" spans="1:6" ht="15" customHeight="1">
      <c r="A6" s="2">
        <v>41939</v>
      </c>
      <c r="B6" s="7" t="s">
        <v>7</v>
      </c>
      <c r="C6" s="7">
        <v>2</v>
      </c>
      <c r="D6" s="3">
        <f>(13.05+0.78)+22.82+1.37</f>
        <v>38.019999999999996</v>
      </c>
      <c r="E6" s="3"/>
      <c r="F6" s="8"/>
    </row>
    <row r="7" spans="1:6" ht="15" customHeight="1">
      <c r="A7" s="2">
        <v>41939</v>
      </c>
      <c r="B7" s="7" t="s">
        <v>8</v>
      </c>
      <c r="C7" s="7">
        <v>115</v>
      </c>
      <c r="D7" s="3">
        <f>(3.68+0.22)*C7</f>
        <v>448.50000000000006</v>
      </c>
      <c r="E7" s="3"/>
      <c r="F7" s="8"/>
    </row>
    <row r="8" spans="1:6" ht="15" customHeight="1">
      <c r="A8" s="2">
        <v>41939</v>
      </c>
      <c r="B8" s="7" t="s">
        <v>9</v>
      </c>
      <c r="C8" s="7">
        <v>135</v>
      </c>
      <c r="D8" s="3">
        <f t="shared" ref="D8:D9" si="0">(3.68+0.22)*C8</f>
        <v>526.5</v>
      </c>
      <c r="E8" s="3"/>
      <c r="F8" s="8"/>
    </row>
    <row r="9" spans="1:6" ht="15" customHeight="1">
      <c r="A9" s="2">
        <v>41939</v>
      </c>
      <c r="B9" s="7" t="s">
        <v>10</v>
      </c>
      <c r="C9" s="7">
        <v>10</v>
      </c>
      <c r="D9" s="3">
        <f t="shared" si="0"/>
        <v>39</v>
      </c>
      <c r="E9" s="3"/>
      <c r="F9" s="8"/>
    </row>
    <row r="10" spans="1:6" ht="15" customHeight="1">
      <c r="A10" s="2">
        <v>41939</v>
      </c>
      <c r="B10" s="7" t="s">
        <v>11</v>
      </c>
      <c r="C10" s="7"/>
      <c r="D10" s="3"/>
      <c r="E10" s="3">
        <v>4.29</v>
      </c>
      <c r="F10" s="8"/>
    </row>
    <row r="11" spans="1:6" ht="15" customHeight="1">
      <c r="A11" s="2">
        <v>41939</v>
      </c>
      <c r="B11" s="7" t="s">
        <v>94</v>
      </c>
      <c r="C11" s="7"/>
      <c r="D11" s="3"/>
      <c r="E11" s="3">
        <f>27.57+68.39+59.19</f>
        <v>155.15</v>
      </c>
      <c r="F11" s="8"/>
    </row>
    <row r="12" spans="1:6" ht="15" customHeight="1">
      <c r="A12" s="2">
        <v>41939</v>
      </c>
      <c r="B12" s="7" t="s">
        <v>12</v>
      </c>
      <c r="C12" s="7">
        <v>2</v>
      </c>
      <c r="D12" s="3"/>
      <c r="E12" s="3">
        <f>0.78+1.37</f>
        <v>2.1500000000000004</v>
      </c>
      <c r="F12" s="8"/>
    </row>
    <row r="13" spans="1:6" ht="15" customHeight="1">
      <c r="A13" s="2">
        <v>41939</v>
      </c>
      <c r="B13" s="7" t="s">
        <v>13</v>
      </c>
      <c r="C13" s="7">
        <f>C7</f>
        <v>115</v>
      </c>
      <c r="D13" s="3"/>
      <c r="E13" s="3">
        <f>0.22*C13</f>
        <v>25.3</v>
      </c>
      <c r="F13" s="8"/>
    </row>
    <row r="14" spans="1:6" ht="15" customHeight="1">
      <c r="A14" s="2">
        <v>41939</v>
      </c>
      <c r="B14" s="7" t="s">
        <v>14</v>
      </c>
      <c r="C14" s="7">
        <f>C8</f>
        <v>135</v>
      </c>
      <c r="D14" s="3"/>
      <c r="E14" s="3">
        <f t="shared" ref="E14:E15" si="1">0.22*C14</f>
        <v>29.7</v>
      </c>
      <c r="F14" s="8"/>
    </row>
    <row r="15" spans="1:6" ht="15" customHeight="1">
      <c r="A15" s="2">
        <v>41939</v>
      </c>
      <c r="B15" s="7" t="s">
        <v>15</v>
      </c>
      <c r="C15" s="7">
        <f>C9</f>
        <v>10</v>
      </c>
      <c r="D15" s="3"/>
      <c r="E15" s="3">
        <f t="shared" si="1"/>
        <v>2.2000000000000002</v>
      </c>
      <c r="F15" s="8"/>
    </row>
    <row r="16" spans="1:6" ht="15" customHeight="1" thickBot="1">
      <c r="A16" s="4" t="s">
        <v>25</v>
      </c>
      <c r="B16" s="9"/>
      <c r="C16" s="9"/>
      <c r="D16" s="5">
        <f>SUM(D2:D15)</f>
        <v>3871.94</v>
      </c>
      <c r="E16" s="5">
        <f>SUM(E2:E15)</f>
        <v>218.79</v>
      </c>
      <c r="F16" s="6">
        <f>D16-E16</f>
        <v>3653.15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9"/>
  <dimension ref="A1:F15"/>
  <sheetViews>
    <sheetView workbookViewId="0">
      <selection activeCell="F16" sqref="F16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41914</v>
      </c>
      <c r="B2" s="7" t="s">
        <v>6</v>
      </c>
      <c r="C2" s="7" t="s">
        <v>26</v>
      </c>
      <c r="D2" s="3">
        <f>71.43+4.29</f>
        <v>75.720000000000013</v>
      </c>
      <c r="E2" s="3"/>
      <c r="F2" s="8"/>
    </row>
    <row r="3" spans="1:6" ht="15" customHeight="1">
      <c r="A3" s="2">
        <v>41914</v>
      </c>
      <c r="B3" s="7" t="s">
        <v>53</v>
      </c>
      <c r="C3" s="12" t="s">
        <v>55</v>
      </c>
      <c r="D3" s="3">
        <f>2256.45+134.99</f>
        <v>2391.4399999999996</v>
      </c>
      <c r="E3" s="3"/>
      <c r="F3" s="8"/>
    </row>
    <row r="4" spans="1:6" ht="15" customHeight="1">
      <c r="A4" s="2">
        <v>41914</v>
      </c>
      <c r="B4" s="7" t="s">
        <v>7</v>
      </c>
      <c r="C4" s="7">
        <v>1</v>
      </c>
      <c r="D4" s="3">
        <f>13.05+0.78</f>
        <v>13.83</v>
      </c>
      <c r="E4" s="3"/>
      <c r="F4" s="8"/>
    </row>
    <row r="5" spans="1:6" ht="15" customHeight="1">
      <c r="A5" s="2">
        <v>41914</v>
      </c>
      <c r="B5" s="7" t="s">
        <v>8</v>
      </c>
      <c r="C5" s="7">
        <v>97</v>
      </c>
      <c r="D5" s="3">
        <f>(3.68+0.22)*C5</f>
        <v>378.3</v>
      </c>
      <c r="E5" s="3"/>
      <c r="F5" s="8"/>
    </row>
    <row r="6" spans="1:6" ht="15" customHeight="1">
      <c r="A6" s="2">
        <v>41914</v>
      </c>
      <c r="B6" s="7" t="s">
        <v>9</v>
      </c>
      <c r="C6" s="7">
        <v>33</v>
      </c>
      <c r="D6" s="3">
        <f t="shared" ref="D6:D7" si="0">(3.68+0.22)*C6</f>
        <v>128.70000000000002</v>
      </c>
      <c r="E6" s="3"/>
      <c r="F6" s="8"/>
    </row>
    <row r="7" spans="1:6" ht="15" customHeight="1">
      <c r="A7" s="2">
        <v>41914</v>
      </c>
      <c r="B7" s="7" t="s">
        <v>10</v>
      </c>
      <c r="C7" s="7">
        <v>4</v>
      </c>
      <c r="D7" s="3">
        <f t="shared" si="0"/>
        <v>15.600000000000001</v>
      </c>
      <c r="E7" s="3"/>
      <c r="F7" s="8"/>
    </row>
    <row r="8" spans="1:6" ht="15" customHeight="1">
      <c r="A8" s="2">
        <v>41914</v>
      </c>
      <c r="B8" s="7" t="s">
        <v>11</v>
      </c>
      <c r="C8" s="7"/>
      <c r="D8" s="3"/>
      <c r="E8" s="3">
        <v>4.29</v>
      </c>
      <c r="F8" s="8"/>
    </row>
    <row r="9" spans="1:6" ht="15" customHeight="1">
      <c r="A9" s="2">
        <v>41945</v>
      </c>
      <c r="B9" s="7" t="s">
        <v>94</v>
      </c>
      <c r="C9" s="7"/>
      <c r="D9" s="3"/>
      <c r="E9" s="3">
        <v>134.99</v>
      </c>
      <c r="F9" s="8"/>
    </row>
    <row r="10" spans="1:6" ht="15" customHeight="1">
      <c r="A10" s="2">
        <v>41945</v>
      </c>
      <c r="B10" s="7" t="s">
        <v>12</v>
      </c>
      <c r="C10" s="7">
        <v>1</v>
      </c>
      <c r="D10" s="3"/>
      <c r="E10" s="3">
        <v>0.78</v>
      </c>
      <c r="F10" s="8"/>
    </row>
    <row r="11" spans="1:6" ht="15" customHeight="1">
      <c r="A11" s="2">
        <v>41945</v>
      </c>
      <c r="B11" s="7" t="s">
        <v>13</v>
      </c>
      <c r="C11" s="7">
        <f>C5</f>
        <v>97</v>
      </c>
      <c r="D11" s="3"/>
      <c r="E11" s="3">
        <f>0.22*C11</f>
        <v>21.34</v>
      </c>
      <c r="F11" s="8"/>
    </row>
    <row r="12" spans="1:6" ht="15" customHeight="1">
      <c r="A12" s="2">
        <v>41945</v>
      </c>
      <c r="B12" s="7" t="s">
        <v>14</v>
      </c>
      <c r="C12" s="7">
        <f>C6</f>
        <v>33</v>
      </c>
      <c r="D12" s="3"/>
      <c r="E12" s="3">
        <f t="shared" ref="E12:E14" si="1">0.22*C12</f>
        <v>7.26</v>
      </c>
      <c r="F12" s="8"/>
    </row>
    <row r="13" spans="1:6" ht="15" customHeight="1">
      <c r="A13" s="2">
        <v>41945</v>
      </c>
      <c r="B13" s="17" t="s">
        <v>107</v>
      </c>
      <c r="C13" s="17" t="s">
        <v>108</v>
      </c>
      <c r="D13" s="18"/>
      <c r="E13" s="18">
        <v>6.84</v>
      </c>
      <c r="F13" s="19"/>
    </row>
    <row r="14" spans="1:6" ht="15" customHeight="1">
      <c r="A14" s="2">
        <v>41945</v>
      </c>
      <c r="B14" s="7" t="s">
        <v>15</v>
      </c>
      <c r="C14" s="7">
        <f>C7</f>
        <v>4</v>
      </c>
      <c r="D14" s="3"/>
      <c r="E14" s="3">
        <f t="shared" si="1"/>
        <v>0.88</v>
      </c>
      <c r="F14" s="8"/>
    </row>
    <row r="15" spans="1:6" ht="15" customHeight="1" thickBot="1">
      <c r="A15" s="4" t="s">
        <v>25</v>
      </c>
      <c r="B15" s="9"/>
      <c r="C15" s="9"/>
      <c r="D15" s="5">
        <f>SUM(D2:D14)</f>
        <v>3003.5899999999992</v>
      </c>
      <c r="E15" s="5">
        <f>SUM(E2:E14)</f>
        <v>176.38</v>
      </c>
      <c r="F15" s="6">
        <f>D15-E15</f>
        <v>2827.2099999999991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Plan37"/>
  <dimension ref="A1:F11"/>
  <sheetViews>
    <sheetView workbookViewId="0">
      <selection activeCell="F11" sqref="F11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41940</v>
      </c>
      <c r="B2" s="7" t="s">
        <v>7</v>
      </c>
      <c r="C2" s="7">
        <v>2</v>
      </c>
      <c r="D2" s="3">
        <f>(13.05+0.78)*2</f>
        <v>27.66</v>
      </c>
      <c r="E2" s="3"/>
      <c r="F2" s="8"/>
    </row>
    <row r="3" spans="1:6" ht="15" customHeight="1">
      <c r="A3" s="2">
        <v>41940</v>
      </c>
      <c r="B3" s="7" t="s">
        <v>8</v>
      </c>
      <c r="C3" s="7">
        <v>141</v>
      </c>
      <c r="D3" s="3">
        <f>(3.68+0.22)*C3</f>
        <v>549.90000000000009</v>
      </c>
      <c r="E3" s="3"/>
      <c r="F3" s="8"/>
    </row>
    <row r="4" spans="1:6" ht="15" customHeight="1">
      <c r="A4" s="2">
        <v>41940</v>
      </c>
      <c r="B4" s="7" t="s">
        <v>9</v>
      </c>
      <c r="C4" s="7">
        <v>68</v>
      </c>
      <c r="D4" s="3">
        <f t="shared" ref="D4:D5" si="0">(3.68+0.22)*C4</f>
        <v>265.20000000000005</v>
      </c>
      <c r="E4" s="3"/>
      <c r="F4" s="8"/>
    </row>
    <row r="5" spans="1:6" ht="15" customHeight="1">
      <c r="A5" s="2">
        <v>41940</v>
      </c>
      <c r="B5" s="7" t="s">
        <v>10</v>
      </c>
      <c r="C5" s="7">
        <v>5</v>
      </c>
      <c r="D5" s="3">
        <f t="shared" si="0"/>
        <v>19.5</v>
      </c>
      <c r="E5" s="3"/>
      <c r="F5" s="8"/>
    </row>
    <row r="6" spans="1:6" ht="15" customHeight="1">
      <c r="A6" s="2">
        <v>41940</v>
      </c>
      <c r="B6" s="7" t="s">
        <v>12</v>
      </c>
      <c r="C6" s="7">
        <v>2</v>
      </c>
      <c r="D6" s="3">
        <f>0.78*2</f>
        <v>1.56</v>
      </c>
      <c r="E6" s="3"/>
      <c r="F6" s="8"/>
    </row>
    <row r="7" spans="1:6" ht="15" customHeight="1">
      <c r="A7" s="2">
        <v>41940</v>
      </c>
      <c r="B7" s="7" t="s">
        <v>13</v>
      </c>
      <c r="C7" s="7">
        <f>C3</f>
        <v>141</v>
      </c>
      <c r="D7" s="3"/>
      <c r="E7" s="3">
        <f>0.22*C7</f>
        <v>31.02</v>
      </c>
      <c r="F7" s="8"/>
    </row>
    <row r="8" spans="1:6" ht="15" customHeight="1">
      <c r="A8" s="2">
        <v>41940</v>
      </c>
      <c r="B8" s="7" t="s">
        <v>14</v>
      </c>
      <c r="C8" s="7">
        <f>C4</f>
        <v>68</v>
      </c>
      <c r="D8" s="3"/>
      <c r="E8" s="3">
        <f t="shared" ref="E8:E9" si="1">0.22*C8</f>
        <v>14.96</v>
      </c>
      <c r="F8" s="8"/>
    </row>
    <row r="9" spans="1:6" ht="15" customHeight="1">
      <c r="A9" s="2">
        <v>41940</v>
      </c>
      <c r="B9" s="7" t="s">
        <v>15</v>
      </c>
      <c r="C9" s="7">
        <f>C5</f>
        <v>5</v>
      </c>
      <c r="D9" s="3"/>
      <c r="E9" s="3">
        <f t="shared" si="1"/>
        <v>1.1000000000000001</v>
      </c>
      <c r="F9" s="8"/>
    </row>
    <row r="10" spans="1:6" ht="15" customHeight="1">
      <c r="A10" s="2">
        <v>41940</v>
      </c>
      <c r="B10" s="7" t="s">
        <v>102</v>
      </c>
      <c r="C10" s="7" t="s">
        <v>103</v>
      </c>
      <c r="D10" s="3"/>
      <c r="E10" s="3">
        <v>396.8</v>
      </c>
      <c r="F10" s="8"/>
    </row>
    <row r="11" spans="1:6" ht="15" customHeight="1" thickBot="1">
      <c r="A11" s="4" t="s">
        <v>25</v>
      </c>
      <c r="B11" s="9"/>
      <c r="C11" s="9"/>
      <c r="D11" s="5">
        <f>SUM(D2:D10)</f>
        <v>863.82</v>
      </c>
      <c r="E11" s="5">
        <f>SUM(E2:E10)</f>
        <v>443.88</v>
      </c>
      <c r="F11" s="6">
        <f>D11-E11</f>
        <v>419.94000000000005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Plan38"/>
  <dimension ref="A1:F10"/>
  <sheetViews>
    <sheetView workbookViewId="0">
      <selection activeCell="F11" sqref="F11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41941</v>
      </c>
      <c r="B2" s="7" t="s">
        <v>8</v>
      </c>
      <c r="C2" s="7">
        <v>147</v>
      </c>
      <c r="D2" s="3">
        <f>(3.68+0.22)*C2</f>
        <v>573.30000000000007</v>
      </c>
      <c r="E2" s="3"/>
      <c r="F2" s="8"/>
    </row>
    <row r="3" spans="1:6" ht="15" customHeight="1">
      <c r="A3" s="2">
        <v>41941</v>
      </c>
      <c r="B3" s="7" t="s">
        <v>9</v>
      </c>
      <c r="C3" s="7">
        <v>41</v>
      </c>
      <c r="D3" s="3">
        <f t="shared" ref="D3:D4" si="0">(3.68+0.22)*C3</f>
        <v>159.9</v>
      </c>
      <c r="E3" s="3"/>
      <c r="F3" s="8"/>
    </row>
    <row r="4" spans="1:6" ht="15" customHeight="1">
      <c r="A4" s="2">
        <v>41941</v>
      </c>
      <c r="B4" s="7" t="s">
        <v>10</v>
      </c>
      <c r="C4" s="7">
        <v>10</v>
      </c>
      <c r="D4" s="3">
        <f t="shared" si="0"/>
        <v>39</v>
      </c>
      <c r="E4" s="3"/>
      <c r="F4" s="8"/>
    </row>
    <row r="5" spans="1:6" ht="15" customHeight="1">
      <c r="A5" s="2">
        <v>41941</v>
      </c>
      <c r="B5" s="7" t="s">
        <v>13</v>
      </c>
      <c r="C5" s="7">
        <f>C2</f>
        <v>147</v>
      </c>
      <c r="D5" s="3"/>
      <c r="E5" s="3">
        <f>0.22*C5</f>
        <v>32.340000000000003</v>
      </c>
      <c r="F5" s="8"/>
    </row>
    <row r="6" spans="1:6" ht="15" customHeight="1">
      <c r="A6" s="2">
        <v>41941</v>
      </c>
      <c r="B6" s="7" t="s">
        <v>14</v>
      </c>
      <c r="C6" s="7">
        <f>C3</f>
        <v>41</v>
      </c>
      <c r="D6" s="3"/>
      <c r="E6" s="3">
        <f t="shared" ref="E6:E7" si="1">0.22*C6</f>
        <v>9.02</v>
      </c>
      <c r="F6" s="8"/>
    </row>
    <row r="7" spans="1:6" ht="15" customHeight="1">
      <c r="A7" s="2">
        <v>41941</v>
      </c>
      <c r="B7" s="7" t="s">
        <v>15</v>
      </c>
      <c r="C7" s="7">
        <f>C4</f>
        <v>10</v>
      </c>
      <c r="D7" s="3"/>
      <c r="E7" s="3">
        <f t="shared" si="1"/>
        <v>2.2000000000000002</v>
      </c>
      <c r="F7" s="8"/>
    </row>
    <row r="8" spans="1:6" ht="15" customHeight="1">
      <c r="A8" s="2">
        <v>41941</v>
      </c>
      <c r="B8" s="17" t="s">
        <v>107</v>
      </c>
      <c r="C8" s="17" t="s">
        <v>109</v>
      </c>
      <c r="D8" s="18"/>
      <c r="E8" s="18">
        <v>215</v>
      </c>
      <c r="F8" s="19"/>
    </row>
    <row r="9" spans="1:6" ht="15" customHeight="1">
      <c r="A9" s="2">
        <v>41941</v>
      </c>
      <c r="B9" s="17" t="s">
        <v>107</v>
      </c>
      <c r="C9" s="17" t="s">
        <v>110</v>
      </c>
      <c r="D9" s="18"/>
      <c r="E9" s="18">
        <v>20</v>
      </c>
      <c r="F9" s="19"/>
    </row>
    <row r="10" spans="1:6" ht="15" customHeight="1" thickBot="1">
      <c r="A10" s="4" t="s">
        <v>25</v>
      </c>
      <c r="B10" s="9"/>
      <c r="C10" s="9"/>
      <c r="D10" s="5">
        <f>SUM(D2:D9)</f>
        <v>772.2</v>
      </c>
      <c r="E10" s="5">
        <f>SUM(E2:E9)</f>
        <v>278.56</v>
      </c>
      <c r="F10" s="6">
        <f>D10-E10</f>
        <v>493.64000000000004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codeName="Plan39"/>
  <dimension ref="A1:F15"/>
  <sheetViews>
    <sheetView workbookViewId="0">
      <selection activeCell="F15" sqref="F15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41942</v>
      </c>
      <c r="B2" s="7" t="s">
        <v>6</v>
      </c>
      <c r="C2" s="7" t="s">
        <v>52</v>
      </c>
      <c r="D2" s="3">
        <f>71.43+4.29</f>
        <v>75.720000000000013</v>
      </c>
      <c r="E2" s="3"/>
      <c r="F2" s="8"/>
    </row>
    <row r="3" spans="1:6" ht="15" customHeight="1">
      <c r="A3" s="2">
        <v>41942</v>
      </c>
      <c r="B3" s="7" t="s">
        <v>53</v>
      </c>
      <c r="C3" s="12" t="s">
        <v>90</v>
      </c>
      <c r="D3" s="3">
        <f>533.72+31.98</f>
        <v>565.70000000000005</v>
      </c>
      <c r="E3" s="3"/>
      <c r="F3" s="8"/>
    </row>
    <row r="4" spans="1:6" ht="15" customHeight="1">
      <c r="A4" s="2">
        <v>41942</v>
      </c>
      <c r="B4" s="7" t="s">
        <v>53</v>
      </c>
      <c r="C4" s="12" t="s">
        <v>91</v>
      </c>
      <c r="D4" s="3">
        <f>796.71+47.73</f>
        <v>844.44</v>
      </c>
      <c r="E4" s="3"/>
      <c r="F4" s="8"/>
    </row>
    <row r="5" spans="1:6" ht="15" customHeight="1">
      <c r="A5" s="2">
        <v>41942</v>
      </c>
      <c r="B5" s="7" t="s">
        <v>7</v>
      </c>
      <c r="C5" s="7">
        <v>1</v>
      </c>
      <c r="D5" s="3">
        <f>13.05+0.78</f>
        <v>13.83</v>
      </c>
      <c r="E5" s="3"/>
      <c r="F5" s="8"/>
    </row>
    <row r="6" spans="1:6" ht="15" customHeight="1">
      <c r="A6" s="2">
        <v>41942</v>
      </c>
      <c r="B6" s="7" t="s">
        <v>8</v>
      </c>
      <c r="C6" s="7">
        <v>90</v>
      </c>
      <c r="D6" s="3">
        <f>(3.68+0.22)*C6</f>
        <v>351.00000000000006</v>
      </c>
      <c r="E6" s="3"/>
      <c r="F6" s="8"/>
    </row>
    <row r="7" spans="1:6" ht="15" customHeight="1">
      <c r="A7" s="2">
        <v>41942</v>
      </c>
      <c r="B7" s="7" t="s">
        <v>9</v>
      </c>
      <c r="C7" s="7">
        <v>80</v>
      </c>
      <c r="D7" s="3">
        <f t="shared" ref="D7:D8" si="0">(3.68+0.22)*C7</f>
        <v>312</v>
      </c>
      <c r="E7" s="3"/>
      <c r="F7" s="8"/>
    </row>
    <row r="8" spans="1:6" ht="15" customHeight="1">
      <c r="A8" s="2">
        <v>41942</v>
      </c>
      <c r="B8" s="7" t="s">
        <v>10</v>
      </c>
      <c r="C8" s="7">
        <v>7</v>
      </c>
      <c r="D8" s="3">
        <f t="shared" si="0"/>
        <v>27.300000000000004</v>
      </c>
      <c r="E8" s="3"/>
      <c r="F8" s="8"/>
    </row>
    <row r="9" spans="1:6" ht="15" customHeight="1">
      <c r="A9" s="2">
        <v>41942</v>
      </c>
      <c r="B9" s="7" t="s">
        <v>11</v>
      </c>
      <c r="C9" s="7"/>
      <c r="D9" s="3"/>
      <c r="E9" s="3">
        <v>4.29</v>
      </c>
      <c r="F9" s="8"/>
    </row>
    <row r="10" spans="1:6" ht="15" customHeight="1">
      <c r="A10" s="2">
        <v>41942</v>
      </c>
      <c r="B10" s="7" t="s">
        <v>94</v>
      </c>
      <c r="C10" s="7"/>
      <c r="D10" s="3"/>
      <c r="E10" s="3">
        <f>31.98+47.73</f>
        <v>79.709999999999994</v>
      </c>
      <c r="F10" s="8"/>
    </row>
    <row r="11" spans="1:6" ht="15" customHeight="1">
      <c r="A11" s="2">
        <v>41942</v>
      </c>
      <c r="B11" s="7" t="s">
        <v>12</v>
      </c>
      <c r="C11" s="7">
        <v>1</v>
      </c>
      <c r="D11" s="3"/>
      <c r="E11" s="3">
        <v>0.78</v>
      </c>
      <c r="F11" s="8"/>
    </row>
    <row r="12" spans="1:6" ht="15" customHeight="1">
      <c r="A12" s="2">
        <v>41942</v>
      </c>
      <c r="B12" s="7" t="s">
        <v>13</v>
      </c>
      <c r="C12" s="7">
        <f>C6</f>
        <v>90</v>
      </c>
      <c r="D12" s="3"/>
      <c r="E12" s="3">
        <f>0.22*C12</f>
        <v>19.8</v>
      </c>
      <c r="F12" s="8"/>
    </row>
    <row r="13" spans="1:6" ht="15" customHeight="1">
      <c r="A13" s="2">
        <v>41942</v>
      </c>
      <c r="B13" s="7" t="s">
        <v>14</v>
      </c>
      <c r="C13" s="7">
        <f>C7</f>
        <v>80</v>
      </c>
      <c r="D13" s="3"/>
      <c r="E13" s="3">
        <f t="shared" ref="E13:E14" si="1">0.22*C13</f>
        <v>17.600000000000001</v>
      </c>
      <c r="F13" s="8"/>
    </row>
    <row r="14" spans="1:6" ht="15" customHeight="1">
      <c r="A14" s="2">
        <v>41942</v>
      </c>
      <c r="B14" s="7" t="s">
        <v>15</v>
      </c>
      <c r="C14" s="7">
        <f>C8</f>
        <v>7</v>
      </c>
      <c r="D14" s="3"/>
      <c r="E14" s="3">
        <f t="shared" si="1"/>
        <v>1.54</v>
      </c>
      <c r="F14" s="8"/>
    </row>
    <row r="15" spans="1:6" ht="15" customHeight="1" thickBot="1">
      <c r="A15" s="4" t="s">
        <v>25</v>
      </c>
      <c r="B15" s="9"/>
      <c r="C15" s="9"/>
      <c r="D15" s="5">
        <f>SUM(D2:D14)</f>
        <v>2189.9900000000002</v>
      </c>
      <c r="E15" s="5">
        <f>SUM(E2:E14)</f>
        <v>123.72000000000001</v>
      </c>
      <c r="F15" s="6">
        <f>D15-E15</f>
        <v>2066.2700000000004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Plan40"/>
  <dimension ref="A1:F13"/>
  <sheetViews>
    <sheetView workbookViewId="0">
      <selection activeCell="F13" sqref="F13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41943</v>
      </c>
      <c r="B2" s="7" t="s">
        <v>53</v>
      </c>
      <c r="C2" s="12" t="s">
        <v>92</v>
      </c>
      <c r="D2" s="3">
        <f>555.72+33.28</f>
        <v>589</v>
      </c>
      <c r="E2" s="3"/>
      <c r="F2" s="8"/>
    </row>
    <row r="3" spans="1:6" ht="15" customHeight="1">
      <c r="A3" s="2">
        <v>41943</v>
      </c>
      <c r="B3" s="7" t="s">
        <v>53</v>
      </c>
      <c r="C3" s="12" t="s">
        <v>93</v>
      </c>
      <c r="D3" s="3">
        <f>456.23+27.31</f>
        <v>483.54</v>
      </c>
      <c r="E3" s="3"/>
      <c r="F3" s="8"/>
    </row>
    <row r="4" spans="1:6" ht="15" customHeight="1">
      <c r="A4" s="2">
        <v>41943</v>
      </c>
      <c r="B4" s="7" t="s">
        <v>7</v>
      </c>
      <c r="C4" s="7">
        <v>1</v>
      </c>
      <c r="D4" s="3">
        <f>22.82+1.37</f>
        <v>24.19</v>
      </c>
      <c r="E4" s="3"/>
      <c r="F4" s="8"/>
    </row>
    <row r="5" spans="1:6" ht="15" customHeight="1">
      <c r="A5" s="2">
        <v>41943</v>
      </c>
      <c r="B5" s="7" t="s">
        <v>8</v>
      </c>
      <c r="C5" s="7">
        <v>133</v>
      </c>
      <c r="D5" s="3">
        <f>(3.68+0.22)*C5</f>
        <v>518.70000000000005</v>
      </c>
      <c r="E5" s="3"/>
      <c r="F5" s="8"/>
    </row>
    <row r="6" spans="1:6" ht="15" customHeight="1">
      <c r="A6" s="2">
        <v>41943</v>
      </c>
      <c r="B6" s="7" t="s">
        <v>9</v>
      </c>
      <c r="C6" s="7">
        <v>26</v>
      </c>
      <c r="D6" s="3">
        <f t="shared" ref="D6:D7" si="0">(3.68+0.22)*C6</f>
        <v>101.4</v>
      </c>
      <c r="E6" s="3"/>
      <c r="F6" s="8"/>
    </row>
    <row r="7" spans="1:6" ht="15" customHeight="1">
      <c r="A7" s="2">
        <v>41943</v>
      </c>
      <c r="B7" s="7" t="s">
        <v>10</v>
      </c>
      <c r="C7" s="7">
        <v>8</v>
      </c>
      <c r="D7" s="3">
        <f t="shared" si="0"/>
        <v>31.200000000000003</v>
      </c>
      <c r="E7" s="3"/>
      <c r="F7" s="8"/>
    </row>
    <row r="8" spans="1:6" ht="15" customHeight="1">
      <c r="A8" s="2">
        <v>41943</v>
      </c>
      <c r="B8" s="7" t="s">
        <v>94</v>
      </c>
      <c r="C8" s="7"/>
      <c r="D8" s="3"/>
      <c r="E8" s="3">
        <f>33.28+27.31</f>
        <v>60.59</v>
      </c>
      <c r="F8" s="8"/>
    </row>
    <row r="9" spans="1:6" ht="15" customHeight="1">
      <c r="A9" s="2">
        <v>41943</v>
      </c>
      <c r="B9" s="7" t="s">
        <v>12</v>
      </c>
      <c r="C9" s="7">
        <v>1</v>
      </c>
      <c r="D9" s="3"/>
      <c r="E9" s="3">
        <v>1.37</v>
      </c>
      <c r="F9" s="8"/>
    </row>
    <row r="10" spans="1:6" ht="15" customHeight="1">
      <c r="A10" s="2">
        <v>41943</v>
      </c>
      <c r="B10" s="7" t="s">
        <v>13</v>
      </c>
      <c r="C10" s="7">
        <f>C5</f>
        <v>133</v>
      </c>
      <c r="D10" s="3"/>
      <c r="E10" s="3">
        <f>0.22*C10</f>
        <v>29.26</v>
      </c>
      <c r="F10" s="8"/>
    </row>
    <row r="11" spans="1:6" ht="15" customHeight="1">
      <c r="A11" s="2">
        <v>41943</v>
      </c>
      <c r="B11" s="7" t="s">
        <v>14</v>
      </c>
      <c r="C11" s="7">
        <f>C6</f>
        <v>26</v>
      </c>
      <c r="D11" s="3"/>
      <c r="E11" s="3">
        <f t="shared" ref="E11:E12" si="1">0.22*C11</f>
        <v>5.72</v>
      </c>
      <c r="F11" s="8"/>
    </row>
    <row r="12" spans="1:6" ht="15" customHeight="1">
      <c r="A12" s="2">
        <v>41943</v>
      </c>
      <c r="B12" s="7" t="s">
        <v>15</v>
      </c>
      <c r="C12" s="7">
        <f>C7</f>
        <v>8</v>
      </c>
      <c r="D12" s="3"/>
      <c r="E12" s="3">
        <f t="shared" si="1"/>
        <v>1.76</v>
      </c>
      <c r="F12" s="8"/>
    </row>
    <row r="13" spans="1:6" ht="15" customHeight="1" thickBot="1">
      <c r="A13" s="4" t="s">
        <v>25</v>
      </c>
      <c r="B13" s="9"/>
      <c r="C13" s="9"/>
      <c r="D13" s="5">
        <f>SUM(D2:D12)</f>
        <v>1748.0300000000002</v>
      </c>
      <c r="E13" s="5">
        <f>SUM(E2:E12)</f>
        <v>98.7</v>
      </c>
      <c r="F13" s="6">
        <f>D13-E13</f>
        <v>1649.3300000000002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codeName="Plan1"/>
  <dimension ref="A1:D26"/>
  <sheetViews>
    <sheetView tabSelected="1" workbookViewId="0">
      <selection activeCell="E6" sqref="E6"/>
    </sheetView>
  </sheetViews>
  <sheetFormatPr defaultRowHeight="15"/>
  <cols>
    <col min="1" max="1" width="10.42578125" bestFit="1" customWidth="1"/>
    <col min="4" max="4" width="14" bestFit="1" customWidth="1"/>
  </cols>
  <sheetData>
    <row r="1" spans="1:4" ht="15.75" thickTop="1">
      <c r="A1" s="10" t="s">
        <v>0</v>
      </c>
      <c r="B1" s="10" t="s">
        <v>3</v>
      </c>
      <c r="C1" s="10" t="s">
        <v>4</v>
      </c>
      <c r="D1" s="10" t="s">
        <v>5</v>
      </c>
    </row>
    <row r="2" spans="1:4">
      <c r="A2" s="11">
        <v>41913</v>
      </c>
      <c r="B2" s="15">
        <f>'1'!D13</f>
        <v>1364.18</v>
      </c>
      <c r="C2" s="15">
        <f>'1'!E13</f>
        <v>5097.25</v>
      </c>
      <c r="D2" s="15">
        <f>B2-C2</f>
        <v>-3733.0699999999997</v>
      </c>
    </row>
    <row r="3" spans="1:4">
      <c r="A3" s="11">
        <v>41914</v>
      </c>
      <c r="B3" s="15">
        <f>'2'!D15</f>
        <v>3003.5899999999992</v>
      </c>
      <c r="C3" s="15">
        <f>'2'!E15</f>
        <v>176.38</v>
      </c>
      <c r="D3" s="15">
        <f t="shared" ref="D3:D24" si="0">B3-C3</f>
        <v>2827.2099999999991</v>
      </c>
    </row>
    <row r="4" spans="1:4">
      <c r="A4" s="11">
        <v>41915</v>
      </c>
      <c r="B4" s="15">
        <f>'3'!D18</f>
        <v>9495.81</v>
      </c>
      <c r="C4" s="15">
        <f>'3'!E18</f>
        <v>536.59999999999991</v>
      </c>
      <c r="D4" s="15">
        <f t="shared" si="0"/>
        <v>8959.2099999999991</v>
      </c>
    </row>
    <row r="5" spans="1:4">
      <c r="A5" s="11">
        <v>41918</v>
      </c>
      <c r="B5" s="15">
        <f>'6'!D16</f>
        <v>1545.9400000000003</v>
      </c>
      <c r="C5" s="15">
        <f>'6'!E16</f>
        <v>807.39</v>
      </c>
      <c r="D5" s="15">
        <f t="shared" si="0"/>
        <v>738.5500000000003</v>
      </c>
    </row>
    <row r="6" spans="1:4">
      <c r="A6" s="11">
        <v>41919</v>
      </c>
      <c r="B6" s="15">
        <f>'7'!D9</f>
        <v>963.30000000000018</v>
      </c>
      <c r="C6" s="15">
        <f>'7'!E9</f>
        <v>401.86</v>
      </c>
      <c r="D6" s="15">
        <f t="shared" si="0"/>
        <v>561.44000000000017</v>
      </c>
    </row>
    <row r="7" spans="1:4">
      <c r="A7" s="11">
        <v>41920</v>
      </c>
      <c r="B7" s="15">
        <f>'8'!D12</f>
        <v>1356.6900000000003</v>
      </c>
      <c r="C7" s="15">
        <f>'8'!E12</f>
        <v>76.539999999999992</v>
      </c>
      <c r="D7" s="15">
        <f t="shared" si="0"/>
        <v>1280.1500000000003</v>
      </c>
    </row>
    <row r="8" spans="1:4">
      <c r="A8" s="11">
        <v>41921</v>
      </c>
      <c r="B8" s="15">
        <f>'9'!D15</f>
        <v>2131.65</v>
      </c>
      <c r="C8" s="15">
        <f>'9'!E15</f>
        <v>120.33</v>
      </c>
      <c r="D8" s="15">
        <f t="shared" si="0"/>
        <v>2011.3200000000002</v>
      </c>
    </row>
    <row r="9" spans="1:4">
      <c r="A9" s="11">
        <v>41922</v>
      </c>
      <c r="B9" s="15">
        <f>'10'!D18</f>
        <v>2719.2100000000005</v>
      </c>
      <c r="C9" s="15">
        <f>'10'!E18</f>
        <v>2042.8000000000002</v>
      </c>
      <c r="D9" s="15">
        <f t="shared" si="0"/>
        <v>676.41000000000031</v>
      </c>
    </row>
    <row r="10" spans="1:4">
      <c r="A10" s="11">
        <v>41925</v>
      </c>
      <c r="B10" s="15">
        <f>'13'!D13</f>
        <v>1104.24</v>
      </c>
      <c r="C10" s="15">
        <f>'13'!E13</f>
        <v>62.309999999999995</v>
      </c>
      <c r="D10" s="15">
        <f t="shared" si="0"/>
        <v>1041.93</v>
      </c>
    </row>
    <row r="11" spans="1:4">
      <c r="A11" s="11">
        <v>41926</v>
      </c>
      <c r="B11" s="15">
        <f>'14'!D12</f>
        <v>2791.59</v>
      </c>
      <c r="C11" s="15">
        <f>'14'!E12</f>
        <v>157.71000000000004</v>
      </c>
      <c r="D11" s="15">
        <f t="shared" si="0"/>
        <v>2633.88</v>
      </c>
    </row>
    <row r="12" spans="1:4">
      <c r="A12" s="11">
        <v>41927</v>
      </c>
      <c r="B12" s="15">
        <f>'15'!D14</f>
        <v>2227.4500000000003</v>
      </c>
      <c r="C12" s="15">
        <f>'15'!E14</f>
        <v>125.78000000000002</v>
      </c>
      <c r="D12" s="15">
        <f t="shared" si="0"/>
        <v>2101.67</v>
      </c>
    </row>
    <row r="13" spans="1:4">
      <c r="A13" s="11">
        <v>41928</v>
      </c>
      <c r="B13" s="15">
        <f>'16'!D15</f>
        <v>1791.73</v>
      </c>
      <c r="C13" s="15">
        <f>'16'!E15</f>
        <v>221.6</v>
      </c>
      <c r="D13" s="15">
        <f t="shared" si="0"/>
        <v>1570.13</v>
      </c>
    </row>
    <row r="14" spans="1:4">
      <c r="A14" s="11">
        <v>41929</v>
      </c>
      <c r="B14" s="15">
        <f>'17'!D19</f>
        <v>4947.83</v>
      </c>
      <c r="C14" s="15">
        <f>'17'!E19</f>
        <v>278.95999999999998</v>
      </c>
      <c r="D14" s="15">
        <f t="shared" si="0"/>
        <v>4668.87</v>
      </c>
    </row>
    <row r="15" spans="1:4">
      <c r="A15" s="11">
        <v>41932</v>
      </c>
      <c r="B15" s="15">
        <f>'20'!D13</f>
        <v>886.92000000000019</v>
      </c>
      <c r="C15" s="15">
        <f>'20'!E13</f>
        <v>1450.63</v>
      </c>
      <c r="D15" s="15">
        <f t="shared" si="0"/>
        <v>-563.70999999999992</v>
      </c>
    </row>
    <row r="16" spans="1:4">
      <c r="A16" s="11">
        <v>41933</v>
      </c>
      <c r="B16" s="15">
        <f>'21'!D17</f>
        <v>2722.33</v>
      </c>
      <c r="C16" s="15">
        <f>'21'!E17</f>
        <v>153.75</v>
      </c>
      <c r="D16" s="15">
        <f t="shared" si="0"/>
        <v>2568.58</v>
      </c>
    </row>
    <row r="17" spans="1:4">
      <c r="A17" s="11">
        <v>41934</v>
      </c>
      <c r="B17" s="15">
        <f>'22'!D12</f>
        <v>1885.15</v>
      </c>
      <c r="C17" s="15">
        <f>'22'!E12</f>
        <v>106.49</v>
      </c>
      <c r="D17" s="15">
        <f t="shared" si="0"/>
        <v>1778.66</v>
      </c>
    </row>
    <row r="18" spans="1:4">
      <c r="A18" s="11">
        <v>41935</v>
      </c>
      <c r="B18" s="15">
        <f>'23'!D21</f>
        <v>4681.3500000000004</v>
      </c>
      <c r="C18" s="15">
        <f>'23'!E21</f>
        <v>264.58</v>
      </c>
      <c r="D18" s="15">
        <f t="shared" si="0"/>
        <v>4416.7700000000004</v>
      </c>
    </row>
    <row r="19" spans="1:4">
      <c r="A19" s="11">
        <v>41936</v>
      </c>
      <c r="B19" s="15">
        <f>'24'!D8</f>
        <v>776.10000000000014</v>
      </c>
      <c r="C19" s="15">
        <f>'24'!E8</f>
        <v>43.78</v>
      </c>
      <c r="D19" s="15">
        <f t="shared" si="0"/>
        <v>732.32000000000016</v>
      </c>
    </row>
    <row r="20" spans="1:4">
      <c r="A20" s="11">
        <v>41939</v>
      </c>
      <c r="B20" s="15">
        <f>'27'!D16</f>
        <v>3871.94</v>
      </c>
      <c r="C20" s="15">
        <f>'27'!E16</f>
        <v>218.79</v>
      </c>
      <c r="D20" s="15">
        <f t="shared" si="0"/>
        <v>3653.15</v>
      </c>
    </row>
    <row r="21" spans="1:4">
      <c r="A21" s="11">
        <v>41940</v>
      </c>
      <c r="B21" s="15">
        <f>'28'!D11</f>
        <v>863.82</v>
      </c>
      <c r="C21" s="15">
        <f>'28'!E11</f>
        <v>443.88</v>
      </c>
      <c r="D21" s="15">
        <f t="shared" si="0"/>
        <v>419.94000000000005</v>
      </c>
    </row>
    <row r="22" spans="1:4">
      <c r="A22" s="11">
        <v>41941</v>
      </c>
      <c r="B22" s="15">
        <f>'29'!D10</f>
        <v>772.2</v>
      </c>
      <c r="C22" s="15">
        <f>'29'!E10</f>
        <v>278.56</v>
      </c>
      <c r="D22" s="15">
        <f t="shared" si="0"/>
        <v>493.64000000000004</v>
      </c>
    </row>
    <row r="23" spans="1:4">
      <c r="A23" s="11">
        <v>41942</v>
      </c>
      <c r="B23" s="15">
        <f>'30'!D15</f>
        <v>2189.9900000000002</v>
      </c>
      <c r="C23" s="15">
        <f>'29'!E10</f>
        <v>278.56</v>
      </c>
      <c r="D23" s="15">
        <f t="shared" si="0"/>
        <v>1911.4300000000003</v>
      </c>
    </row>
    <row r="24" spans="1:4">
      <c r="A24" s="11">
        <v>41943</v>
      </c>
      <c r="B24" s="15">
        <f>'31'!D13</f>
        <v>1748.0300000000002</v>
      </c>
      <c r="C24" s="15">
        <f>'31'!E13</f>
        <v>98.7</v>
      </c>
      <c r="D24" s="15">
        <f t="shared" si="0"/>
        <v>1649.3300000000002</v>
      </c>
    </row>
    <row r="25" spans="1:4" ht="15.75" thickBot="1">
      <c r="A25" s="13" t="s">
        <v>25</v>
      </c>
      <c r="B25" s="14">
        <f>SUM(B2:B24)</f>
        <v>55841.039999999994</v>
      </c>
      <c r="C25" s="14">
        <f>SUM(C2:C24)</f>
        <v>13443.23</v>
      </c>
      <c r="D25" s="14">
        <f t="shared" ref="D25" si="1">B25-C25</f>
        <v>42397.81</v>
      </c>
    </row>
    <row r="26" spans="1:4" ht="15.75" thickTop="1"/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18"/>
  <dimension ref="A1:F18"/>
  <sheetViews>
    <sheetView workbookViewId="0">
      <selection activeCell="F19" sqref="F19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41915</v>
      </c>
      <c r="B2" s="7" t="s">
        <v>6</v>
      </c>
      <c r="C2" s="7" t="s">
        <v>27</v>
      </c>
      <c r="D2" s="3">
        <f>71.43+4.29</f>
        <v>75.720000000000013</v>
      </c>
      <c r="E2" s="3"/>
      <c r="F2" s="8"/>
    </row>
    <row r="3" spans="1:6" ht="15" customHeight="1">
      <c r="A3" s="2">
        <v>41915</v>
      </c>
      <c r="B3" s="7" t="s">
        <v>53</v>
      </c>
      <c r="C3" s="12" t="s">
        <v>56</v>
      </c>
      <c r="D3" s="3">
        <f>28.24+1.69</f>
        <v>29.93</v>
      </c>
      <c r="E3" s="3"/>
      <c r="F3" s="8"/>
    </row>
    <row r="4" spans="1:6" ht="15" customHeight="1">
      <c r="A4" s="2">
        <v>41915</v>
      </c>
      <c r="B4" s="7" t="s">
        <v>53</v>
      </c>
      <c r="C4" s="12" t="s">
        <v>57</v>
      </c>
      <c r="D4" s="3">
        <f>1287.28+77.14</f>
        <v>1364.42</v>
      </c>
      <c r="E4" s="3"/>
      <c r="F4" s="8"/>
    </row>
    <row r="5" spans="1:6" ht="15" customHeight="1">
      <c r="A5" s="2">
        <v>41915</v>
      </c>
      <c r="B5" s="7" t="s">
        <v>53</v>
      </c>
      <c r="C5" s="12" t="s">
        <v>58</v>
      </c>
      <c r="D5" s="3">
        <f>1145.03+68.65</f>
        <v>1213.68</v>
      </c>
      <c r="E5" s="3"/>
      <c r="F5" s="8"/>
    </row>
    <row r="6" spans="1:6" ht="15" customHeight="1">
      <c r="A6" s="2">
        <v>41915</v>
      </c>
      <c r="B6" s="7" t="s">
        <v>53</v>
      </c>
      <c r="C6" s="12" t="s">
        <v>59</v>
      </c>
      <c r="D6" s="3">
        <f>1005.39+60.23</f>
        <v>1065.6199999999999</v>
      </c>
      <c r="E6" s="3"/>
      <c r="F6" s="8"/>
    </row>
    <row r="7" spans="1:6" ht="15" customHeight="1">
      <c r="A7" s="2">
        <v>41915</v>
      </c>
      <c r="B7" s="7" t="s">
        <v>53</v>
      </c>
      <c r="C7" s="12" t="s">
        <v>60</v>
      </c>
      <c r="D7" s="3">
        <f>267.96+16.04</f>
        <v>284</v>
      </c>
      <c r="E7" s="3"/>
      <c r="F7" s="8"/>
    </row>
    <row r="8" spans="1:6" ht="15" customHeight="1">
      <c r="A8" s="2">
        <v>41915</v>
      </c>
      <c r="B8" s="7" t="s">
        <v>53</v>
      </c>
      <c r="C8" s="12" t="s">
        <v>61</v>
      </c>
      <c r="D8" s="3">
        <f>867.11+51.89</f>
        <v>919</v>
      </c>
      <c r="E8" s="3"/>
      <c r="F8" s="8"/>
    </row>
    <row r="9" spans="1:6" ht="15" customHeight="1">
      <c r="A9" s="2">
        <v>41915</v>
      </c>
      <c r="B9" s="7" t="s">
        <v>53</v>
      </c>
      <c r="C9" s="12" t="s">
        <v>62</v>
      </c>
      <c r="D9" s="3">
        <f>3374.13+202.11</f>
        <v>3576.2400000000002</v>
      </c>
      <c r="E9" s="3"/>
      <c r="F9" s="8"/>
    </row>
    <row r="10" spans="1:6" ht="15" customHeight="1">
      <c r="A10" s="2">
        <v>41915</v>
      </c>
      <c r="B10" s="7" t="s">
        <v>8</v>
      </c>
      <c r="C10" s="7">
        <v>146</v>
      </c>
      <c r="D10" s="3">
        <f>(3.68+0.22)*C10</f>
        <v>569.40000000000009</v>
      </c>
      <c r="E10" s="3"/>
      <c r="F10" s="8"/>
    </row>
    <row r="11" spans="1:6" ht="15" customHeight="1">
      <c r="A11" s="2">
        <v>41915</v>
      </c>
      <c r="B11" s="7" t="s">
        <v>9</v>
      </c>
      <c r="C11" s="7">
        <v>82</v>
      </c>
      <c r="D11" s="3">
        <f t="shared" ref="D11:D12" si="0">(3.68+0.22)*C11</f>
        <v>319.8</v>
      </c>
      <c r="E11" s="3"/>
      <c r="F11" s="8"/>
    </row>
    <row r="12" spans="1:6" ht="15" customHeight="1">
      <c r="A12" s="2">
        <v>41915</v>
      </c>
      <c r="B12" s="7" t="s">
        <v>10</v>
      </c>
      <c r="C12" s="7">
        <v>20</v>
      </c>
      <c r="D12" s="3">
        <f t="shared" si="0"/>
        <v>78</v>
      </c>
      <c r="E12" s="3"/>
      <c r="F12" s="8"/>
    </row>
    <row r="13" spans="1:6" ht="15" customHeight="1">
      <c r="A13" s="2">
        <v>41915</v>
      </c>
      <c r="B13" s="7" t="s">
        <v>11</v>
      </c>
      <c r="C13" s="7"/>
      <c r="D13" s="3"/>
      <c r="E13" s="3">
        <v>4.29</v>
      </c>
      <c r="F13" s="8"/>
    </row>
    <row r="14" spans="1:6" ht="15" customHeight="1">
      <c r="A14" s="2">
        <v>41915</v>
      </c>
      <c r="B14" s="7" t="s">
        <v>94</v>
      </c>
      <c r="C14" s="7"/>
      <c r="D14" s="3"/>
      <c r="E14" s="3">
        <f>1.69+77.14+68.65+60.23+16.04+51.89+202.11</f>
        <v>477.75</v>
      </c>
      <c r="F14" s="8"/>
    </row>
    <row r="15" spans="1:6" ht="15" customHeight="1">
      <c r="A15" s="2">
        <v>41915</v>
      </c>
      <c r="B15" s="7" t="s">
        <v>13</v>
      </c>
      <c r="C15" s="7">
        <f>C10</f>
        <v>146</v>
      </c>
      <c r="D15" s="3"/>
      <c r="E15" s="3">
        <f>0.22*C15</f>
        <v>32.119999999999997</v>
      </c>
      <c r="F15" s="8"/>
    </row>
    <row r="16" spans="1:6" ht="15" customHeight="1">
      <c r="A16" s="2">
        <v>41915</v>
      </c>
      <c r="B16" s="7" t="s">
        <v>14</v>
      </c>
      <c r="C16" s="7">
        <f>C11</f>
        <v>82</v>
      </c>
      <c r="D16" s="3"/>
      <c r="E16" s="3">
        <f t="shared" ref="E16:E17" si="1">0.22*C16</f>
        <v>18.04</v>
      </c>
      <c r="F16" s="8"/>
    </row>
    <row r="17" spans="1:6" ht="15" customHeight="1">
      <c r="A17" s="2">
        <v>41915</v>
      </c>
      <c r="B17" s="7" t="s">
        <v>15</v>
      </c>
      <c r="C17" s="7">
        <f>C12</f>
        <v>20</v>
      </c>
      <c r="D17" s="3"/>
      <c r="E17" s="3">
        <f t="shared" si="1"/>
        <v>4.4000000000000004</v>
      </c>
      <c r="F17" s="8"/>
    </row>
    <row r="18" spans="1:6" ht="15" customHeight="1" thickBot="1">
      <c r="A18" s="4" t="s">
        <v>25</v>
      </c>
      <c r="B18" s="9"/>
      <c r="C18" s="9"/>
      <c r="D18" s="5">
        <f>SUM(D2:D17)</f>
        <v>9495.81</v>
      </c>
      <c r="E18" s="5">
        <f>SUM(E2:E17)</f>
        <v>536.59999999999991</v>
      </c>
      <c r="F18" s="6">
        <f>D18-E18</f>
        <v>8959.2099999999991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15"/>
  <dimension ref="A1:F16"/>
  <sheetViews>
    <sheetView workbookViewId="0">
      <selection activeCell="E17" sqref="E17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41918</v>
      </c>
      <c r="B2" s="7" t="s">
        <v>6</v>
      </c>
      <c r="C2" s="7" t="s">
        <v>28</v>
      </c>
      <c r="D2" s="3">
        <f>71.43+4.29</f>
        <v>75.720000000000013</v>
      </c>
      <c r="E2" s="3"/>
      <c r="F2" s="8"/>
    </row>
    <row r="3" spans="1:6" ht="15" customHeight="1">
      <c r="A3" s="2">
        <v>41918</v>
      </c>
      <c r="B3" s="7" t="s">
        <v>7</v>
      </c>
      <c r="C3" s="7">
        <v>1</v>
      </c>
      <c r="D3" s="3">
        <f>13.05+0.78</f>
        <v>13.83</v>
      </c>
      <c r="E3" s="3"/>
      <c r="F3" s="8"/>
    </row>
    <row r="4" spans="1:6" ht="15" customHeight="1">
      <c r="A4" s="2">
        <v>41918</v>
      </c>
      <c r="B4" s="7" t="s">
        <v>8</v>
      </c>
      <c r="C4" s="7">
        <v>157</v>
      </c>
      <c r="D4" s="3">
        <f>(3.68+0.22)*C4</f>
        <v>612.30000000000007</v>
      </c>
      <c r="E4" s="3"/>
      <c r="F4" s="8"/>
    </row>
    <row r="5" spans="1:6" ht="15" customHeight="1">
      <c r="A5" s="2">
        <v>41918</v>
      </c>
      <c r="B5" s="7" t="s">
        <v>9</v>
      </c>
      <c r="C5" s="7">
        <v>68</v>
      </c>
      <c r="D5" s="3">
        <f t="shared" ref="D5:D6" si="0">(3.68+0.22)*C5</f>
        <v>265.20000000000005</v>
      </c>
      <c r="E5" s="3"/>
      <c r="F5" s="8"/>
    </row>
    <row r="6" spans="1:6" ht="15" customHeight="1">
      <c r="A6" s="2">
        <v>41918</v>
      </c>
      <c r="B6" s="7" t="s">
        <v>10</v>
      </c>
      <c r="C6" s="7">
        <v>16</v>
      </c>
      <c r="D6" s="3">
        <f t="shared" si="0"/>
        <v>62.400000000000006</v>
      </c>
      <c r="E6" s="3"/>
      <c r="F6" s="8"/>
    </row>
    <row r="7" spans="1:6" ht="15" customHeight="1">
      <c r="A7" s="2">
        <v>41918</v>
      </c>
      <c r="B7" s="7" t="s">
        <v>11</v>
      </c>
      <c r="C7" s="7"/>
      <c r="D7" s="3"/>
      <c r="E7" s="3">
        <v>4.29</v>
      </c>
      <c r="F7" s="8"/>
    </row>
    <row r="8" spans="1:6" ht="15" customHeight="1">
      <c r="A8" s="2">
        <v>41918</v>
      </c>
      <c r="B8" s="7" t="s">
        <v>12</v>
      </c>
      <c r="C8" s="7">
        <v>1</v>
      </c>
      <c r="D8" s="3"/>
      <c r="E8" s="3">
        <v>0.78</v>
      </c>
      <c r="F8" s="8"/>
    </row>
    <row r="9" spans="1:6" ht="15" customHeight="1">
      <c r="A9" s="2">
        <v>41918</v>
      </c>
      <c r="B9" s="7" t="s">
        <v>13</v>
      </c>
      <c r="C9" s="7">
        <f>C4</f>
        <v>157</v>
      </c>
      <c r="D9" s="3"/>
      <c r="E9" s="3">
        <f>0.22*C9</f>
        <v>34.54</v>
      </c>
      <c r="F9" s="8"/>
    </row>
    <row r="10" spans="1:6" ht="15" customHeight="1">
      <c r="A10" s="2">
        <v>41918</v>
      </c>
      <c r="B10" s="7" t="s">
        <v>14</v>
      </c>
      <c r="C10" s="7">
        <f>C5</f>
        <v>68</v>
      </c>
      <c r="D10" s="3"/>
      <c r="E10" s="3">
        <f t="shared" ref="E10:E11" si="1">0.22*C10</f>
        <v>14.96</v>
      </c>
      <c r="F10" s="8"/>
    </row>
    <row r="11" spans="1:6" ht="15" customHeight="1">
      <c r="A11" s="2">
        <v>41918</v>
      </c>
      <c r="B11" s="7" t="s">
        <v>15</v>
      </c>
      <c r="C11" s="7">
        <f>C6</f>
        <v>16</v>
      </c>
      <c r="D11" s="3"/>
      <c r="E11" s="3">
        <f t="shared" si="1"/>
        <v>3.52</v>
      </c>
      <c r="F11" s="8"/>
    </row>
    <row r="12" spans="1:6" ht="15" customHeight="1">
      <c r="A12" s="2">
        <v>41918</v>
      </c>
      <c r="B12" s="7" t="s">
        <v>16</v>
      </c>
      <c r="C12" s="7" t="s">
        <v>99</v>
      </c>
      <c r="D12" s="3"/>
      <c r="E12" s="3">
        <v>432.89</v>
      </c>
      <c r="F12" s="8"/>
    </row>
    <row r="13" spans="1:6" ht="15" customHeight="1">
      <c r="A13" s="2">
        <v>41918</v>
      </c>
      <c r="B13" s="7" t="s">
        <v>17</v>
      </c>
      <c r="C13" s="7" t="s">
        <v>18</v>
      </c>
      <c r="D13" s="3"/>
      <c r="E13" s="3">
        <v>166</v>
      </c>
      <c r="F13" s="8"/>
    </row>
    <row r="14" spans="1:6" ht="15" customHeight="1">
      <c r="A14" s="2">
        <v>41918</v>
      </c>
      <c r="B14" s="7" t="s">
        <v>19</v>
      </c>
      <c r="C14" s="7"/>
      <c r="D14" s="3"/>
      <c r="E14" s="3">
        <v>150.41</v>
      </c>
      <c r="F14" s="8"/>
    </row>
    <row r="15" spans="1:6" ht="15" customHeight="1">
      <c r="A15" s="2">
        <v>41918</v>
      </c>
      <c r="B15" s="17" t="s">
        <v>111</v>
      </c>
      <c r="C15" s="17" t="s">
        <v>112</v>
      </c>
      <c r="D15" s="18">
        <v>516.49</v>
      </c>
      <c r="E15" s="18"/>
      <c r="F15" s="19"/>
    </row>
    <row r="16" spans="1:6" ht="15" customHeight="1" thickBot="1">
      <c r="A16" s="4" t="s">
        <v>25</v>
      </c>
      <c r="B16" s="9"/>
      <c r="C16" s="9"/>
      <c r="D16" s="5">
        <f>SUM(D2:D15)</f>
        <v>1545.9400000000003</v>
      </c>
      <c r="E16" s="5">
        <f>SUM(E6:E15)</f>
        <v>807.39</v>
      </c>
      <c r="F16" s="6">
        <f>D16-E16</f>
        <v>738.5500000000003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14"/>
  <dimension ref="A1:F9"/>
  <sheetViews>
    <sheetView workbookViewId="0">
      <selection activeCell="F9" sqref="F9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41919</v>
      </c>
      <c r="B2" s="7" t="s">
        <v>8</v>
      </c>
      <c r="C2" s="7">
        <v>130</v>
      </c>
      <c r="D2" s="3">
        <f>(3.68+0.22)*C2</f>
        <v>507.00000000000006</v>
      </c>
      <c r="E2" s="3"/>
      <c r="F2" s="8"/>
    </row>
    <row r="3" spans="1:6" ht="15" customHeight="1">
      <c r="A3" s="2">
        <v>41919</v>
      </c>
      <c r="B3" s="7" t="s">
        <v>9</v>
      </c>
      <c r="C3" s="7">
        <v>99</v>
      </c>
      <c r="D3" s="3">
        <f t="shared" ref="D3:D4" si="0">(3.68+0.22)*C3</f>
        <v>386.1</v>
      </c>
      <c r="E3" s="3"/>
      <c r="F3" s="8"/>
    </row>
    <row r="4" spans="1:6" ht="15" customHeight="1">
      <c r="A4" s="2">
        <v>41919</v>
      </c>
      <c r="B4" s="7" t="s">
        <v>10</v>
      </c>
      <c r="C4" s="7">
        <v>18</v>
      </c>
      <c r="D4" s="3">
        <f t="shared" si="0"/>
        <v>70.2</v>
      </c>
      <c r="E4" s="3"/>
      <c r="F4" s="8"/>
    </row>
    <row r="5" spans="1:6" ht="15" customHeight="1">
      <c r="A5" s="2">
        <v>41919</v>
      </c>
      <c r="B5" s="7" t="s">
        <v>13</v>
      </c>
      <c r="C5" s="7">
        <f>C2</f>
        <v>130</v>
      </c>
      <c r="D5" s="3"/>
      <c r="E5" s="3">
        <f>0.22*C5</f>
        <v>28.6</v>
      </c>
      <c r="F5" s="8"/>
    </row>
    <row r="6" spans="1:6" ht="15" customHeight="1">
      <c r="A6" s="2">
        <v>41919</v>
      </c>
      <c r="B6" s="7" t="s">
        <v>14</v>
      </c>
      <c r="C6" s="7">
        <f>C3</f>
        <v>99</v>
      </c>
      <c r="D6" s="3"/>
      <c r="E6" s="3">
        <f t="shared" ref="E6:E7" si="1">0.22*C6</f>
        <v>21.78</v>
      </c>
      <c r="F6" s="8"/>
    </row>
    <row r="7" spans="1:6" ht="15" customHeight="1">
      <c r="A7" s="2">
        <v>41919</v>
      </c>
      <c r="B7" s="7" t="s">
        <v>15</v>
      </c>
      <c r="C7" s="7">
        <f>C4</f>
        <v>18</v>
      </c>
      <c r="D7" s="3"/>
      <c r="E7" s="3">
        <f t="shared" si="1"/>
        <v>3.96</v>
      </c>
      <c r="F7" s="8"/>
    </row>
    <row r="8" spans="1:6" ht="15" customHeight="1">
      <c r="A8" s="2">
        <v>41919</v>
      </c>
      <c r="B8" s="7" t="s">
        <v>24</v>
      </c>
      <c r="C8" s="7"/>
      <c r="D8" s="3"/>
      <c r="E8" s="3">
        <v>347.52</v>
      </c>
      <c r="F8" s="8"/>
    </row>
    <row r="9" spans="1:6" ht="15" customHeight="1" thickBot="1">
      <c r="A9" s="4" t="s">
        <v>25</v>
      </c>
      <c r="B9" s="9"/>
      <c r="C9" s="9"/>
      <c r="D9" s="5">
        <f>SUM(D2:D8)</f>
        <v>963.30000000000018</v>
      </c>
      <c r="E9" s="5">
        <f>SUM(E2:E8)</f>
        <v>401.86</v>
      </c>
      <c r="F9" s="6">
        <f>D9-E9</f>
        <v>561.44000000000017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13"/>
  <dimension ref="A1:F12"/>
  <sheetViews>
    <sheetView workbookViewId="0">
      <selection activeCell="F13" sqref="F13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41920</v>
      </c>
      <c r="B2" s="7" t="s">
        <v>6</v>
      </c>
      <c r="C2" s="7" t="s">
        <v>29</v>
      </c>
      <c r="D2" s="3">
        <f>71.43+4.29</f>
        <v>75.720000000000013</v>
      </c>
      <c r="E2" s="3"/>
      <c r="F2" s="8"/>
    </row>
    <row r="3" spans="1:6" ht="15" customHeight="1">
      <c r="A3" s="2">
        <v>41920</v>
      </c>
      <c r="B3" s="7" t="s">
        <v>53</v>
      </c>
      <c r="C3" s="12" t="s">
        <v>63</v>
      </c>
      <c r="D3" s="3">
        <f>45.84+2.73</f>
        <v>48.57</v>
      </c>
      <c r="E3" s="3"/>
      <c r="F3" s="8"/>
    </row>
    <row r="4" spans="1:6" ht="15" customHeight="1">
      <c r="A4" s="2">
        <v>41920</v>
      </c>
      <c r="B4" s="7" t="s">
        <v>8</v>
      </c>
      <c r="C4" s="7">
        <v>165</v>
      </c>
      <c r="D4" s="3">
        <f>(3.68+0.22)*C4</f>
        <v>643.50000000000011</v>
      </c>
      <c r="E4" s="3"/>
      <c r="F4" s="8"/>
    </row>
    <row r="5" spans="1:6" ht="15" customHeight="1">
      <c r="A5" s="2">
        <v>41920</v>
      </c>
      <c r="B5" s="7" t="s">
        <v>9</v>
      </c>
      <c r="C5" s="7">
        <v>135</v>
      </c>
      <c r="D5" s="3">
        <f t="shared" ref="D5:D6" si="0">(3.68+0.22)*C5</f>
        <v>526.5</v>
      </c>
      <c r="E5" s="3"/>
      <c r="F5" s="8"/>
    </row>
    <row r="6" spans="1:6" ht="15" customHeight="1">
      <c r="A6" s="2">
        <v>41920</v>
      </c>
      <c r="B6" s="7" t="s">
        <v>10</v>
      </c>
      <c r="C6" s="7">
        <v>16</v>
      </c>
      <c r="D6" s="3">
        <f t="shared" si="0"/>
        <v>62.400000000000006</v>
      </c>
      <c r="E6" s="3"/>
      <c r="F6" s="8"/>
    </row>
    <row r="7" spans="1:6" ht="15" customHeight="1">
      <c r="A7" s="2">
        <v>41920</v>
      </c>
      <c r="B7" s="7" t="s">
        <v>11</v>
      </c>
      <c r="C7" s="7"/>
      <c r="D7" s="3"/>
      <c r="E7" s="3">
        <v>4.29</v>
      </c>
      <c r="F7" s="8"/>
    </row>
    <row r="8" spans="1:6" ht="15" customHeight="1">
      <c r="A8" s="2">
        <v>41920</v>
      </c>
      <c r="B8" s="7" t="s">
        <v>94</v>
      </c>
      <c r="C8" s="7"/>
      <c r="D8" s="3"/>
      <c r="E8" s="3">
        <v>2.73</v>
      </c>
      <c r="F8" s="8"/>
    </row>
    <row r="9" spans="1:6" ht="15" customHeight="1">
      <c r="A9" s="2">
        <v>41920</v>
      </c>
      <c r="B9" s="7" t="s">
        <v>13</v>
      </c>
      <c r="C9" s="7">
        <f>C4</f>
        <v>165</v>
      </c>
      <c r="D9" s="3"/>
      <c r="E9" s="3">
        <f>0.22*C9</f>
        <v>36.299999999999997</v>
      </c>
      <c r="F9" s="8"/>
    </row>
    <row r="10" spans="1:6" ht="15" customHeight="1">
      <c r="A10" s="2">
        <v>41920</v>
      </c>
      <c r="B10" s="7" t="s">
        <v>14</v>
      </c>
      <c r="C10" s="7">
        <f>C5</f>
        <v>135</v>
      </c>
      <c r="D10" s="3"/>
      <c r="E10" s="3">
        <f t="shared" ref="E10:E11" si="1">0.22*C10</f>
        <v>29.7</v>
      </c>
      <c r="F10" s="8"/>
    </row>
    <row r="11" spans="1:6" ht="15" customHeight="1">
      <c r="A11" s="2">
        <v>41920</v>
      </c>
      <c r="B11" s="7" t="s">
        <v>15</v>
      </c>
      <c r="C11" s="7">
        <f>C6</f>
        <v>16</v>
      </c>
      <c r="D11" s="3"/>
      <c r="E11" s="3">
        <f t="shared" si="1"/>
        <v>3.52</v>
      </c>
      <c r="F11" s="8"/>
    </row>
    <row r="12" spans="1:6" ht="15" customHeight="1" thickBot="1">
      <c r="A12" s="4" t="s">
        <v>25</v>
      </c>
      <c r="B12" s="9"/>
      <c r="C12" s="9"/>
      <c r="D12" s="5">
        <f>SUM(D2:D11)</f>
        <v>1356.6900000000003</v>
      </c>
      <c r="E12" s="5">
        <f>SUM(E2:E11)</f>
        <v>76.539999999999992</v>
      </c>
      <c r="F12" s="6">
        <f>D12-E12</f>
        <v>1280.1500000000003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20"/>
  <dimension ref="A1:F15"/>
  <sheetViews>
    <sheetView workbookViewId="0">
      <selection activeCell="F15" sqref="F15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41921</v>
      </c>
      <c r="B2" s="7" t="s">
        <v>6</v>
      </c>
      <c r="C2" s="7" t="s">
        <v>30</v>
      </c>
      <c r="D2" s="3">
        <f>19.43+1.16</f>
        <v>20.59</v>
      </c>
      <c r="E2" s="3"/>
      <c r="F2" s="8"/>
    </row>
    <row r="3" spans="1:6" ht="15" customHeight="1">
      <c r="A3" s="2">
        <v>41921</v>
      </c>
      <c r="B3" s="7" t="s">
        <v>53</v>
      </c>
      <c r="C3" s="12" t="s">
        <v>64</v>
      </c>
      <c r="D3" s="3">
        <f>560.12+33.54</f>
        <v>593.66</v>
      </c>
      <c r="E3" s="3"/>
      <c r="F3" s="8"/>
    </row>
    <row r="4" spans="1:6" ht="15" customHeight="1">
      <c r="A4" s="2">
        <v>41921</v>
      </c>
      <c r="B4" s="7" t="s">
        <v>53</v>
      </c>
      <c r="C4" s="12" t="s">
        <v>65</v>
      </c>
      <c r="D4" s="3">
        <f>456.23+27.31</f>
        <v>483.54</v>
      </c>
      <c r="E4" s="3"/>
      <c r="F4" s="8"/>
    </row>
    <row r="5" spans="1:6" ht="15" customHeight="1">
      <c r="A5" s="2">
        <v>41921</v>
      </c>
      <c r="B5" s="7" t="s">
        <v>7</v>
      </c>
      <c r="C5" s="7">
        <v>2</v>
      </c>
      <c r="D5" s="3">
        <f>(13.05+0.78)*2</f>
        <v>27.66</v>
      </c>
      <c r="E5" s="3"/>
      <c r="F5" s="8"/>
    </row>
    <row r="6" spans="1:6" ht="15" customHeight="1">
      <c r="A6" s="2">
        <v>41921</v>
      </c>
      <c r="B6" s="7" t="s">
        <v>8</v>
      </c>
      <c r="C6" s="7">
        <v>160</v>
      </c>
      <c r="D6" s="3">
        <f>(3.68+0.22)*C6</f>
        <v>624</v>
      </c>
      <c r="E6" s="3"/>
      <c r="F6" s="8"/>
    </row>
    <row r="7" spans="1:6" ht="15" customHeight="1">
      <c r="A7" s="2">
        <v>41921</v>
      </c>
      <c r="B7" s="7" t="s">
        <v>9</v>
      </c>
      <c r="C7" s="7">
        <v>82</v>
      </c>
      <c r="D7" s="3">
        <f t="shared" ref="D7:D8" si="0">(3.68+0.22)*C7</f>
        <v>319.8</v>
      </c>
      <c r="E7" s="3"/>
      <c r="F7" s="8"/>
    </row>
    <row r="8" spans="1:6" ht="15" customHeight="1">
      <c r="A8" s="2">
        <v>41921</v>
      </c>
      <c r="B8" s="7" t="s">
        <v>10</v>
      </c>
      <c r="C8" s="7">
        <v>16</v>
      </c>
      <c r="D8" s="3">
        <f t="shared" si="0"/>
        <v>62.400000000000006</v>
      </c>
      <c r="E8" s="3"/>
      <c r="F8" s="8"/>
    </row>
    <row r="9" spans="1:6" ht="15" customHeight="1">
      <c r="A9" s="2">
        <v>41921</v>
      </c>
      <c r="B9" s="7" t="s">
        <v>11</v>
      </c>
      <c r="C9" s="7"/>
      <c r="D9" s="3"/>
      <c r="E9" s="3">
        <v>1.1599999999999999</v>
      </c>
      <c r="F9" s="8"/>
    </row>
    <row r="10" spans="1:6" ht="15" customHeight="1">
      <c r="A10" s="2">
        <v>41921</v>
      </c>
      <c r="B10" s="7" t="s">
        <v>94</v>
      </c>
      <c r="C10" s="7"/>
      <c r="D10" s="3"/>
      <c r="E10" s="3">
        <f>33.54+27.31</f>
        <v>60.849999999999994</v>
      </c>
      <c r="F10" s="8"/>
    </row>
    <row r="11" spans="1:6" ht="15" customHeight="1">
      <c r="A11" s="2">
        <v>41921</v>
      </c>
      <c r="B11" s="7" t="s">
        <v>12</v>
      </c>
      <c r="C11" s="7">
        <v>2</v>
      </c>
      <c r="D11" s="3"/>
      <c r="E11" s="3">
        <f>0.78*2</f>
        <v>1.56</v>
      </c>
      <c r="F11" s="8"/>
    </row>
    <row r="12" spans="1:6" ht="15" customHeight="1">
      <c r="A12" s="2">
        <v>41921</v>
      </c>
      <c r="B12" s="7" t="s">
        <v>13</v>
      </c>
      <c r="C12" s="7">
        <f>C6</f>
        <v>160</v>
      </c>
      <c r="D12" s="3"/>
      <c r="E12" s="3">
        <f>0.22*C12</f>
        <v>35.200000000000003</v>
      </c>
      <c r="F12" s="8"/>
    </row>
    <row r="13" spans="1:6" ht="15" customHeight="1">
      <c r="A13" s="2">
        <v>41921</v>
      </c>
      <c r="B13" s="7" t="s">
        <v>14</v>
      </c>
      <c r="C13" s="7">
        <f>C7</f>
        <v>82</v>
      </c>
      <c r="D13" s="3"/>
      <c r="E13" s="3">
        <f t="shared" ref="E13:E14" si="1">0.22*C13</f>
        <v>18.04</v>
      </c>
      <c r="F13" s="8"/>
    </row>
    <row r="14" spans="1:6" ht="15" customHeight="1">
      <c r="A14" s="2">
        <v>41921</v>
      </c>
      <c r="B14" s="7" t="s">
        <v>15</v>
      </c>
      <c r="C14" s="7">
        <f>C8</f>
        <v>16</v>
      </c>
      <c r="D14" s="3"/>
      <c r="E14" s="3">
        <f t="shared" si="1"/>
        <v>3.52</v>
      </c>
      <c r="F14" s="8"/>
    </row>
    <row r="15" spans="1:6" ht="15" customHeight="1" thickBot="1">
      <c r="A15" s="4" t="s">
        <v>25</v>
      </c>
      <c r="B15" s="9"/>
      <c r="C15" s="9"/>
      <c r="D15" s="5">
        <f>SUM(D2:D14)</f>
        <v>2131.65</v>
      </c>
      <c r="E15" s="5">
        <f>SUM(E2:E14)</f>
        <v>120.33</v>
      </c>
      <c r="F15" s="6">
        <f>D15-E15</f>
        <v>2011.3200000000002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8"/>
  <dimension ref="A1:F18"/>
  <sheetViews>
    <sheetView workbookViewId="0">
      <selection activeCell="F18" sqref="F18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41922</v>
      </c>
      <c r="B2" s="7" t="s">
        <v>6</v>
      </c>
      <c r="C2" s="7" t="s">
        <v>31</v>
      </c>
      <c r="D2" s="3">
        <f>71.43+4.29</f>
        <v>75.720000000000013</v>
      </c>
      <c r="E2" s="3"/>
      <c r="F2" s="8"/>
    </row>
    <row r="3" spans="1:6" ht="15" customHeight="1">
      <c r="A3" s="2">
        <v>41922</v>
      </c>
      <c r="B3" s="7" t="s">
        <v>6</v>
      </c>
      <c r="C3" s="7" t="s">
        <v>32</v>
      </c>
      <c r="D3" s="3">
        <f>71.43+4.29</f>
        <v>75.720000000000013</v>
      </c>
      <c r="E3" s="3"/>
      <c r="F3" s="8"/>
    </row>
    <row r="4" spans="1:6" ht="15" customHeight="1">
      <c r="A4" s="2">
        <v>41922</v>
      </c>
      <c r="B4" s="7" t="s">
        <v>6</v>
      </c>
      <c r="C4" s="7" t="s">
        <v>33</v>
      </c>
      <c r="D4" s="3">
        <f>71.43+4.29</f>
        <v>75.720000000000013</v>
      </c>
      <c r="E4" s="3"/>
      <c r="F4" s="8"/>
    </row>
    <row r="5" spans="1:6" ht="15" customHeight="1">
      <c r="A5" s="2">
        <v>41922</v>
      </c>
      <c r="B5" s="7" t="s">
        <v>53</v>
      </c>
      <c r="C5" s="12" t="s">
        <v>66</v>
      </c>
      <c r="D5" s="3">
        <f>465.03+27.83</f>
        <v>492.85999999999996</v>
      </c>
      <c r="E5" s="3"/>
      <c r="F5" s="8"/>
    </row>
    <row r="6" spans="1:6" ht="15" customHeight="1">
      <c r="A6" s="2">
        <v>41922</v>
      </c>
      <c r="B6" s="7" t="s">
        <v>53</v>
      </c>
      <c r="C6" s="12" t="s">
        <v>67</v>
      </c>
      <c r="D6" s="3">
        <f>978.99+58.67</f>
        <v>1037.6600000000001</v>
      </c>
      <c r="E6" s="3"/>
      <c r="F6" s="8"/>
    </row>
    <row r="7" spans="1:6" ht="15" customHeight="1">
      <c r="A7" s="2">
        <v>41922</v>
      </c>
      <c r="B7" s="7" t="s">
        <v>7</v>
      </c>
      <c r="C7" s="7">
        <v>1</v>
      </c>
      <c r="D7" s="3">
        <f>13.05+0.78</f>
        <v>13.83</v>
      </c>
      <c r="E7" s="3"/>
      <c r="F7" s="8"/>
    </row>
    <row r="8" spans="1:6" ht="15" customHeight="1">
      <c r="A8" s="2">
        <v>41922</v>
      </c>
      <c r="B8" s="7" t="s">
        <v>8</v>
      </c>
      <c r="C8" s="7">
        <v>169</v>
      </c>
      <c r="D8" s="3">
        <f>(3.68+0.22)*C8</f>
        <v>659.1</v>
      </c>
      <c r="E8" s="3"/>
      <c r="F8" s="8"/>
    </row>
    <row r="9" spans="1:6" ht="15" customHeight="1">
      <c r="A9" s="2">
        <v>41922</v>
      </c>
      <c r="B9" s="7" t="s">
        <v>9</v>
      </c>
      <c r="C9" s="7">
        <v>67</v>
      </c>
      <c r="D9" s="3">
        <f t="shared" ref="D9:D10" si="0">(3.68+0.22)*C9</f>
        <v>261.3</v>
      </c>
      <c r="E9" s="3"/>
      <c r="F9" s="8"/>
    </row>
    <row r="10" spans="1:6" ht="15" customHeight="1">
      <c r="A10" s="2">
        <v>41922</v>
      </c>
      <c r="B10" s="7" t="s">
        <v>10</v>
      </c>
      <c r="C10" s="7">
        <v>7</v>
      </c>
      <c r="D10" s="3">
        <f t="shared" si="0"/>
        <v>27.300000000000004</v>
      </c>
      <c r="E10" s="3"/>
      <c r="F10" s="8"/>
    </row>
    <row r="11" spans="1:6" ht="15" customHeight="1">
      <c r="A11" s="2">
        <v>41922</v>
      </c>
      <c r="B11" s="7" t="s">
        <v>11</v>
      </c>
      <c r="C11" s="7"/>
      <c r="D11" s="3"/>
      <c r="E11" s="3">
        <f>4.29*3</f>
        <v>12.870000000000001</v>
      </c>
      <c r="F11" s="8"/>
    </row>
    <row r="12" spans="1:6" ht="15" customHeight="1">
      <c r="A12" s="2">
        <v>41922</v>
      </c>
      <c r="B12" s="7" t="s">
        <v>94</v>
      </c>
      <c r="C12" s="7"/>
      <c r="D12" s="3"/>
      <c r="E12" s="3">
        <f>27.83+58.67</f>
        <v>86.5</v>
      </c>
      <c r="F12" s="8"/>
    </row>
    <row r="13" spans="1:6" ht="15" customHeight="1">
      <c r="A13" s="2">
        <v>41922</v>
      </c>
      <c r="B13" s="7" t="s">
        <v>12</v>
      </c>
      <c r="C13" s="7">
        <v>1</v>
      </c>
      <c r="D13" s="3"/>
      <c r="E13" s="3">
        <v>0.78</v>
      </c>
      <c r="F13" s="8"/>
    </row>
    <row r="14" spans="1:6" ht="15" customHeight="1">
      <c r="A14" s="2">
        <v>41922</v>
      </c>
      <c r="B14" s="7" t="s">
        <v>13</v>
      </c>
      <c r="C14" s="7">
        <f>C8</f>
        <v>169</v>
      </c>
      <c r="D14" s="3"/>
      <c r="E14" s="3">
        <f>0.22*C14</f>
        <v>37.18</v>
      </c>
      <c r="F14" s="8"/>
    </row>
    <row r="15" spans="1:6" ht="15" customHeight="1">
      <c r="A15" s="2">
        <v>41922</v>
      </c>
      <c r="B15" s="7" t="s">
        <v>14</v>
      </c>
      <c r="C15" s="7">
        <f>C9</f>
        <v>67</v>
      </c>
      <c r="D15" s="3"/>
      <c r="E15" s="3">
        <f t="shared" ref="E15:E16" si="1">0.22*C15</f>
        <v>14.74</v>
      </c>
      <c r="F15" s="8"/>
    </row>
    <row r="16" spans="1:6" ht="15" customHeight="1">
      <c r="A16" s="2">
        <v>41922</v>
      </c>
      <c r="B16" s="7" t="s">
        <v>15</v>
      </c>
      <c r="C16" s="7">
        <f>C10</f>
        <v>7</v>
      </c>
      <c r="D16" s="3"/>
      <c r="E16" s="3">
        <f t="shared" si="1"/>
        <v>1.54</v>
      </c>
      <c r="F16" s="8"/>
    </row>
    <row r="17" spans="1:6" ht="15" customHeight="1">
      <c r="A17" s="2">
        <v>41922</v>
      </c>
      <c r="B17" s="7" t="s">
        <v>104</v>
      </c>
      <c r="C17" s="7"/>
      <c r="D17" s="3"/>
      <c r="E17" s="3">
        <v>1889.19</v>
      </c>
      <c r="F17" s="8"/>
    </row>
    <row r="18" spans="1:6" ht="15" customHeight="1" thickBot="1">
      <c r="A18" s="4" t="s">
        <v>25</v>
      </c>
      <c r="B18" s="9"/>
      <c r="C18" s="9"/>
      <c r="D18" s="5">
        <f>SUM(D2:D17)</f>
        <v>2719.2100000000005</v>
      </c>
      <c r="E18" s="5">
        <f>SUM(E2:E17)</f>
        <v>2042.8000000000002</v>
      </c>
      <c r="F18" s="6">
        <f>D18-E18</f>
        <v>676.41000000000031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22"/>
  <dimension ref="A1:F13"/>
  <sheetViews>
    <sheetView workbookViewId="0">
      <selection activeCell="F13" sqref="F13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41925</v>
      </c>
      <c r="B2" s="7" t="s">
        <v>6</v>
      </c>
      <c r="C2" s="7" t="s">
        <v>34</v>
      </c>
      <c r="D2" s="3">
        <f>71.43+4.29</f>
        <v>75.720000000000013</v>
      </c>
      <c r="E2" s="3"/>
      <c r="F2" s="8"/>
    </row>
    <row r="3" spans="1:6" ht="15" customHeight="1">
      <c r="A3" s="2">
        <v>41925</v>
      </c>
      <c r="B3" s="7" t="s">
        <v>6</v>
      </c>
      <c r="C3" s="7" t="s">
        <v>35</v>
      </c>
      <c r="D3" s="3">
        <f>15.03+0.9</f>
        <v>15.93</v>
      </c>
      <c r="E3" s="3"/>
      <c r="F3" s="8"/>
    </row>
    <row r="4" spans="1:6" ht="15" customHeight="1">
      <c r="A4" s="2">
        <v>41925</v>
      </c>
      <c r="B4" s="7" t="s">
        <v>7</v>
      </c>
      <c r="C4" s="7">
        <v>3</v>
      </c>
      <c r="D4" s="3">
        <f>(13.05+0.78)*3</f>
        <v>41.49</v>
      </c>
      <c r="E4" s="3"/>
      <c r="F4" s="8"/>
    </row>
    <row r="5" spans="1:6" ht="15" customHeight="1">
      <c r="A5" s="2">
        <v>41925</v>
      </c>
      <c r="B5" s="7" t="s">
        <v>8</v>
      </c>
      <c r="C5" s="7">
        <v>138</v>
      </c>
      <c r="D5" s="3">
        <f>(3.68+0.22)*C5</f>
        <v>538.20000000000005</v>
      </c>
      <c r="E5" s="3"/>
      <c r="F5" s="8"/>
    </row>
    <row r="6" spans="1:6" ht="15" customHeight="1">
      <c r="A6" s="2">
        <v>41925</v>
      </c>
      <c r="B6" s="7" t="s">
        <v>9</v>
      </c>
      <c r="C6" s="7">
        <v>91</v>
      </c>
      <c r="D6" s="3">
        <f t="shared" ref="D6:D7" si="0">(3.68+0.22)*C6</f>
        <v>354.90000000000003</v>
      </c>
      <c r="E6" s="3"/>
      <c r="F6" s="8"/>
    </row>
    <row r="7" spans="1:6" ht="15" customHeight="1">
      <c r="A7" s="2">
        <v>41925</v>
      </c>
      <c r="B7" s="7" t="s">
        <v>10</v>
      </c>
      <c r="C7" s="7">
        <v>20</v>
      </c>
      <c r="D7" s="3">
        <f t="shared" si="0"/>
        <v>78</v>
      </c>
      <c r="E7" s="3"/>
      <c r="F7" s="8"/>
    </row>
    <row r="8" spans="1:6" ht="15" customHeight="1">
      <c r="A8" s="2">
        <v>41925</v>
      </c>
      <c r="B8" s="7" t="s">
        <v>11</v>
      </c>
      <c r="C8" s="7"/>
      <c r="D8" s="3"/>
      <c r="E8" s="3">
        <f>4.29+0.9</f>
        <v>5.19</v>
      </c>
      <c r="F8" s="8"/>
    </row>
    <row r="9" spans="1:6" ht="15" customHeight="1">
      <c r="A9" s="2">
        <v>41925</v>
      </c>
      <c r="B9" s="7" t="s">
        <v>12</v>
      </c>
      <c r="C9" s="7">
        <v>3</v>
      </c>
      <c r="D9" s="3"/>
      <c r="E9" s="3">
        <f>0.78*3</f>
        <v>2.34</v>
      </c>
      <c r="F9" s="8"/>
    </row>
    <row r="10" spans="1:6" ht="15" customHeight="1">
      <c r="A10" s="2">
        <v>41925</v>
      </c>
      <c r="B10" s="7" t="s">
        <v>13</v>
      </c>
      <c r="C10" s="7">
        <f>C5</f>
        <v>138</v>
      </c>
      <c r="D10" s="3"/>
      <c r="E10" s="3">
        <f>0.22*C10</f>
        <v>30.36</v>
      </c>
      <c r="F10" s="8"/>
    </row>
    <row r="11" spans="1:6" ht="15" customHeight="1">
      <c r="A11" s="2">
        <v>41925</v>
      </c>
      <c r="B11" s="7" t="s">
        <v>14</v>
      </c>
      <c r="C11" s="7">
        <f>C6</f>
        <v>91</v>
      </c>
      <c r="D11" s="3"/>
      <c r="E11" s="3">
        <f t="shared" ref="E11:E12" si="1">0.22*C11</f>
        <v>20.02</v>
      </c>
      <c r="F11" s="8"/>
    </row>
    <row r="12" spans="1:6" ht="15" customHeight="1">
      <c r="A12" s="2">
        <v>41925</v>
      </c>
      <c r="B12" s="7" t="s">
        <v>15</v>
      </c>
      <c r="C12" s="7">
        <f>C7</f>
        <v>20</v>
      </c>
      <c r="D12" s="3"/>
      <c r="E12" s="3">
        <f t="shared" si="1"/>
        <v>4.4000000000000004</v>
      </c>
      <c r="F12" s="8"/>
    </row>
    <row r="13" spans="1:6" ht="15" customHeight="1" thickBot="1">
      <c r="A13" s="4" t="s">
        <v>25</v>
      </c>
      <c r="B13" s="9"/>
      <c r="C13" s="9"/>
      <c r="D13" s="5">
        <f>SUM(D2:D12)</f>
        <v>1104.24</v>
      </c>
      <c r="E13" s="5">
        <f>SUM(E2:E12)</f>
        <v>62.309999999999995</v>
      </c>
      <c r="F13" s="6">
        <f>D13-E13</f>
        <v>1041.93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1</vt:lpstr>
      <vt:lpstr>2</vt:lpstr>
      <vt:lpstr>3</vt:lpstr>
      <vt:lpstr>6</vt:lpstr>
      <vt:lpstr>7</vt:lpstr>
      <vt:lpstr>8</vt:lpstr>
      <vt:lpstr>9</vt:lpstr>
      <vt:lpstr>10</vt:lpstr>
      <vt:lpstr>13</vt:lpstr>
      <vt:lpstr>14</vt:lpstr>
      <vt:lpstr>15</vt:lpstr>
      <vt:lpstr>16</vt:lpstr>
      <vt:lpstr>17</vt:lpstr>
      <vt:lpstr>20</vt:lpstr>
      <vt:lpstr>21</vt:lpstr>
      <vt:lpstr>22</vt:lpstr>
      <vt:lpstr>23</vt:lpstr>
      <vt:lpstr>24</vt:lpstr>
      <vt:lpstr>27</vt:lpstr>
      <vt:lpstr>28</vt:lpstr>
      <vt:lpstr>29</vt:lpstr>
      <vt:lpstr>30</vt:lpstr>
      <vt:lpstr>31</vt:lpstr>
      <vt:lpstr>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Particular</cp:lastModifiedBy>
  <cp:lastPrinted>2015-02-26T12:24:50Z</cp:lastPrinted>
  <dcterms:created xsi:type="dcterms:W3CDTF">2014-07-29T17:36:41Z</dcterms:created>
  <dcterms:modified xsi:type="dcterms:W3CDTF">2015-02-26T12:35:28Z</dcterms:modified>
</cp:coreProperties>
</file>