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240" yWindow="75" windowWidth="15480" windowHeight="7935" tabRatio="794" activeTab="22"/>
  </bookViews>
  <sheets>
    <sheet name="1" sheetId="12" r:id="rId1"/>
    <sheet name="2" sheetId="21" r:id="rId2"/>
    <sheet name="3" sheetId="20" r:id="rId3"/>
    <sheet name="4" sheetId="19" r:id="rId4"/>
    <sheet name="5" sheetId="18" r:id="rId5"/>
    <sheet name="8" sheetId="15" r:id="rId6"/>
    <sheet name="9" sheetId="22" r:id="rId7"/>
    <sheet name="10" sheetId="10" r:id="rId8"/>
    <sheet name="11" sheetId="27" r:id="rId9"/>
    <sheet name="12" sheetId="28" r:id="rId10"/>
    <sheet name="15" sheetId="31" r:id="rId11"/>
    <sheet name="16" sheetId="32" r:id="rId12"/>
    <sheet name="17" sheetId="33" r:id="rId13"/>
    <sheet name="18" sheetId="34" r:id="rId14"/>
    <sheet name="19" sheetId="35" r:id="rId15"/>
    <sheet name="22" sheetId="38" r:id="rId16"/>
    <sheet name="23" sheetId="39" r:id="rId17"/>
    <sheet name="24" sheetId="40" r:id="rId18"/>
    <sheet name="25" sheetId="41" r:id="rId19"/>
    <sheet name="26" sheetId="42" r:id="rId20"/>
    <sheet name="29" sheetId="45" r:id="rId21"/>
    <sheet name="30" sheetId="46" r:id="rId22"/>
    <sheet name="TOTAL" sheetId="48" r:id="rId23"/>
  </sheets>
  <calcPr calcId="124519"/>
</workbook>
</file>

<file path=xl/calcChain.xml><?xml version="1.0" encoding="utf-8"?>
<calcChain xmlns="http://schemas.openxmlformats.org/spreadsheetml/2006/main">
  <c r="D3" i="48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"/>
  <c r="C15"/>
  <c r="C14"/>
  <c r="B14"/>
  <c r="B15"/>
  <c r="E12" i="35"/>
  <c r="D12"/>
  <c r="D17" i="12"/>
  <c r="E15" i="34"/>
  <c r="D15"/>
  <c r="E16" i="33"/>
  <c r="D16"/>
  <c r="D18" i="32"/>
  <c r="E18"/>
  <c r="E13" i="45" l="1"/>
  <c r="D7"/>
  <c r="D3" i="40"/>
  <c r="D2" i="35"/>
  <c r="D3" i="33"/>
  <c r="D5" i="31"/>
  <c r="E8" i="28"/>
  <c r="E3"/>
  <c r="D9" i="27"/>
  <c r="D6" i="22"/>
  <c r="D4" i="18"/>
  <c r="D3" i="19"/>
  <c r="D5" i="20"/>
  <c r="D5" i="21"/>
  <c r="D6" i="12"/>
  <c r="E11" i="45"/>
  <c r="E12" i="42"/>
  <c r="E11"/>
  <c r="E8" i="41"/>
  <c r="E16" i="39"/>
  <c r="E15"/>
  <c r="E8" i="34"/>
  <c r="E12" i="32"/>
  <c r="E11"/>
  <c r="E9" i="31"/>
  <c r="E14" i="27"/>
  <c r="E11" i="22"/>
  <c r="E8" i="15"/>
  <c r="E8" i="18"/>
  <c r="E10" i="20"/>
  <c r="E9" i="21"/>
  <c r="E10" i="12"/>
  <c r="C16" i="45"/>
  <c r="E16" s="1"/>
  <c r="C15"/>
  <c r="E15" s="1"/>
  <c r="C14"/>
  <c r="E14" s="1"/>
  <c r="D10"/>
  <c r="D9"/>
  <c r="D8"/>
  <c r="C15" i="42"/>
  <c r="E15" s="1"/>
  <c r="C14"/>
  <c r="E14" s="1"/>
  <c r="C13"/>
  <c r="E13" s="1"/>
  <c r="D10"/>
  <c r="D9"/>
  <c r="D8"/>
  <c r="C11" i="41"/>
  <c r="E11" s="1"/>
  <c r="C10"/>
  <c r="E10" s="1"/>
  <c r="C9"/>
  <c r="E9" s="1"/>
  <c r="D7"/>
  <c r="D6"/>
  <c r="D5"/>
  <c r="C11" i="40"/>
  <c r="E11" s="1"/>
  <c r="C10"/>
  <c r="E10" s="1"/>
  <c r="E12" s="1"/>
  <c r="C19" i="48" s="1"/>
  <c r="C9" i="40"/>
  <c r="E9" s="1"/>
  <c r="D6"/>
  <c r="D5"/>
  <c r="D4"/>
  <c r="C19" i="39"/>
  <c r="E19" s="1"/>
  <c r="C18"/>
  <c r="E18" s="1"/>
  <c r="C17"/>
  <c r="E17" s="1"/>
  <c r="D14"/>
  <c r="D13"/>
  <c r="D12"/>
  <c r="C7" i="38"/>
  <c r="E7" s="1"/>
  <c r="C6"/>
  <c r="E6" s="1"/>
  <c r="E8" s="1"/>
  <c r="C17" i="48" s="1"/>
  <c r="C5" i="38"/>
  <c r="E5" s="1"/>
  <c r="D4"/>
  <c r="D3"/>
  <c r="D2"/>
  <c r="D8" s="1"/>
  <c r="C9" i="35"/>
  <c r="E9" s="1"/>
  <c r="C8"/>
  <c r="E8" s="1"/>
  <c r="C7"/>
  <c r="E7" s="1"/>
  <c r="D5"/>
  <c r="D4"/>
  <c r="D3"/>
  <c r="C12" i="34"/>
  <c r="E12" s="1"/>
  <c r="C11"/>
  <c r="E11" s="1"/>
  <c r="C10"/>
  <c r="E10" s="1"/>
  <c r="D7"/>
  <c r="D6"/>
  <c r="D5"/>
  <c r="C11" i="33"/>
  <c r="E11" s="1"/>
  <c r="C10"/>
  <c r="E10" s="1"/>
  <c r="C9"/>
  <c r="E9" s="1"/>
  <c r="D6"/>
  <c r="D5"/>
  <c r="D4"/>
  <c r="C15" i="32"/>
  <c r="E15" s="1"/>
  <c r="B2" i="48"/>
  <c r="B16"/>
  <c r="B24"/>
  <c r="C13"/>
  <c r="C16"/>
  <c r="C23"/>
  <c r="B23"/>
  <c r="C22"/>
  <c r="B22"/>
  <c r="C21"/>
  <c r="B21"/>
  <c r="C20"/>
  <c r="B20"/>
  <c r="B19"/>
  <c r="C18"/>
  <c r="B18"/>
  <c r="B17"/>
  <c r="B13"/>
  <c r="C12"/>
  <c r="B12"/>
  <c r="C11"/>
  <c r="B11"/>
  <c r="C10"/>
  <c r="B10"/>
  <c r="C9"/>
  <c r="B9"/>
  <c r="C8"/>
  <c r="B8"/>
  <c r="C7"/>
  <c r="B7"/>
  <c r="C6"/>
  <c r="B6"/>
  <c r="C5"/>
  <c r="B5"/>
  <c r="C4"/>
  <c r="B4"/>
  <c r="C3"/>
  <c r="B3"/>
  <c r="C2"/>
  <c r="C24" s="1"/>
  <c r="D24" s="1"/>
  <c r="F11" i="46"/>
  <c r="E11"/>
  <c r="D11"/>
  <c r="E9"/>
  <c r="C9"/>
  <c r="E8"/>
  <c r="C8"/>
  <c r="E7"/>
  <c r="C7"/>
  <c r="D5"/>
  <c r="D4"/>
  <c r="D3"/>
  <c r="D2"/>
  <c r="F17" i="45"/>
  <c r="E17"/>
  <c r="D17"/>
  <c r="D6"/>
  <c r="D5"/>
  <c r="D4"/>
  <c r="D3"/>
  <c r="D2"/>
  <c r="F17" i="42"/>
  <c r="E17"/>
  <c r="D17"/>
  <c r="D7"/>
  <c r="D6"/>
  <c r="D5"/>
  <c r="D4"/>
  <c r="D3"/>
  <c r="D2"/>
  <c r="F12" i="41"/>
  <c r="E12"/>
  <c r="D12"/>
  <c r="D4"/>
  <c r="D3"/>
  <c r="D2"/>
  <c r="F12" i="40"/>
  <c r="D12"/>
  <c r="D2"/>
  <c r="F21" i="39"/>
  <c r="E21"/>
  <c r="D21"/>
  <c r="D11"/>
  <c r="D10"/>
  <c r="D9"/>
  <c r="D8"/>
  <c r="D7"/>
  <c r="D6"/>
  <c r="D5"/>
  <c r="D4"/>
  <c r="D3"/>
  <c r="D2"/>
  <c r="F8" i="38"/>
  <c r="F12" i="35"/>
  <c r="F15" i="34"/>
  <c r="D4"/>
  <c r="D3"/>
  <c r="D2"/>
  <c r="F16" i="33"/>
  <c r="D2"/>
  <c r="F18" i="32"/>
  <c r="E14"/>
  <c r="C14"/>
  <c r="E13"/>
  <c r="C13"/>
  <c r="D10"/>
  <c r="D9"/>
  <c r="D8"/>
  <c r="D7"/>
  <c r="D6"/>
  <c r="D5"/>
  <c r="D4"/>
  <c r="D3"/>
  <c r="D2"/>
  <c r="F16" i="31"/>
  <c r="E16"/>
  <c r="D16"/>
  <c r="E14"/>
  <c r="C14"/>
  <c r="E13"/>
  <c r="C13"/>
  <c r="E12"/>
  <c r="C12"/>
  <c r="D8"/>
  <c r="D7"/>
  <c r="D6"/>
  <c r="D4"/>
  <c r="D3"/>
  <c r="D2"/>
  <c r="F12" i="28"/>
  <c r="E12"/>
  <c r="D12"/>
  <c r="E11"/>
  <c r="C11"/>
  <c r="E10"/>
  <c r="C10"/>
  <c r="E9"/>
  <c r="C9"/>
  <c r="D6"/>
  <c r="D5"/>
  <c r="D4"/>
  <c r="D2"/>
  <c r="F19" i="27"/>
  <c r="E19"/>
  <c r="D19"/>
  <c r="E18"/>
  <c r="C18"/>
  <c r="E17"/>
  <c r="C17"/>
  <c r="E16"/>
  <c r="C16"/>
  <c r="D12"/>
  <c r="D11"/>
  <c r="D10"/>
  <c r="D8"/>
  <c r="D7"/>
  <c r="D6"/>
  <c r="D5"/>
  <c r="D4"/>
  <c r="D3"/>
  <c r="D2"/>
  <c r="F11" i="10"/>
  <c r="E11"/>
  <c r="D11"/>
  <c r="E9"/>
  <c r="C9"/>
  <c r="E8"/>
  <c r="C8"/>
  <c r="E7"/>
  <c r="C7"/>
  <c r="D5"/>
  <c r="D4"/>
  <c r="D3"/>
  <c r="D2"/>
  <c r="F16" i="22"/>
  <c r="E16"/>
  <c r="D16"/>
  <c r="E15"/>
  <c r="C15"/>
  <c r="E14"/>
  <c r="C14"/>
  <c r="E13"/>
  <c r="C13"/>
  <c r="D9"/>
  <c r="D8"/>
  <c r="D7"/>
  <c r="D5"/>
  <c r="D4"/>
  <c r="D3"/>
  <c r="D2"/>
  <c r="F13" i="15"/>
  <c r="E13"/>
  <c r="D13"/>
  <c r="E11"/>
  <c r="C11"/>
  <c r="E10"/>
  <c r="C10"/>
  <c r="E9"/>
  <c r="C9"/>
  <c r="D7"/>
  <c r="D6"/>
  <c r="D5"/>
  <c r="D4"/>
  <c r="D3"/>
  <c r="D2"/>
  <c r="F14" i="18"/>
  <c r="E14"/>
  <c r="D14"/>
  <c r="E12"/>
  <c r="C12"/>
  <c r="E11"/>
  <c r="C11"/>
  <c r="E10"/>
  <c r="C10"/>
  <c r="D7"/>
  <c r="D6"/>
  <c r="D5"/>
  <c r="D3"/>
  <c r="D2"/>
  <c r="F12" i="19"/>
  <c r="E12"/>
  <c r="D12"/>
  <c r="E11"/>
  <c r="C11"/>
  <c r="E10"/>
  <c r="C10"/>
  <c r="E9"/>
  <c r="C9"/>
  <c r="D6"/>
  <c r="D5"/>
  <c r="D4"/>
  <c r="D2"/>
  <c r="F16" i="20"/>
  <c r="E16"/>
  <c r="D16"/>
  <c r="E14"/>
  <c r="C14"/>
  <c r="E13"/>
  <c r="C13"/>
  <c r="E12"/>
  <c r="C12"/>
  <c r="D8"/>
  <c r="D7"/>
  <c r="D6"/>
  <c r="D4"/>
  <c r="D3"/>
  <c r="D2"/>
  <c r="F15" i="21"/>
  <c r="E15"/>
  <c r="D15"/>
  <c r="E14"/>
  <c r="C14"/>
  <c r="E13"/>
  <c r="C13"/>
  <c r="E12"/>
  <c r="C12"/>
  <c r="D8"/>
  <c r="D7"/>
  <c r="D6"/>
  <c r="D4"/>
  <c r="D3"/>
  <c r="D2"/>
  <c r="E17" i="12"/>
  <c r="F17" s="1"/>
  <c r="E14"/>
  <c r="C14"/>
  <c r="E13"/>
  <c r="C13"/>
  <c r="E12"/>
  <c r="C12"/>
  <c r="D9"/>
  <c r="D8"/>
  <c r="D7"/>
  <c r="D5"/>
  <c r="D4"/>
  <c r="D3"/>
  <c r="D2"/>
</calcChain>
</file>

<file path=xl/sharedStrings.xml><?xml version="1.0" encoding="utf-8"?>
<sst xmlns="http://schemas.openxmlformats.org/spreadsheetml/2006/main" count="513" uniqueCount="110">
  <si>
    <t>Data</t>
  </si>
  <si>
    <t>Identificação</t>
  </si>
  <si>
    <t>Histórico</t>
  </si>
  <si>
    <t>Receita</t>
  </si>
  <si>
    <t>Despesa</t>
  </si>
  <si>
    <t>Receita-Despesa</t>
  </si>
  <si>
    <t>Procuração</t>
  </si>
  <si>
    <t>Certidão</t>
  </si>
  <si>
    <t>Rec.firmas</t>
  </si>
  <si>
    <t>Autenticações</t>
  </si>
  <si>
    <t>Cartões</t>
  </si>
  <si>
    <t>Recivil Procurações</t>
  </si>
  <si>
    <t>Recivil Certidão</t>
  </si>
  <si>
    <t>Recivil de Rec. Firma</t>
  </si>
  <si>
    <t>Recivil de Autenticações</t>
  </si>
  <si>
    <t>Recivil de Cartões</t>
  </si>
  <si>
    <t>CORREIOS</t>
  </si>
  <si>
    <t>COPASA</t>
  </si>
  <si>
    <t>CEMIG</t>
  </si>
  <si>
    <t>Oi fixo</t>
  </si>
  <si>
    <t>INSS</t>
  </si>
  <si>
    <t>ISS</t>
  </si>
  <si>
    <t>Salários</t>
  </si>
  <si>
    <t>Aluguel</t>
  </si>
  <si>
    <t>FGTS</t>
  </si>
  <si>
    <t>TOTAL</t>
  </si>
  <si>
    <t>L. 65-P Fl. 155</t>
  </si>
  <si>
    <t>L. 65-P Fl. 156</t>
  </si>
  <si>
    <t>L. 65-P Fl. 157</t>
  </si>
  <si>
    <t>L. 65-P Fl. 158</t>
  </si>
  <si>
    <t>L. 65-P Fl. 159</t>
  </si>
  <si>
    <t>L. 65-P Fl. 160</t>
  </si>
  <si>
    <t>L. 65-P Fl. 161</t>
  </si>
  <si>
    <t>L. 65-P Fl. 162</t>
  </si>
  <si>
    <t>L. 65-P Fl. 163</t>
  </si>
  <si>
    <t>L. 65-P Fl. 164</t>
  </si>
  <si>
    <t>L. 65-P Fl. 165</t>
  </si>
  <si>
    <t>L. 65-P Fl. 166</t>
  </si>
  <si>
    <t>L. 65-P Fl. 167</t>
  </si>
  <si>
    <t>L. 65-P Fl. 168</t>
  </si>
  <si>
    <t>L. 65-P Fl. 169</t>
  </si>
  <si>
    <t>L. 65-P Fl. 170</t>
  </si>
  <si>
    <t>L. 65-P Fl. 171</t>
  </si>
  <si>
    <t>L. 65-P Fl. 172</t>
  </si>
  <si>
    <t>L. 65-P Fl. 173</t>
  </si>
  <si>
    <t>L. 65-P Fl. 174</t>
  </si>
  <si>
    <t>L. 65-P Fl. 175</t>
  </si>
  <si>
    <t>L. 65-P Fl. 176</t>
  </si>
  <si>
    <t>L. 65-P Fl. 177</t>
  </si>
  <si>
    <t>L. 65-P Fl. 178</t>
  </si>
  <si>
    <t>L. 65-P Fl. 179</t>
  </si>
  <si>
    <t>L. 65-P Fl. 180</t>
  </si>
  <si>
    <t>L. 65-P Fl. 181</t>
  </si>
  <si>
    <t>L. 65-P Fl. 182</t>
  </si>
  <si>
    <t>L. 65-P Fl. 183</t>
  </si>
  <si>
    <t>L. 65-P Fl. 184</t>
  </si>
  <si>
    <t>L. 65-P Fl. 185</t>
  </si>
  <si>
    <t>L. 65-P Fl. 186</t>
  </si>
  <si>
    <t>L. 65-P Fl. 187</t>
  </si>
  <si>
    <t>L. 65-P Fl. 188</t>
  </si>
  <si>
    <t>L. 65-P Fl. 189</t>
  </si>
  <si>
    <t>L. 65-P Fl. 190</t>
  </si>
  <si>
    <t>L. 65-P Fl. 191</t>
  </si>
  <si>
    <t>L. 65-P Fl. 192</t>
  </si>
  <si>
    <t>Escritura</t>
  </si>
  <si>
    <t>L. 158-N Fls 176</t>
  </si>
  <si>
    <t>L. 158-N Fls 177/178</t>
  </si>
  <si>
    <t>L. 158-N Fls 179</t>
  </si>
  <si>
    <t>L. 158-N Fls 180</t>
  </si>
  <si>
    <t>L. 158-N Fls 181</t>
  </si>
  <si>
    <t>L. 158-N Fls 182</t>
  </si>
  <si>
    <t>L. 158-N Fls 183</t>
  </si>
  <si>
    <t>L. 158-N Fls 184</t>
  </si>
  <si>
    <t>L. 158-N Fls 185</t>
  </si>
  <si>
    <t>L. 158-N Fls 186</t>
  </si>
  <si>
    <t>L. 158-N Fls 187</t>
  </si>
  <si>
    <t>L. 158-N Fls 188</t>
  </si>
  <si>
    <t>L. 158-N Fls 189</t>
  </si>
  <si>
    <t>L. 158-N Fls 190</t>
  </si>
  <si>
    <t>L. 158-N Fls 191</t>
  </si>
  <si>
    <t>L. 158-N Fls 192</t>
  </si>
  <si>
    <t>L. 158-N Fls 193</t>
  </si>
  <si>
    <t>L. 158-N Fls 194</t>
  </si>
  <si>
    <t>L. 158-N Fls 195</t>
  </si>
  <si>
    <t>L. 158-N Fls 196</t>
  </si>
  <si>
    <t>L. 158-N Fls 197</t>
  </si>
  <si>
    <t>L. 158-N Fls 198</t>
  </si>
  <si>
    <t>L. 158-N Fls 199</t>
  </si>
  <si>
    <t>L. 158-N Fls 200</t>
  </si>
  <si>
    <t>L. 159-N Fls 01</t>
  </si>
  <si>
    <t>L. 159-N Fls 02</t>
  </si>
  <si>
    <t>L. 159-N Fls 03/05</t>
  </si>
  <si>
    <t>L. 159-N Fls 06</t>
  </si>
  <si>
    <t>L. 159-N Fls 07</t>
  </si>
  <si>
    <t>L. 159-N Fls 08</t>
  </si>
  <si>
    <t>Recivil Escrituras</t>
  </si>
  <si>
    <t xml:space="preserve"> Panolli</t>
  </si>
  <si>
    <t>lanches</t>
  </si>
  <si>
    <t>papelaria</t>
  </si>
  <si>
    <t>Xerox n.f. 000240</t>
  </si>
  <si>
    <t>Mareriais de construção</t>
  </si>
  <si>
    <t>n.f. 381605</t>
  </si>
  <si>
    <t>n.f. 381609</t>
  </si>
  <si>
    <t>n.f. 381778</t>
  </si>
  <si>
    <t>n.f. 381841</t>
  </si>
  <si>
    <t>n.f. 381949</t>
  </si>
  <si>
    <t>n.f. 381962</t>
  </si>
  <si>
    <t>IRRF Salários</t>
  </si>
  <si>
    <t>DARF</t>
  </si>
  <si>
    <t>GPS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</si>
</sst>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43" fontId="3" fillId="0" borderId="2" xfId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43" fontId="3" fillId="0" borderId="3" xfId="1" applyFont="1" applyBorder="1" applyAlignment="1">
      <alignment horizontal="right" vertical="top" wrapText="1"/>
    </xf>
    <xf numFmtId="43" fontId="4" fillId="0" borderId="3" xfId="1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43" fontId="1" fillId="0" borderId="2" xfId="1" applyFont="1" applyBorder="1"/>
    <xf numFmtId="0" fontId="3" fillId="0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43" fontId="5" fillId="0" borderId="2" xfId="0" applyNumberFormat="1" applyFont="1" applyBorder="1"/>
    <xf numFmtId="43" fontId="5" fillId="0" borderId="4" xfId="0" applyNumberFormat="1" applyFont="1" applyBorder="1"/>
    <xf numFmtId="1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43" fontId="3" fillId="0" borderId="4" xfId="1" applyFont="1" applyBorder="1" applyAlignment="1">
      <alignment horizontal="right" vertical="top" wrapText="1"/>
    </xf>
    <xf numFmtId="43" fontId="1" fillId="0" borderId="4" xfId="1" applyFont="1" applyBorder="1"/>
  </cellXfs>
  <cellStyles count="2">
    <cellStyle name="Normal" xfId="0" builtinId="0"/>
    <cellStyle name="Separador de milhares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0"/>
  <dimension ref="A1:F18"/>
  <sheetViews>
    <sheetView workbookViewId="0">
      <selection activeCell="C19" sqref="C1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41883</v>
      </c>
      <c r="B2" s="7" t="s">
        <v>6</v>
      </c>
      <c r="C2" s="7" t="s">
        <v>26</v>
      </c>
      <c r="D2" s="3">
        <f>71.43+4.29</f>
        <v>75.720000000000013</v>
      </c>
      <c r="E2" s="3"/>
      <c r="F2" s="8"/>
    </row>
    <row r="3" spans="1:6" ht="15" customHeight="1">
      <c r="A3" s="2">
        <v>41883</v>
      </c>
      <c r="B3" s="7" t="s">
        <v>6</v>
      </c>
      <c r="C3" s="7" t="s">
        <v>27</v>
      </c>
      <c r="D3" s="3">
        <f>71.43+4.29</f>
        <v>75.720000000000013</v>
      </c>
      <c r="E3" s="3"/>
      <c r="F3" s="8"/>
    </row>
    <row r="4" spans="1:6" ht="15" customHeight="1">
      <c r="A4" s="2">
        <v>41883</v>
      </c>
      <c r="B4" s="7" t="s">
        <v>6</v>
      </c>
      <c r="C4" s="7" t="s">
        <v>28</v>
      </c>
      <c r="D4" s="3">
        <f>71.43+4.29</f>
        <v>75.720000000000013</v>
      </c>
      <c r="E4" s="3"/>
      <c r="F4" s="8"/>
    </row>
    <row r="5" spans="1:6" ht="15" customHeight="1">
      <c r="A5" s="2">
        <v>41883</v>
      </c>
      <c r="B5" s="7" t="s">
        <v>6</v>
      </c>
      <c r="C5" s="7" t="s">
        <v>29</v>
      </c>
      <c r="D5" s="3">
        <f>71.43+4.29</f>
        <v>75.720000000000013</v>
      </c>
      <c r="E5" s="3"/>
      <c r="F5" s="8"/>
    </row>
    <row r="6" spans="1:6" ht="15" customHeight="1">
      <c r="A6" s="2">
        <v>41883</v>
      </c>
      <c r="B6" s="7" t="s">
        <v>7</v>
      </c>
      <c r="C6" s="7">
        <v>1</v>
      </c>
      <c r="D6" s="3">
        <f>13.05+0.78</f>
        <v>13.83</v>
      </c>
      <c r="E6" s="3"/>
      <c r="F6" s="8"/>
    </row>
    <row r="7" spans="1:6" ht="15" customHeight="1">
      <c r="A7" s="2">
        <v>41883</v>
      </c>
      <c r="B7" s="7" t="s">
        <v>8</v>
      </c>
      <c r="C7" s="7">
        <v>190</v>
      </c>
      <c r="D7" s="3">
        <f>(3.68+0.22)*C7</f>
        <v>741.00000000000011</v>
      </c>
      <c r="E7" s="3"/>
      <c r="F7" s="8"/>
    </row>
    <row r="8" spans="1:6" ht="15" customHeight="1">
      <c r="A8" s="2">
        <v>41883</v>
      </c>
      <c r="B8" s="7" t="s">
        <v>9</v>
      </c>
      <c r="C8" s="7">
        <v>88</v>
      </c>
      <c r="D8" s="3">
        <f t="shared" ref="D8:D9" si="0">(3.68+0.22)*C8</f>
        <v>343.20000000000005</v>
      </c>
      <c r="E8" s="3"/>
      <c r="F8" s="8"/>
    </row>
    <row r="9" spans="1:6" ht="15" customHeight="1">
      <c r="A9" s="2">
        <v>41883</v>
      </c>
      <c r="B9" s="7" t="s">
        <v>10</v>
      </c>
      <c r="C9" s="7">
        <v>13</v>
      </c>
      <c r="D9" s="3">
        <f t="shared" si="0"/>
        <v>50.7</v>
      </c>
      <c r="E9" s="3"/>
      <c r="F9" s="8"/>
    </row>
    <row r="10" spans="1:6" ht="15" customHeight="1">
      <c r="A10" s="2">
        <v>41883</v>
      </c>
      <c r="B10" s="7" t="s">
        <v>11</v>
      </c>
      <c r="C10" s="7"/>
      <c r="D10" s="3"/>
      <c r="E10" s="3">
        <f>4.29*4</f>
        <v>17.16</v>
      </c>
      <c r="F10" s="8"/>
    </row>
    <row r="11" spans="1:6" ht="15" customHeight="1">
      <c r="A11" s="2">
        <v>41883</v>
      </c>
      <c r="B11" s="7" t="s">
        <v>12</v>
      </c>
      <c r="C11" s="7">
        <v>1</v>
      </c>
      <c r="D11" s="3"/>
      <c r="E11" s="3">
        <v>0.78</v>
      </c>
      <c r="F11" s="8"/>
    </row>
    <row r="12" spans="1:6" ht="15" customHeight="1">
      <c r="A12" s="2">
        <v>41883</v>
      </c>
      <c r="B12" s="7" t="s">
        <v>13</v>
      </c>
      <c r="C12" s="7">
        <f>C7</f>
        <v>190</v>
      </c>
      <c r="D12" s="3"/>
      <c r="E12" s="3">
        <f>0.22*C12</f>
        <v>41.8</v>
      </c>
      <c r="F12" s="8"/>
    </row>
    <row r="13" spans="1:6" ht="15" customHeight="1">
      <c r="A13" s="2">
        <v>41883</v>
      </c>
      <c r="B13" s="7" t="s">
        <v>14</v>
      </c>
      <c r="C13" s="7">
        <f>C8</f>
        <v>88</v>
      </c>
      <c r="D13" s="3"/>
      <c r="E13" s="3">
        <f t="shared" ref="E13:E14" si="1">0.22*C13</f>
        <v>19.36</v>
      </c>
      <c r="F13" s="8"/>
    </row>
    <row r="14" spans="1:6" ht="15" customHeight="1">
      <c r="A14" s="2">
        <v>41883</v>
      </c>
      <c r="B14" s="7" t="s">
        <v>15</v>
      </c>
      <c r="C14" s="7">
        <f>C9</f>
        <v>13</v>
      </c>
      <c r="D14" s="3"/>
      <c r="E14" s="3">
        <f t="shared" si="1"/>
        <v>2.86</v>
      </c>
      <c r="F14" s="8"/>
    </row>
    <row r="15" spans="1:6" ht="15" customHeight="1">
      <c r="A15" s="2">
        <v>41883</v>
      </c>
      <c r="B15" s="7" t="s">
        <v>22</v>
      </c>
      <c r="C15" s="7"/>
      <c r="D15" s="3"/>
      <c r="E15" s="3">
        <v>3985.26</v>
      </c>
      <c r="F15" s="8"/>
    </row>
    <row r="16" spans="1:6" ht="15" customHeight="1">
      <c r="A16" s="2">
        <v>41883</v>
      </c>
      <c r="B16" s="7" t="s">
        <v>23</v>
      </c>
      <c r="C16" s="7"/>
      <c r="D16" s="3"/>
      <c r="E16" s="3">
        <v>1000</v>
      </c>
      <c r="F16" s="8"/>
    </row>
    <row r="17" spans="1:6" ht="15" customHeight="1" thickBot="1">
      <c r="A17" s="4" t="s">
        <v>25</v>
      </c>
      <c r="B17" s="10"/>
      <c r="C17" s="10"/>
      <c r="D17" s="5">
        <f>SUM(D2:D16)</f>
        <v>1451.6100000000001</v>
      </c>
      <c r="E17" s="5">
        <f>SUM(E2:E16)</f>
        <v>5067.22</v>
      </c>
      <c r="F17" s="6">
        <f>D17-E17</f>
        <v>-3615.61</v>
      </c>
    </row>
    <row r="18" spans="1:6" ht="15" customHeight="1" thickTop="1"/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9"/>
  <dimension ref="A1:F15"/>
  <sheetViews>
    <sheetView workbookViewId="0">
      <selection activeCell="F15" sqref="F1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41884</v>
      </c>
      <c r="B2" s="7" t="s">
        <v>6</v>
      </c>
      <c r="C2" s="7" t="s">
        <v>30</v>
      </c>
      <c r="D2" s="3">
        <f>71.43+4.29</f>
        <v>75.720000000000013</v>
      </c>
      <c r="E2" s="3"/>
      <c r="F2" s="8"/>
    </row>
    <row r="3" spans="1:6" ht="15" customHeight="1">
      <c r="A3" s="2">
        <v>41884</v>
      </c>
      <c r="B3" s="7" t="s">
        <v>6</v>
      </c>
      <c r="C3" s="7" t="s">
        <v>31</v>
      </c>
      <c r="D3" s="3">
        <f>71.43+4.29</f>
        <v>75.720000000000013</v>
      </c>
      <c r="E3" s="3"/>
      <c r="F3" s="8"/>
    </row>
    <row r="4" spans="1:6" ht="15" customHeight="1">
      <c r="A4" s="2">
        <v>41884</v>
      </c>
      <c r="B4" s="7" t="s">
        <v>64</v>
      </c>
      <c r="C4" s="13" t="s">
        <v>65</v>
      </c>
      <c r="D4" s="3">
        <f>373.46+22.34</f>
        <v>395.79999999999995</v>
      </c>
      <c r="E4" s="3"/>
      <c r="F4" s="8"/>
    </row>
    <row r="5" spans="1:6" ht="15" customHeight="1">
      <c r="A5" s="2">
        <v>41884</v>
      </c>
      <c r="B5" s="7" t="s">
        <v>7</v>
      </c>
      <c r="C5" s="7">
        <v>1</v>
      </c>
      <c r="D5" s="3">
        <f>13.05+0.78</f>
        <v>13.83</v>
      </c>
      <c r="E5" s="3"/>
      <c r="F5" s="8"/>
    </row>
    <row r="6" spans="1:6" ht="15" customHeight="1">
      <c r="A6" s="2">
        <v>41884</v>
      </c>
      <c r="B6" s="7" t="s">
        <v>8</v>
      </c>
      <c r="C6" s="7">
        <v>171</v>
      </c>
      <c r="D6" s="3">
        <f>(3.68+0.22)*C6</f>
        <v>666.90000000000009</v>
      </c>
      <c r="E6" s="3"/>
      <c r="F6" s="8"/>
    </row>
    <row r="7" spans="1:6" ht="15" customHeight="1">
      <c r="A7" s="2">
        <v>41884</v>
      </c>
      <c r="B7" s="7" t="s">
        <v>9</v>
      </c>
      <c r="C7" s="7">
        <v>51</v>
      </c>
      <c r="D7" s="3">
        <f t="shared" ref="D7:D8" si="0">(3.68+0.22)*C7</f>
        <v>198.9</v>
      </c>
      <c r="E7" s="3"/>
      <c r="F7" s="8"/>
    </row>
    <row r="8" spans="1:6" ht="15" customHeight="1">
      <c r="A8" s="2">
        <v>41884</v>
      </c>
      <c r="B8" s="7" t="s">
        <v>10</v>
      </c>
      <c r="C8" s="7">
        <v>9</v>
      </c>
      <c r="D8" s="3">
        <f t="shared" si="0"/>
        <v>35.1</v>
      </c>
      <c r="E8" s="3"/>
      <c r="F8" s="8"/>
    </row>
    <row r="9" spans="1:6" ht="15" customHeight="1">
      <c r="A9" s="2">
        <v>41884</v>
      </c>
      <c r="B9" s="7" t="s">
        <v>11</v>
      </c>
      <c r="C9" s="7"/>
      <c r="D9" s="3"/>
      <c r="E9" s="3">
        <f>4.29*2</f>
        <v>8.58</v>
      </c>
      <c r="F9" s="8"/>
    </row>
    <row r="10" spans="1:6" ht="15" customHeight="1">
      <c r="A10" s="2">
        <v>41884</v>
      </c>
      <c r="B10" s="7" t="s">
        <v>95</v>
      </c>
      <c r="C10" s="7"/>
      <c r="D10" s="3"/>
      <c r="E10" s="3">
        <v>22.34</v>
      </c>
      <c r="F10" s="8"/>
    </row>
    <row r="11" spans="1:6" ht="15" customHeight="1">
      <c r="A11" s="2">
        <v>41884</v>
      </c>
      <c r="B11" s="7" t="s">
        <v>12</v>
      </c>
      <c r="C11" s="7">
        <v>1</v>
      </c>
      <c r="D11" s="3"/>
      <c r="E11" s="3">
        <v>0.78</v>
      </c>
      <c r="F11" s="8"/>
    </row>
    <row r="12" spans="1:6" ht="15" customHeight="1">
      <c r="A12" s="2">
        <v>41884</v>
      </c>
      <c r="B12" s="7" t="s">
        <v>13</v>
      </c>
      <c r="C12" s="7">
        <f>C6</f>
        <v>171</v>
      </c>
      <c r="D12" s="3"/>
      <c r="E12" s="3">
        <f>0.22*C12</f>
        <v>37.619999999999997</v>
      </c>
      <c r="F12" s="8"/>
    </row>
    <row r="13" spans="1:6" ht="15" customHeight="1">
      <c r="A13" s="2">
        <v>41884</v>
      </c>
      <c r="B13" s="7" t="s">
        <v>14</v>
      </c>
      <c r="C13" s="7">
        <f>C7</f>
        <v>51</v>
      </c>
      <c r="D13" s="3"/>
      <c r="E13" s="3">
        <f t="shared" ref="E13:E14" si="1">0.22*C13</f>
        <v>11.22</v>
      </c>
      <c r="F13" s="8"/>
    </row>
    <row r="14" spans="1:6" ht="15" customHeight="1">
      <c r="A14" s="2">
        <v>41884</v>
      </c>
      <c r="B14" s="7" t="s">
        <v>15</v>
      </c>
      <c r="C14" s="7">
        <f>C8</f>
        <v>9</v>
      </c>
      <c r="D14" s="3"/>
      <c r="E14" s="3">
        <f t="shared" si="1"/>
        <v>1.98</v>
      </c>
      <c r="F14" s="8"/>
    </row>
    <row r="15" spans="1:6" ht="15" customHeight="1" thickBot="1">
      <c r="A15" s="4" t="s">
        <v>25</v>
      </c>
      <c r="B15" s="10"/>
      <c r="C15" s="10"/>
      <c r="D15" s="5">
        <f>SUM(D2:D14)</f>
        <v>1461.9700000000003</v>
      </c>
      <c r="E15" s="5">
        <f>SUM(E2:E14)</f>
        <v>82.52</v>
      </c>
      <c r="F15" s="6">
        <f>D15-E15</f>
        <v>1379.4500000000003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18"/>
  <dimension ref="A1:F16"/>
  <sheetViews>
    <sheetView workbookViewId="0">
      <selection activeCell="B12" sqref="B12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41885</v>
      </c>
      <c r="B2" s="7" t="s">
        <v>6</v>
      </c>
      <c r="C2" s="7" t="s">
        <v>32</v>
      </c>
      <c r="D2" s="3">
        <f>19.43+1.16</f>
        <v>20.59</v>
      </c>
      <c r="E2" s="3"/>
      <c r="F2" s="8"/>
    </row>
    <row r="3" spans="1:6" ht="15" customHeight="1">
      <c r="A3" s="2">
        <v>41885</v>
      </c>
      <c r="B3" s="7" t="s">
        <v>64</v>
      </c>
      <c r="C3" s="13" t="s">
        <v>66</v>
      </c>
      <c r="D3" s="3">
        <f>1101.66+65.8</f>
        <v>1167.46</v>
      </c>
      <c r="E3" s="3"/>
      <c r="F3" s="8"/>
    </row>
    <row r="4" spans="1:6" ht="15" customHeight="1">
      <c r="A4" s="2">
        <v>41885</v>
      </c>
      <c r="B4" s="7" t="s">
        <v>64</v>
      </c>
      <c r="C4" s="13" t="s">
        <v>67</v>
      </c>
      <c r="D4" s="3">
        <f>555.72+33.28</f>
        <v>589</v>
      </c>
      <c r="E4" s="3"/>
      <c r="F4" s="8"/>
    </row>
    <row r="5" spans="1:6" ht="15" customHeight="1">
      <c r="A5" s="2">
        <v>41885</v>
      </c>
      <c r="B5" s="7" t="s">
        <v>7</v>
      </c>
      <c r="C5" s="7">
        <v>1</v>
      </c>
      <c r="D5" s="3">
        <f>13.05+0.78</f>
        <v>13.83</v>
      </c>
      <c r="E5" s="3"/>
      <c r="F5" s="8"/>
    </row>
    <row r="6" spans="1:6" ht="15" customHeight="1">
      <c r="A6" s="2">
        <v>41885</v>
      </c>
      <c r="B6" s="7" t="s">
        <v>8</v>
      </c>
      <c r="C6" s="7">
        <v>102</v>
      </c>
      <c r="D6" s="3">
        <f>(3.68+0.22)*C6</f>
        <v>397.8</v>
      </c>
      <c r="E6" s="3"/>
      <c r="F6" s="8"/>
    </row>
    <row r="7" spans="1:6" ht="15" customHeight="1">
      <c r="A7" s="2">
        <v>41885</v>
      </c>
      <c r="B7" s="7" t="s">
        <v>9</v>
      </c>
      <c r="C7" s="7">
        <v>31</v>
      </c>
      <c r="D7" s="3">
        <f t="shared" ref="D7:D8" si="0">(3.68+0.22)*C7</f>
        <v>120.9</v>
      </c>
      <c r="E7" s="3"/>
      <c r="F7" s="8"/>
    </row>
    <row r="8" spans="1:6" ht="15" customHeight="1">
      <c r="A8" s="2">
        <v>41885</v>
      </c>
      <c r="B8" s="7" t="s">
        <v>10</v>
      </c>
      <c r="C8" s="7">
        <v>10</v>
      </c>
      <c r="D8" s="3">
        <f t="shared" si="0"/>
        <v>39</v>
      </c>
      <c r="E8" s="3"/>
      <c r="F8" s="8"/>
    </row>
    <row r="9" spans="1:6" ht="15" customHeight="1">
      <c r="A9" s="2">
        <v>41885</v>
      </c>
      <c r="B9" s="7" t="s">
        <v>11</v>
      </c>
      <c r="C9" s="7"/>
      <c r="D9" s="3"/>
      <c r="E9" s="3">
        <v>1.1599999999999999</v>
      </c>
      <c r="F9" s="8"/>
    </row>
    <row r="10" spans="1:6" ht="15" customHeight="1">
      <c r="A10" s="2">
        <v>41885</v>
      </c>
      <c r="B10" s="7" t="s">
        <v>95</v>
      </c>
      <c r="C10" s="7"/>
      <c r="D10" s="3"/>
      <c r="E10" s="3">
        <f>65.8+33.28</f>
        <v>99.08</v>
      </c>
      <c r="F10" s="8"/>
    </row>
    <row r="11" spans="1:6" ht="15" customHeight="1">
      <c r="A11" s="2">
        <v>41885</v>
      </c>
      <c r="B11" s="7" t="s">
        <v>12</v>
      </c>
      <c r="C11" s="7">
        <v>1</v>
      </c>
      <c r="D11" s="3"/>
      <c r="E11" s="3">
        <v>0.78</v>
      </c>
      <c r="F11" s="8"/>
    </row>
    <row r="12" spans="1:6" ht="15" customHeight="1">
      <c r="A12" s="2">
        <v>41885</v>
      </c>
      <c r="B12" s="7" t="s">
        <v>13</v>
      </c>
      <c r="C12" s="7">
        <f>C6</f>
        <v>102</v>
      </c>
      <c r="D12" s="3"/>
      <c r="E12" s="3">
        <f>0.22*C12</f>
        <v>22.44</v>
      </c>
      <c r="F12" s="8"/>
    </row>
    <row r="13" spans="1:6" ht="15" customHeight="1">
      <c r="A13" s="2">
        <v>41885</v>
      </c>
      <c r="B13" s="7" t="s">
        <v>14</v>
      </c>
      <c r="C13" s="7">
        <f>C7</f>
        <v>31</v>
      </c>
      <c r="D13" s="3"/>
      <c r="E13" s="3">
        <f t="shared" ref="E13:E14" si="1">0.22*C13</f>
        <v>6.82</v>
      </c>
      <c r="F13" s="8"/>
    </row>
    <row r="14" spans="1:6" ht="15" customHeight="1">
      <c r="A14" s="2">
        <v>41885</v>
      </c>
      <c r="B14" s="7" t="s">
        <v>15</v>
      </c>
      <c r="C14" s="7">
        <f>C8</f>
        <v>10</v>
      </c>
      <c r="D14" s="3"/>
      <c r="E14" s="3">
        <f t="shared" si="1"/>
        <v>2.2000000000000002</v>
      </c>
      <c r="F14" s="8"/>
    </row>
    <row r="15" spans="1:6" ht="15" customHeight="1">
      <c r="A15" s="2">
        <v>41885</v>
      </c>
      <c r="B15" s="7" t="s">
        <v>97</v>
      </c>
      <c r="C15" s="7" t="s">
        <v>96</v>
      </c>
      <c r="D15" s="3"/>
      <c r="E15" s="3">
        <v>369.94</v>
      </c>
      <c r="F15" s="8"/>
    </row>
    <row r="16" spans="1:6" ht="15" customHeight="1" thickBot="1">
      <c r="A16" s="4" t="s">
        <v>25</v>
      </c>
      <c r="B16" s="10"/>
      <c r="C16" s="10"/>
      <c r="D16" s="5">
        <f>SUM(D2:D15)</f>
        <v>2348.58</v>
      </c>
      <c r="E16" s="5">
        <f>SUM(E2:E15)</f>
        <v>502.41999999999996</v>
      </c>
      <c r="F16" s="6">
        <f>D16-E16</f>
        <v>1846.1599999999999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17"/>
  <dimension ref="A1:F12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41886</v>
      </c>
      <c r="B2" s="7" t="s">
        <v>6</v>
      </c>
      <c r="C2" s="7" t="s">
        <v>33</v>
      </c>
      <c r="D2" s="3">
        <f>71.43+4.29</f>
        <v>75.720000000000013</v>
      </c>
      <c r="E2" s="3"/>
      <c r="F2" s="8"/>
    </row>
    <row r="3" spans="1:6" ht="15" customHeight="1">
      <c r="A3" s="2">
        <v>41886</v>
      </c>
      <c r="B3" s="7" t="s">
        <v>7</v>
      </c>
      <c r="C3" s="7">
        <v>1</v>
      </c>
      <c r="D3" s="3">
        <f>13.05+0.78</f>
        <v>13.83</v>
      </c>
      <c r="E3" s="3"/>
      <c r="F3" s="8"/>
    </row>
    <row r="4" spans="1:6" ht="15" customHeight="1">
      <c r="A4" s="2">
        <v>41886</v>
      </c>
      <c r="B4" s="7" t="s">
        <v>8</v>
      </c>
      <c r="C4" s="7">
        <v>140</v>
      </c>
      <c r="D4" s="3">
        <f>(3.68+0.22)*C4</f>
        <v>546</v>
      </c>
      <c r="E4" s="3"/>
      <c r="F4" s="8"/>
    </row>
    <row r="5" spans="1:6" ht="15" customHeight="1">
      <c r="A5" s="2">
        <v>41886</v>
      </c>
      <c r="B5" s="7" t="s">
        <v>9</v>
      </c>
      <c r="C5" s="7">
        <v>48</v>
      </c>
      <c r="D5" s="3">
        <f t="shared" ref="D5:D6" si="0">(3.68+0.22)*C5</f>
        <v>187.20000000000002</v>
      </c>
      <c r="E5" s="3"/>
      <c r="F5" s="8"/>
    </row>
    <row r="6" spans="1:6" ht="15" customHeight="1">
      <c r="A6" s="2">
        <v>41886</v>
      </c>
      <c r="B6" s="7" t="s">
        <v>10</v>
      </c>
      <c r="C6" s="7">
        <v>8</v>
      </c>
      <c r="D6" s="3">
        <f t="shared" si="0"/>
        <v>31.200000000000003</v>
      </c>
      <c r="E6" s="3"/>
      <c r="F6" s="8"/>
    </row>
    <row r="7" spans="1:6" ht="15" customHeight="1">
      <c r="A7" s="2">
        <v>41886</v>
      </c>
      <c r="B7" s="7" t="s">
        <v>11</v>
      </c>
      <c r="C7" s="7"/>
      <c r="D7" s="3"/>
      <c r="E7" s="3">
        <v>4.29</v>
      </c>
      <c r="F7" s="8"/>
    </row>
    <row r="8" spans="1:6" ht="15" customHeight="1">
      <c r="A8" s="2">
        <v>41886</v>
      </c>
      <c r="B8" s="7" t="s">
        <v>12</v>
      </c>
      <c r="C8" s="7">
        <v>1</v>
      </c>
      <c r="D8" s="3"/>
      <c r="E8" s="3">
        <v>0.78</v>
      </c>
      <c r="F8" s="8"/>
    </row>
    <row r="9" spans="1:6" ht="15" customHeight="1">
      <c r="A9" s="2">
        <v>41886</v>
      </c>
      <c r="B9" s="7" t="s">
        <v>13</v>
      </c>
      <c r="C9" s="7">
        <f>C4</f>
        <v>140</v>
      </c>
      <c r="D9" s="3"/>
      <c r="E9" s="3">
        <f>0.22*C9</f>
        <v>30.8</v>
      </c>
      <c r="F9" s="8"/>
    </row>
    <row r="10" spans="1:6" ht="15" customHeight="1">
      <c r="A10" s="2">
        <v>41886</v>
      </c>
      <c r="B10" s="7" t="s">
        <v>14</v>
      </c>
      <c r="C10" s="7">
        <f>C5</f>
        <v>48</v>
      </c>
      <c r="D10" s="3"/>
      <c r="E10" s="3">
        <f t="shared" ref="E10:E11" si="1">0.22*C10</f>
        <v>10.56</v>
      </c>
      <c r="F10" s="8"/>
    </row>
    <row r="11" spans="1:6" ht="15" customHeight="1">
      <c r="A11" s="2">
        <v>41886</v>
      </c>
      <c r="B11" s="7" t="s">
        <v>15</v>
      </c>
      <c r="C11" s="7">
        <f>C6</f>
        <v>8</v>
      </c>
      <c r="D11" s="3"/>
      <c r="E11" s="3">
        <f t="shared" si="1"/>
        <v>1.76</v>
      </c>
      <c r="F11" s="8"/>
    </row>
    <row r="12" spans="1:6" ht="15" customHeight="1" thickBot="1">
      <c r="A12" s="4" t="s">
        <v>25</v>
      </c>
      <c r="B12" s="10"/>
      <c r="C12" s="10"/>
      <c r="D12" s="5">
        <f>SUM(D2:D11)</f>
        <v>853.95</v>
      </c>
      <c r="E12" s="5">
        <f>SUM(E2:E11)</f>
        <v>48.190000000000005</v>
      </c>
      <c r="F12" s="6">
        <f>D12-E12</f>
        <v>805.76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16"/>
  <dimension ref="A1:F14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41887</v>
      </c>
      <c r="B2" s="7" t="s">
        <v>6</v>
      </c>
      <c r="C2" s="7" t="s">
        <v>34</v>
      </c>
      <c r="D2" s="3">
        <f>71.43+4.29</f>
        <v>75.720000000000013</v>
      </c>
      <c r="E2" s="3"/>
      <c r="F2" s="8"/>
    </row>
    <row r="3" spans="1:6" ht="15" customHeight="1">
      <c r="A3" s="2">
        <v>41887</v>
      </c>
      <c r="B3" s="7" t="s">
        <v>6</v>
      </c>
      <c r="C3" s="7" t="s">
        <v>35</v>
      </c>
      <c r="D3" s="3">
        <f>71.43+4.29</f>
        <v>75.720000000000013</v>
      </c>
      <c r="E3" s="3"/>
      <c r="F3" s="8"/>
    </row>
    <row r="4" spans="1:6" ht="15" customHeight="1">
      <c r="A4" s="2">
        <v>41887</v>
      </c>
      <c r="B4" s="7" t="s">
        <v>7</v>
      </c>
      <c r="C4" s="7">
        <v>1</v>
      </c>
      <c r="D4" s="3">
        <f>22.82+1.37</f>
        <v>24.19</v>
      </c>
      <c r="E4" s="3"/>
      <c r="F4" s="8"/>
    </row>
    <row r="5" spans="1:6" ht="15" customHeight="1">
      <c r="A5" s="2">
        <v>41887</v>
      </c>
      <c r="B5" s="7" t="s">
        <v>8</v>
      </c>
      <c r="C5" s="7">
        <v>91</v>
      </c>
      <c r="D5" s="3">
        <f>(3.68+0.22)*C5</f>
        <v>354.90000000000003</v>
      </c>
      <c r="E5" s="3"/>
      <c r="F5" s="8"/>
    </row>
    <row r="6" spans="1:6" ht="15" customHeight="1">
      <c r="A6" s="2">
        <v>41887</v>
      </c>
      <c r="B6" s="7" t="s">
        <v>9</v>
      </c>
      <c r="C6" s="7">
        <v>64</v>
      </c>
      <c r="D6" s="3">
        <f t="shared" ref="D6:D7" si="0">(3.68+0.22)*C6</f>
        <v>249.60000000000002</v>
      </c>
      <c r="E6" s="3"/>
      <c r="F6" s="8"/>
    </row>
    <row r="7" spans="1:6" ht="15" customHeight="1">
      <c r="A7" s="2">
        <v>41887</v>
      </c>
      <c r="B7" s="7" t="s">
        <v>10</v>
      </c>
      <c r="C7" s="7">
        <v>14</v>
      </c>
      <c r="D7" s="3">
        <f t="shared" si="0"/>
        <v>54.600000000000009</v>
      </c>
      <c r="E7" s="3"/>
      <c r="F7" s="8"/>
    </row>
    <row r="8" spans="1:6" ht="15" customHeight="1">
      <c r="A8" s="2">
        <v>41887</v>
      </c>
      <c r="B8" s="7" t="s">
        <v>11</v>
      </c>
      <c r="C8" s="7"/>
      <c r="D8" s="3"/>
      <c r="E8" s="3">
        <f>4.29*2</f>
        <v>8.58</v>
      </c>
      <c r="F8" s="8"/>
    </row>
    <row r="9" spans="1:6" ht="15" customHeight="1">
      <c r="A9" s="2">
        <v>41887</v>
      </c>
      <c r="B9" s="7" t="s">
        <v>12</v>
      </c>
      <c r="C9" s="7">
        <v>1</v>
      </c>
      <c r="D9" s="3"/>
      <c r="E9" s="3">
        <v>1.37</v>
      </c>
      <c r="F9" s="8"/>
    </row>
    <row r="10" spans="1:6" ht="15" customHeight="1">
      <c r="A10" s="2">
        <v>41887</v>
      </c>
      <c r="B10" s="7" t="s">
        <v>13</v>
      </c>
      <c r="C10" s="7">
        <f>C5</f>
        <v>91</v>
      </c>
      <c r="D10" s="3"/>
      <c r="E10" s="3">
        <f>0.22*C10</f>
        <v>20.02</v>
      </c>
      <c r="F10" s="8"/>
    </row>
    <row r="11" spans="1:6" ht="15" customHeight="1">
      <c r="A11" s="2">
        <v>41887</v>
      </c>
      <c r="B11" s="7" t="s">
        <v>14</v>
      </c>
      <c r="C11" s="7">
        <f>C6</f>
        <v>64</v>
      </c>
      <c r="D11" s="3"/>
      <c r="E11" s="3">
        <f t="shared" ref="E11:E12" si="1">0.22*C11</f>
        <v>14.08</v>
      </c>
      <c r="F11" s="8"/>
    </row>
    <row r="12" spans="1:6" ht="15" customHeight="1">
      <c r="A12" s="2">
        <v>41887</v>
      </c>
      <c r="B12" s="7" t="s">
        <v>15</v>
      </c>
      <c r="C12" s="7">
        <f>C7</f>
        <v>14</v>
      </c>
      <c r="D12" s="3"/>
      <c r="E12" s="3">
        <f t="shared" si="1"/>
        <v>3.08</v>
      </c>
      <c r="F12" s="8"/>
    </row>
    <row r="13" spans="1:6" ht="15" customHeight="1">
      <c r="A13" s="2">
        <v>41887</v>
      </c>
      <c r="B13" s="7" t="s">
        <v>24</v>
      </c>
      <c r="C13" s="7"/>
      <c r="D13" s="3"/>
      <c r="E13" s="3">
        <v>347.52</v>
      </c>
      <c r="F13" s="8"/>
    </row>
    <row r="14" spans="1:6" ht="15" customHeight="1" thickBot="1">
      <c r="A14" s="4" t="s">
        <v>25</v>
      </c>
      <c r="B14" s="10"/>
      <c r="C14" s="10"/>
      <c r="D14" s="5">
        <f>SUM(D2:D13)</f>
        <v>834.73000000000013</v>
      </c>
      <c r="E14" s="5">
        <f>SUM(E2:E13)</f>
        <v>394.65</v>
      </c>
      <c r="F14" s="6">
        <f>D14-E14</f>
        <v>440.08000000000015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13"/>
  <dimension ref="A1:F13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41890</v>
      </c>
      <c r="B2" s="7" t="s">
        <v>6</v>
      </c>
      <c r="C2" s="7" t="s">
        <v>36</v>
      </c>
      <c r="D2" s="3">
        <f>71.43+4.29</f>
        <v>75.720000000000013</v>
      </c>
      <c r="E2" s="3"/>
      <c r="F2" s="8"/>
    </row>
    <row r="3" spans="1:6" ht="15" customHeight="1">
      <c r="A3" s="2">
        <v>41890</v>
      </c>
      <c r="B3" s="7" t="s">
        <v>6</v>
      </c>
      <c r="C3" s="7" t="s">
        <v>37</v>
      </c>
      <c r="D3" s="3">
        <f>71.43+4.29</f>
        <v>75.720000000000013</v>
      </c>
      <c r="E3" s="3"/>
      <c r="F3" s="8"/>
    </row>
    <row r="4" spans="1:6" ht="15" customHeight="1">
      <c r="A4" s="2">
        <v>41890</v>
      </c>
      <c r="B4" s="7" t="s">
        <v>6</v>
      </c>
      <c r="C4" s="7" t="s">
        <v>38</v>
      </c>
      <c r="D4" s="3">
        <f>71.43+4.29</f>
        <v>75.720000000000013</v>
      </c>
      <c r="E4" s="3"/>
      <c r="F4" s="8"/>
    </row>
    <row r="5" spans="1:6" ht="15" customHeight="1">
      <c r="A5" s="2">
        <v>41890</v>
      </c>
      <c r="B5" s="7" t="s">
        <v>8</v>
      </c>
      <c r="C5" s="7">
        <v>204</v>
      </c>
      <c r="D5" s="3">
        <f>(3.68+0.22)*C5</f>
        <v>795.6</v>
      </c>
      <c r="E5" s="3"/>
      <c r="F5" s="8"/>
    </row>
    <row r="6" spans="1:6" ht="15" customHeight="1">
      <c r="A6" s="2">
        <v>41890</v>
      </c>
      <c r="B6" s="7" t="s">
        <v>9</v>
      </c>
      <c r="C6" s="7">
        <v>104</v>
      </c>
      <c r="D6" s="3">
        <f t="shared" ref="D6:D7" si="0">(3.68+0.22)*C6</f>
        <v>405.6</v>
      </c>
      <c r="E6" s="3"/>
      <c r="F6" s="8"/>
    </row>
    <row r="7" spans="1:6" ht="15" customHeight="1">
      <c r="A7" s="2">
        <v>41890</v>
      </c>
      <c r="B7" s="7" t="s">
        <v>10</v>
      </c>
      <c r="C7" s="7">
        <v>15</v>
      </c>
      <c r="D7" s="3">
        <f t="shared" si="0"/>
        <v>58.500000000000007</v>
      </c>
      <c r="E7" s="3"/>
      <c r="F7" s="8"/>
    </row>
    <row r="8" spans="1:6" ht="15" customHeight="1">
      <c r="A8" s="2">
        <v>41890</v>
      </c>
      <c r="B8" s="7" t="s">
        <v>11</v>
      </c>
      <c r="C8" s="7"/>
      <c r="D8" s="3"/>
      <c r="E8" s="3">
        <f>4.29*3</f>
        <v>12.870000000000001</v>
      </c>
      <c r="F8" s="8"/>
    </row>
    <row r="9" spans="1:6" ht="15" customHeight="1">
      <c r="A9" s="2">
        <v>41890</v>
      </c>
      <c r="B9" s="7" t="s">
        <v>13</v>
      </c>
      <c r="C9" s="7">
        <f>C5</f>
        <v>204</v>
      </c>
      <c r="D9" s="3"/>
      <c r="E9" s="3">
        <f>0.22*C9</f>
        <v>44.88</v>
      </c>
      <c r="F9" s="8"/>
    </row>
    <row r="10" spans="1:6" ht="15" customHeight="1">
      <c r="A10" s="2">
        <v>41890</v>
      </c>
      <c r="B10" s="7" t="s">
        <v>14</v>
      </c>
      <c r="C10" s="7">
        <f>C6</f>
        <v>104</v>
      </c>
      <c r="D10" s="3"/>
      <c r="E10" s="3">
        <f t="shared" ref="E10:E11" si="1">0.22*C10</f>
        <v>22.88</v>
      </c>
      <c r="F10" s="8"/>
    </row>
    <row r="11" spans="1:6" ht="15" customHeight="1">
      <c r="A11" s="2">
        <v>41890</v>
      </c>
      <c r="B11" s="7" t="s">
        <v>15</v>
      </c>
      <c r="C11" s="7">
        <f>C7</f>
        <v>15</v>
      </c>
      <c r="D11" s="3"/>
      <c r="E11" s="3">
        <f t="shared" si="1"/>
        <v>3.3</v>
      </c>
      <c r="F11" s="8"/>
    </row>
    <row r="12" spans="1:6" ht="15" customHeight="1">
      <c r="A12" s="2">
        <v>41890</v>
      </c>
      <c r="B12" s="7" t="s">
        <v>17</v>
      </c>
      <c r="C12" s="7"/>
      <c r="D12" s="3"/>
      <c r="E12" s="3">
        <v>84.39</v>
      </c>
      <c r="F12" s="8"/>
    </row>
    <row r="13" spans="1:6" ht="15" customHeight="1" thickBot="1">
      <c r="A13" s="4" t="s">
        <v>25</v>
      </c>
      <c r="B13" s="10"/>
      <c r="C13" s="10"/>
      <c r="D13" s="5">
        <f>SUM(D2:D12)</f>
        <v>1486.8600000000001</v>
      </c>
      <c r="E13" s="5">
        <f>SUM(E2:E12)</f>
        <v>168.32</v>
      </c>
      <c r="F13" s="6">
        <f>D13-E13</f>
        <v>1318.5400000000002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20"/>
  <dimension ref="A1:F16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41891</v>
      </c>
      <c r="B2" s="7" t="s">
        <v>6</v>
      </c>
      <c r="C2" s="7" t="s">
        <v>39</v>
      </c>
      <c r="D2" s="3">
        <f>19.43+1.16</f>
        <v>20.59</v>
      </c>
      <c r="E2" s="3"/>
      <c r="F2" s="8"/>
    </row>
    <row r="3" spans="1:6" ht="15" customHeight="1">
      <c r="A3" s="2">
        <v>41891</v>
      </c>
      <c r="B3" s="7" t="s">
        <v>64</v>
      </c>
      <c r="C3" s="13" t="s">
        <v>68</v>
      </c>
      <c r="D3" s="3">
        <f>451.83+27.05</f>
        <v>478.88</v>
      </c>
      <c r="E3" s="3"/>
      <c r="F3" s="8"/>
    </row>
    <row r="4" spans="1:6" ht="15" customHeight="1">
      <c r="A4" s="2">
        <v>41891</v>
      </c>
      <c r="B4" s="7" t="s">
        <v>64</v>
      </c>
      <c r="C4" s="13" t="s">
        <v>69</v>
      </c>
      <c r="D4" s="3">
        <f>59.04+3.51</f>
        <v>62.55</v>
      </c>
      <c r="E4" s="3"/>
      <c r="F4" s="8"/>
    </row>
    <row r="5" spans="1:6" ht="15" customHeight="1">
      <c r="A5" s="2">
        <v>41891</v>
      </c>
      <c r="B5" s="7" t="s">
        <v>64</v>
      </c>
      <c r="C5" s="13" t="s">
        <v>70</v>
      </c>
      <c r="D5" s="3">
        <f>386.66+23.12</f>
        <v>409.78000000000003</v>
      </c>
      <c r="E5" s="3"/>
      <c r="F5" s="8"/>
    </row>
    <row r="6" spans="1:6" ht="15" customHeight="1">
      <c r="A6" s="2">
        <v>41891</v>
      </c>
      <c r="B6" s="7" t="s">
        <v>7</v>
      </c>
      <c r="C6" s="7">
        <v>1</v>
      </c>
      <c r="D6" s="3">
        <f>13.05+0.78</f>
        <v>13.83</v>
      </c>
      <c r="E6" s="3"/>
      <c r="F6" s="8"/>
    </row>
    <row r="7" spans="1:6" ht="15" customHeight="1">
      <c r="A7" s="2">
        <v>41891</v>
      </c>
      <c r="B7" s="7" t="s">
        <v>8</v>
      </c>
      <c r="C7" s="7">
        <v>152</v>
      </c>
      <c r="D7" s="3">
        <f>(3.68+0.22)*C7</f>
        <v>592.80000000000007</v>
      </c>
      <c r="E7" s="3"/>
      <c r="F7" s="8"/>
    </row>
    <row r="8" spans="1:6" ht="15" customHeight="1">
      <c r="A8" s="2">
        <v>41891</v>
      </c>
      <c r="B8" s="7" t="s">
        <v>9</v>
      </c>
      <c r="C8" s="7">
        <v>43</v>
      </c>
      <c r="D8" s="3">
        <f t="shared" ref="D8:D9" si="0">(3.68+0.22)*C8</f>
        <v>167.70000000000002</v>
      </c>
      <c r="E8" s="3"/>
      <c r="F8" s="8"/>
    </row>
    <row r="9" spans="1:6" ht="15" customHeight="1">
      <c r="A9" s="2">
        <v>41891</v>
      </c>
      <c r="B9" s="7" t="s">
        <v>10</v>
      </c>
      <c r="C9" s="7">
        <v>16</v>
      </c>
      <c r="D9" s="3">
        <f t="shared" si="0"/>
        <v>62.400000000000006</v>
      </c>
      <c r="E9" s="3"/>
      <c r="F9" s="8"/>
    </row>
    <row r="10" spans="1:6" ht="15" customHeight="1">
      <c r="A10" s="2">
        <v>41891</v>
      </c>
      <c r="B10" s="7" t="s">
        <v>11</v>
      </c>
      <c r="C10" s="7"/>
      <c r="D10" s="3"/>
      <c r="E10" s="3">
        <v>1.1599999999999999</v>
      </c>
      <c r="F10" s="8"/>
    </row>
    <row r="11" spans="1:6" ht="15" customHeight="1">
      <c r="A11" s="2">
        <v>41891</v>
      </c>
      <c r="B11" s="7" t="s">
        <v>95</v>
      </c>
      <c r="C11" s="7"/>
      <c r="D11" s="3"/>
      <c r="E11" s="3">
        <f>27.05+3.51+23.12</f>
        <v>53.680000000000007</v>
      </c>
      <c r="F11" s="8"/>
    </row>
    <row r="12" spans="1:6" ht="15" customHeight="1">
      <c r="A12" s="2">
        <v>41891</v>
      </c>
      <c r="B12" s="7" t="s">
        <v>12</v>
      </c>
      <c r="C12" s="7">
        <v>1</v>
      </c>
      <c r="D12" s="3"/>
      <c r="E12" s="3">
        <v>0.78</v>
      </c>
      <c r="F12" s="8"/>
    </row>
    <row r="13" spans="1:6" ht="15" customHeight="1">
      <c r="A13" s="2">
        <v>41891</v>
      </c>
      <c r="B13" s="7" t="s">
        <v>13</v>
      </c>
      <c r="C13" s="7">
        <f>C7</f>
        <v>152</v>
      </c>
      <c r="D13" s="3"/>
      <c r="E13" s="3">
        <f>0.22*C13</f>
        <v>33.44</v>
      </c>
      <c r="F13" s="8"/>
    </row>
    <row r="14" spans="1:6" ht="15" customHeight="1">
      <c r="A14" s="2">
        <v>41891</v>
      </c>
      <c r="B14" s="7" t="s">
        <v>14</v>
      </c>
      <c r="C14" s="7">
        <f>C8</f>
        <v>43</v>
      </c>
      <c r="D14" s="3"/>
      <c r="E14" s="3">
        <f t="shared" ref="E14:E15" si="1">0.22*C14</f>
        <v>9.4600000000000009</v>
      </c>
      <c r="F14" s="8"/>
    </row>
    <row r="15" spans="1:6" ht="15" customHeight="1">
      <c r="A15" s="2">
        <v>41891</v>
      </c>
      <c r="B15" s="7" t="s">
        <v>15</v>
      </c>
      <c r="C15" s="7">
        <f>C9</f>
        <v>16</v>
      </c>
      <c r="D15" s="3"/>
      <c r="E15" s="3">
        <f t="shared" si="1"/>
        <v>3.52</v>
      </c>
      <c r="F15" s="8"/>
    </row>
    <row r="16" spans="1:6" ht="15" customHeight="1" thickBot="1">
      <c r="A16" s="4" t="s">
        <v>25</v>
      </c>
      <c r="B16" s="10"/>
      <c r="C16" s="10"/>
      <c r="D16" s="5">
        <f>SUM(D2:D15)</f>
        <v>1808.5300000000002</v>
      </c>
      <c r="E16" s="5">
        <f>SUM(E2:E15)</f>
        <v>102.04</v>
      </c>
      <c r="F16" s="6">
        <f>D16-E16</f>
        <v>1706.4900000000002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8"/>
  <dimension ref="A1:F11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41892</v>
      </c>
      <c r="B2" s="7" t="s">
        <v>6</v>
      </c>
      <c r="C2" s="7" t="s">
        <v>40</v>
      </c>
      <c r="D2" s="3">
        <f>71.43+4.29</f>
        <v>75.720000000000013</v>
      </c>
      <c r="E2" s="3"/>
      <c r="F2" s="8"/>
    </row>
    <row r="3" spans="1:6" ht="15" customHeight="1">
      <c r="A3" s="2">
        <v>41892</v>
      </c>
      <c r="B3" s="7" t="s">
        <v>8</v>
      </c>
      <c r="C3" s="7">
        <v>100</v>
      </c>
      <c r="D3" s="3">
        <f>(3.68+0.22)*C3</f>
        <v>390.00000000000006</v>
      </c>
      <c r="E3" s="3"/>
      <c r="F3" s="8"/>
    </row>
    <row r="4" spans="1:6" ht="15" customHeight="1">
      <c r="A4" s="2">
        <v>41892</v>
      </c>
      <c r="B4" s="7" t="s">
        <v>9</v>
      </c>
      <c r="C4" s="7">
        <v>119</v>
      </c>
      <c r="D4" s="3">
        <f t="shared" ref="D4:D5" si="0">(3.68+0.22)*C4</f>
        <v>464.1</v>
      </c>
      <c r="E4" s="3"/>
      <c r="F4" s="8"/>
    </row>
    <row r="5" spans="1:6" ht="15" customHeight="1">
      <c r="A5" s="2">
        <v>41892</v>
      </c>
      <c r="B5" s="7" t="s">
        <v>10</v>
      </c>
      <c r="C5" s="7">
        <v>16</v>
      </c>
      <c r="D5" s="3">
        <f t="shared" si="0"/>
        <v>62.400000000000006</v>
      </c>
      <c r="E5" s="3"/>
      <c r="F5" s="8"/>
    </row>
    <row r="6" spans="1:6" ht="15" customHeight="1">
      <c r="A6" s="2">
        <v>41892</v>
      </c>
      <c r="B6" s="7" t="s">
        <v>11</v>
      </c>
      <c r="C6" s="7"/>
      <c r="D6" s="3"/>
      <c r="E6" s="3">
        <v>4.29</v>
      </c>
      <c r="F6" s="8"/>
    </row>
    <row r="7" spans="1:6" ht="15" customHeight="1">
      <c r="A7" s="2">
        <v>41892</v>
      </c>
      <c r="B7" s="7" t="s">
        <v>13</v>
      </c>
      <c r="C7" s="7">
        <f>C3</f>
        <v>100</v>
      </c>
      <c r="D7" s="3"/>
      <c r="E7" s="3">
        <f>0.22*C7</f>
        <v>22</v>
      </c>
      <c r="F7" s="8"/>
    </row>
    <row r="8" spans="1:6" ht="15" customHeight="1">
      <c r="A8" s="2">
        <v>41892</v>
      </c>
      <c r="B8" s="7" t="s">
        <v>14</v>
      </c>
      <c r="C8" s="7">
        <f>C4</f>
        <v>119</v>
      </c>
      <c r="D8" s="3"/>
      <c r="E8" s="3">
        <f t="shared" ref="E8:E9" si="1">0.22*C8</f>
        <v>26.18</v>
      </c>
      <c r="F8" s="8"/>
    </row>
    <row r="9" spans="1:6" ht="15" customHeight="1">
      <c r="A9" s="2">
        <v>41892</v>
      </c>
      <c r="B9" s="7" t="s">
        <v>15</v>
      </c>
      <c r="C9" s="7">
        <f>C5</f>
        <v>16</v>
      </c>
      <c r="D9" s="3"/>
      <c r="E9" s="3">
        <f t="shared" si="1"/>
        <v>3.52</v>
      </c>
      <c r="F9" s="8"/>
    </row>
    <row r="10" spans="1:6" ht="15" customHeight="1">
      <c r="A10" s="2">
        <v>41892</v>
      </c>
      <c r="B10" s="9" t="s">
        <v>21</v>
      </c>
      <c r="C10" s="7"/>
      <c r="D10" s="3"/>
      <c r="E10" s="3">
        <v>2340.31</v>
      </c>
      <c r="F10" s="8"/>
    </row>
    <row r="11" spans="1:6" ht="15" customHeight="1" thickBot="1">
      <c r="A11" s="4" t="s">
        <v>25</v>
      </c>
      <c r="B11" s="10"/>
      <c r="C11" s="10"/>
      <c r="D11" s="5">
        <f>SUM(D2:D10)</f>
        <v>992.22000000000014</v>
      </c>
      <c r="E11" s="5">
        <f>SUM(E2:E10)</f>
        <v>2396.2999999999997</v>
      </c>
      <c r="F11" s="6">
        <f>D11-E11</f>
        <v>-1404.0799999999995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9"/>
  <dimension ref="A1:F19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41893</v>
      </c>
      <c r="B2" s="7" t="s">
        <v>6</v>
      </c>
      <c r="C2" s="7" t="s">
        <v>41</v>
      </c>
      <c r="D2" s="3">
        <f>71.43+4.29</f>
        <v>75.720000000000013</v>
      </c>
      <c r="E2" s="3"/>
      <c r="F2" s="8"/>
    </row>
    <row r="3" spans="1:6" ht="15" customHeight="1">
      <c r="A3" s="2">
        <v>41893</v>
      </c>
      <c r="B3" s="7" t="s">
        <v>64</v>
      </c>
      <c r="C3" s="13" t="s">
        <v>71</v>
      </c>
      <c r="D3" s="3">
        <f>377.86+22.6</f>
        <v>400.46000000000004</v>
      </c>
      <c r="E3" s="3"/>
      <c r="F3" s="8"/>
    </row>
    <row r="4" spans="1:6" ht="15" customHeight="1">
      <c r="A4" s="2">
        <v>41893</v>
      </c>
      <c r="B4" s="7" t="s">
        <v>64</v>
      </c>
      <c r="C4" s="13" t="s">
        <v>72</v>
      </c>
      <c r="D4" s="3">
        <f>681.04+40.78</f>
        <v>721.81999999999994</v>
      </c>
      <c r="E4" s="3"/>
      <c r="F4" s="8"/>
    </row>
    <row r="5" spans="1:6" ht="15" customHeight="1">
      <c r="A5" s="2">
        <v>41893</v>
      </c>
      <c r="B5" s="7" t="s">
        <v>64</v>
      </c>
      <c r="C5" s="13" t="s">
        <v>73</v>
      </c>
      <c r="D5" s="3">
        <f>460.63+27.57</f>
        <v>488.2</v>
      </c>
      <c r="E5" s="3"/>
      <c r="F5" s="8"/>
    </row>
    <row r="6" spans="1:6" ht="15" customHeight="1">
      <c r="A6" s="2">
        <v>41893</v>
      </c>
      <c r="B6" s="7" t="s">
        <v>64</v>
      </c>
      <c r="C6" s="13" t="s">
        <v>74</v>
      </c>
      <c r="D6" s="3">
        <f>469.43+28.09</f>
        <v>497.52</v>
      </c>
      <c r="E6" s="3"/>
      <c r="F6" s="8"/>
    </row>
    <row r="7" spans="1:6" ht="15" customHeight="1">
      <c r="A7" s="2">
        <v>41893</v>
      </c>
      <c r="B7" s="7" t="s">
        <v>64</v>
      </c>
      <c r="C7" s="13" t="s">
        <v>75</v>
      </c>
      <c r="D7" s="3">
        <f>641.44+38.44</f>
        <v>679.88000000000011</v>
      </c>
      <c r="E7" s="3"/>
      <c r="F7" s="8"/>
    </row>
    <row r="8" spans="1:6" ht="15" customHeight="1">
      <c r="A8" s="2">
        <v>41893</v>
      </c>
      <c r="B8" s="7" t="s">
        <v>64</v>
      </c>
      <c r="C8" s="13" t="s">
        <v>76</v>
      </c>
      <c r="D8" s="3">
        <f>28.24+1.69</f>
        <v>29.93</v>
      </c>
      <c r="E8" s="3"/>
      <c r="F8" s="8"/>
    </row>
    <row r="9" spans="1:6" ht="15" customHeight="1">
      <c r="A9" s="2">
        <v>41893</v>
      </c>
      <c r="B9" s="7" t="s">
        <v>7</v>
      </c>
      <c r="C9" s="7">
        <v>1</v>
      </c>
      <c r="D9" s="3">
        <f>13.05+0.78</f>
        <v>13.83</v>
      </c>
      <c r="E9" s="3"/>
      <c r="F9" s="8"/>
    </row>
    <row r="10" spans="1:6" ht="15" customHeight="1">
      <c r="A10" s="2">
        <v>41893</v>
      </c>
      <c r="B10" s="7" t="s">
        <v>8</v>
      </c>
      <c r="C10" s="7">
        <v>115</v>
      </c>
      <c r="D10" s="3">
        <f>(3.68+0.22)*C10</f>
        <v>448.50000000000006</v>
      </c>
      <c r="E10" s="3"/>
      <c r="F10" s="8"/>
    </row>
    <row r="11" spans="1:6" ht="15" customHeight="1">
      <c r="A11" s="2">
        <v>41893</v>
      </c>
      <c r="B11" s="7" t="s">
        <v>9</v>
      </c>
      <c r="C11" s="7">
        <v>62</v>
      </c>
      <c r="D11" s="3">
        <f t="shared" ref="D11:D12" si="0">(3.68+0.22)*C11</f>
        <v>241.8</v>
      </c>
      <c r="E11" s="3"/>
      <c r="F11" s="8"/>
    </row>
    <row r="12" spans="1:6" ht="15" customHeight="1">
      <c r="A12" s="2">
        <v>41893</v>
      </c>
      <c r="B12" s="7" t="s">
        <v>10</v>
      </c>
      <c r="C12" s="7">
        <v>7</v>
      </c>
      <c r="D12" s="3">
        <f t="shared" si="0"/>
        <v>27.300000000000004</v>
      </c>
      <c r="E12" s="3"/>
      <c r="F12" s="8"/>
    </row>
    <row r="13" spans="1:6" ht="15" customHeight="1">
      <c r="A13" s="2">
        <v>41893</v>
      </c>
      <c r="B13" s="7" t="s">
        <v>11</v>
      </c>
      <c r="C13" s="7"/>
      <c r="D13" s="3"/>
      <c r="E13" s="3">
        <v>4.29</v>
      </c>
      <c r="F13" s="8"/>
    </row>
    <row r="14" spans="1:6" ht="15" customHeight="1">
      <c r="A14" s="2">
        <v>41893</v>
      </c>
      <c r="B14" s="7" t="s">
        <v>95</v>
      </c>
      <c r="C14" s="7"/>
      <c r="D14" s="3"/>
      <c r="E14" s="3">
        <f>22.6+40.78+27.57+28.09+38.44+1.69</f>
        <v>159.17000000000002</v>
      </c>
      <c r="F14" s="8"/>
    </row>
    <row r="15" spans="1:6" ht="15" customHeight="1">
      <c r="A15" s="2">
        <v>41893</v>
      </c>
      <c r="B15" s="7" t="s">
        <v>12</v>
      </c>
      <c r="C15" s="7">
        <v>1</v>
      </c>
      <c r="D15" s="3"/>
      <c r="E15" s="3">
        <v>0.78</v>
      </c>
      <c r="F15" s="8"/>
    </row>
    <row r="16" spans="1:6" ht="15" customHeight="1">
      <c r="A16" s="2">
        <v>41893</v>
      </c>
      <c r="B16" s="7" t="s">
        <v>13</v>
      </c>
      <c r="C16" s="7">
        <f>C10</f>
        <v>115</v>
      </c>
      <c r="D16" s="3"/>
      <c r="E16" s="3">
        <f>0.22*C16</f>
        <v>25.3</v>
      </c>
      <c r="F16" s="8"/>
    </row>
    <row r="17" spans="1:6" ht="15" customHeight="1">
      <c r="A17" s="2">
        <v>41893</v>
      </c>
      <c r="B17" s="7" t="s">
        <v>14</v>
      </c>
      <c r="C17" s="7">
        <f>C11</f>
        <v>62</v>
      </c>
      <c r="D17" s="3"/>
      <c r="E17" s="3">
        <f t="shared" ref="E17:E18" si="1">0.22*C17</f>
        <v>13.64</v>
      </c>
      <c r="F17" s="8"/>
    </row>
    <row r="18" spans="1:6" ht="15" customHeight="1">
      <c r="A18" s="2">
        <v>41893</v>
      </c>
      <c r="B18" s="7" t="s">
        <v>15</v>
      </c>
      <c r="C18" s="7">
        <f>C12</f>
        <v>7</v>
      </c>
      <c r="D18" s="3"/>
      <c r="E18" s="3">
        <f t="shared" si="1"/>
        <v>1.54</v>
      </c>
      <c r="F18" s="8"/>
    </row>
    <row r="19" spans="1:6" ht="15" customHeight="1" thickBot="1">
      <c r="A19" s="4" t="s">
        <v>25</v>
      </c>
      <c r="B19" s="10"/>
      <c r="C19" s="10"/>
      <c r="D19" s="5">
        <f>SUM(D2:D18)</f>
        <v>3624.9600000000005</v>
      </c>
      <c r="E19" s="5">
        <f>SUM(E2:E18)</f>
        <v>204.72</v>
      </c>
      <c r="F19" s="6">
        <f>D19-E19</f>
        <v>3420.2400000000007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21"/>
  <dimension ref="A1:F12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41894</v>
      </c>
      <c r="B2" s="7" t="s">
        <v>6</v>
      </c>
      <c r="C2" s="7" t="s">
        <v>42</v>
      </c>
      <c r="D2" s="3">
        <f>71.43+4.29</f>
        <v>75.720000000000013</v>
      </c>
      <c r="E2" s="3"/>
      <c r="F2" s="8"/>
    </row>
    <row r="3" spans="1:6" ht="15" customHeight="1">
      <c r="A3" s="2">
        <v>41894</v>
      </c>
      <c r="B3" s="7" t="s">
        <v>7</v>
      </c>
      <c r="C3" s="7">
        <v>2</v>
      </c>
      <c r="D3" s="3"/>
      <c r="E3" s="3">
        <f>(13.05+0.78)*2</f>
        <v>27.66</v>
      </c>
      <c r="F3" s="8"/>
    </row>
    <row r="4" spans="1:6" ht="15" customHeight="1">
      <c r="A4" s="2">
        <v>41894</v>
      </c>
      <c r="B4" s="7" t="s">
        <v>8</v>
      </c>
      <c r="C4" s="7">
        <v>210</v>
      </c>
      <c r="D4" s="3">
        <f>(3.68+0.22)*C4</f>
        <v>819.00000000000011</v>
      </c>
      <c r="E4" s="3"/>
      <c r="F4" s="8"/>
    </row>
    <row r="5" spans="1:6" ht="15" customHeight="1">
      <c r="A5" s="2">
        <v>41894</v>
      </c>
      <c r="B5" s="7" t="s">
        <v>9</v>
      </c>
      <c r="C5" s="7">
        <v>72</v>
      </c>
      <c r="D5" s="3">
        <f t="shared" ref="D5:D6" si="0">(3.68+0.22)*C5</f>
        <v>280.8</v>
      </c>
      <c r="E5" s="3"/>
      <c r="F5" s="8"/>
    </row>
    <row r="6" spans="1:6" ht="15" customHeight="1">
      <c r="A6" s="2">
        <v>41894</v>
      </c>
      <c r="B6" s="7" t="s">
        <v>10</v>
      </c>
      <c r="C6" s="7">
        <v>11</v>
      </c>
      <c r="D6" s="3">
        <f t="shared" si="0"/>
        <v>42.900000000000006</v>
      </c>
      <c r="E6" s="3"/>
      <c r="F6" s="8"/>
    </row>
    <row r="7" spans="1:6" ht="15" customHeight="1">
      <c r="A7" s="2">
        <v>41894</v>
      </c>
      <c r="B7" s="7" t="s">
        <v>11</v>
      </c>
      <c r="C7" s="7"/>
      <c r="D7" s="3"/>
      <c r="E7" s="3">
        <v>4.29</v>
      </c>
      <c r="F7" s="8"/>
    </row>
    <row r="8" spans="1:6" ht="15" customHeight="1">
      <c r="A8" s="2">
        <v>41894</v>
      </c>
      <c r="B8" s="7" t="s">
        <v>12</v>
      </c>
      <c r="C8" s="7">
        <v>2</v>
      </c>
      <c r="D8" s="3"/>
      <c r="E8" s="3">
        <f>0.78*2</f>
        <v>1.56</v>
      </c>
      <c r="F8" s="8"/>
    </row>
    <row r="9" spans="1:6" ht="15" customHeight="1">
      <c r="A9" s="2">
        <v>41894</v>
      </c>
      <c r="B9" s="7" t="s">
        <v>13</v>
      </c>
      <c r="C9" s="7">
        <f>C4</f>
        <v>210</v>
      </c>
      <c r="D9" s="3"/>
      <c r="E9" s="3">
        <f>0.22*C9</f>
        <v>46.2</v>
      </c>
      <c r="F9" s="8"/>
    </row>
    <row r="10" spans="1:6" ht="15" customHeight="1">
      <c r="A10" s="2">
        <v>41894</v>
      </c>
      <c r="B10" s="7" t="s">
        <v>14</v>
      </c>
      <c r="C10" s="7">
        <f>C5</f>
        <v>72</v>
      </c>
      <c r="D10" s="3"/>
      <c r="E10" s="3">
        <f t="shared" ref="E10:E11" si="1">0.22*C10</f>
        <v>15.84</v>
      </c>
      <c r="F10" s="8"/>
    </row>
    <row r="11" spans="1:6" ht="15" customHeight="1">
      <c r="A11" s="2">
        <v>41894</v>
      </c>
      <c r="B11" s="7" t="s">
        <v>15</v>
      </c>
      <c r="C11" s="7">
        <f>C6</f>
        <v>11</v>
      </c>
      <c r="D11" s="3"/>
      <c r="E11" s="3">
        <f t="shared" si="1"/>
        <v>2.42</v>
      </c>
      <c r="F11" s="8"/>
    </row>
    <row r="12" spans="1:6" ht="15" customHeight="1" thickBot="1">
      <c r="A12" s="4" t="s">
        <v>25</v>
      </c>
      <c r="B12" s="10"/>
      <c r="C12" s="10"/>
      <c r="D12" s="5">
        <f>SUM(D2:D11)</f>
        <v>1218.4200000000003</v>
      </c>
      <c r="E12" s="5">
        <f>SUM(E2:E11)</f>
        <v>97.970000000000013</v>
      </c>
      <c r="F12" s="6">
        <f>D12-E12</f>
        <v>1120.4500000000003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24"/>
  <dimension ref="A1:F16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41897</v>
      </c>
      <c r="B2" s="7" t="s">
        <v>6</v>
      </c>
      <c r="C2" s="7" t="s">
        <v>43</v>
      </c>
      <c r="D2" s="3">
        <f>71.43+4.29</f>
        <v>75.720000000000013</v>
      </c>
      <c r="E2" s="3"/>
      <c r="F2" s="8"/>
    </row>
    <row r="3" spans="1:6" ht="15" customHeight="1">
      <c r="A3" s="2">
        <v>41897</v>
      </c>
      <c r="B3" s="7" t="s">
        <v>6</v>
      </c>
      <c r="C3" s="7" t="s">
        <v>44</v>
      </c>
      <c r="D3" s="3">
        <f>71.43+4.29</f>
        <v>75.720000000000013</v>
      </c>
      <c r="E3" s="3"/>
      <c r="F3" s="8"/>
    </row>
    <row r="4" spans="1:6" ht="15" customHeight="1">
      <c r="A4" s="2">
        <v>41897</v>
      </c>
      <c r="B4" s="7" t="s">
        <v>64</v>
      </c>
      <c r="C4" s="13" t="s">
        <v>77</v>
      </c>
      <c r="D4" s="3">
        <f>32.64+1.95</f>
        <v>34.590000000000003</v>
      </c>
      <c r="E4" s="3"/>
      <c r="F4" s="8"/>
    </row>
    <row r="5" spans="1:6" ht="15" customHeight="1">
      <c r="A5" s="2">
        <v>41897</v>
      </c>
      <c r="B5" s="7" t="s">
        <v>7</v>
      </c>
      <c r="C5" s="7">
        <v>1</v>
      </c>
      <c r="D5" s="3">
        <f>13.05+0.78</f>
        <v>13.83</v>
      </c>
      <c r="E5" s="3"/>
      <c r="F5" s="8"/>
    </row>
    <row r="6" spans="1:6" ht="15" customHeight="1">
      <c r="A6" s="2">
        <v>41897</v>
      </c>
      <c r="B6" s="7" t="s">
        <v>8</v>
      </c>
      <c r="C6" s="7">
        <v>191</v>
      </c>
      <c r="D6" s="3">
        <f>(3.68+0.22)*C6</f>
        <v>744.90000000000009</v>
      </c>
      <c r="E6" s="3"/>
      <c r="F6" s="8"/>
    </row>
    <row r="7" spans="1:6" ht="15" customHeight="1">
      <c r="A7" s="2">
        <v>41897</v>
      </c>
      <c r="B7" s="7" t="s">
        <v>9</v>
      </c>
      <c r="C7" s="7">
        <v>156</v>
      </c>
      <c r="D7" s="3">
        <f t="shared" ref="D7:D8" si="0">(3.68+0.22)*C7</f>
        <v>608.40000000000009</v>
      </c>
      <c r="E7" s="3"/>
      <c r="F7" s="8"/>
    </row>
    <row r="8" spans="1:6" ht="15" customHeight="1">
      <c r="A8" s="2">
        <v>41897</v>
      </c>
      <c r="B8" s="7" t="s">
        <v>10</v>
      </c>
      <c r="C8" s="7">
        <v>17</v>
      </c>
      <c r="D8" s="3">
        <f t="shared" si="0"/>
        <v>66.300000000000011</v>
      </c>
      <c r="E8" s="3"/>
      <c r="F8" s="8"/>
    </row>
    <row r="9" spans="1:6">
      <c r="A9" s="2">
        <v>41897</v>
      </c>
      <c r="B9" s="7" t="s">
        <v>11</v>
      </c>
      <c r="C9" s="7"/>
      <c r="D9" s="3"/>
      <c r="E9" s="3">
        <f>4.29*2</f>
        <v>8.58</v>
      </c>
      <c r="F9" s="8"/>
    </row>
    <row r="10" spans="1:6" ht="15" customHeight="1">
      <c r="A10" s="2">
        <v>41897</v>
      </c>
      <c r="B10" s="7" t="s">
        <v>95</v>
      </c>
      <c r="C10" s="7"/>
      <c r="D10" s="3"/>
      <c r="E10" s="3">
        <v>1.95</v>
      </c>
      <c r="F10" s="8"/>
    </row>
    <row r="11" spans="1:6" ht="15" customHeight="1">
      <c r="A11" s="2">
        <v>41897</v>
      </c>
      <c r="B11" s="7" t="s">
        <v>12</v>
      </c>
      <c r="C11" s="7">
        <v>1</v>
      </c>
      <c r="D11" s="3"/>
      <c r="E11" s="3">
        <v>0.78</v>
      </c>
      <c r="F11" s="8"/>
    </row>
    <row r="12" spans="1:6" ht="15" customHeight="1">
      <c r="A12" s="2">
        <v>41897</v>
      </c>
      <c r="B12" s="7" t="s">
        <v>13</v>
      </c>
      <c r="C12" s="7">
        <f>C6</f>
        <v>191</v>
      </c>
      <c r="D12" s="3"/>
      <c r="E12" s="3">
        <f>0.22*C12</f>
        <v>42.02</v>
      </c>
      <c r="F12" s="8"/>
    </row>
    <row r="13" spans="1:6" ht="15" customHeight="1">
      <c r="A13" s="2">
        <v>41897</v>
      </c>
      <c r="B13" s="7" t="s">
        <v>14</v>
      </c>
      <c r="C13" s="7">
        <f>C7</f>
        <v>156</v>
      </c>
      <c r="D13" s="3"/>
      <c r="E13" s="3">
        <f t="shared" ref="E13:E14" si="1">0.22*C13</f>
        <v>34.32</v>
      </c>
      <c r="F13" s="8"/>
    </row>
    <row r="14" spans="1:6" ht="15" customHeight="1">
      <c r="A14" s="2">
        <v>41897</v>
      </c>
      <c r="B14" s="7" t="s">
        <v>15</v>
      </c>
      <c r="C14" s="7">
        <f>C8</f>
        <v>17</v>
      </c>
      <c r="D14" s="3"/>
      <c r="E14" s="3">
        <f t="shared" si="1"/>
        <v>3.74</v>
      </c>
      <c r="F14" s="8"/>
    </row>
    <row r="15" spans="1:6" ht="15" customHeight="1">
      <c r="A15" s="2">
        <v>41897</v>
      </c>
      <c r="B15" s="7" t="s">
        <v>16</v>
      </c>
      <c r="C15" s="7"/>
      <c r="D15" s="3"/>
      <c r="E15" s="3">
        <v>3</v>
      </c>
      <c r="F15" s="8"/>
    </row>
    <row r="16" spans="1:6" ht="15" customHeight="1" thickBot="1">
      <c r="A16" s="4" t="s">
        <v>25</v>
      </c>
      <c r="B16" s="10"/>
      <c r="C16" s="10"/>
      <c r="D16" s="5">
        <f>SUM(D2:D15)</f>
        <v>1619.4600000000003</v>
      </c>
      <c r="E16" s="5">
        <f>SUM(E2:E15)</f>
        <v>94.39</v>
      </c>
      <c r="F16" s="6">
        <f>D16-E16</f>
        <v>1525.0700000000002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lan25"/>
  <dimension ref="A1:F18"/>
  <sheetViews>
    <sheetView workbookViewId="0">
      <selection activeCell="D21" sqref="D21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41898</v>
      </c>
      <c r="B2" s="7" t="s">
        <v>6</v>
      </c>
      <c r="C2" s="7" t="s">
        <v>45</v>
      </c>
      <c r="D2" s="3">
        <f>71.43+4.29</f>
        <v>75.720000000000013</v>
      </c>
      <c r="E2" s="3"/>
      <c r="F2" s="8"/>
    </row>
    <row r="3" spans="1:6" ht="15" customHeight="1">
      <c r="A3" s="2">
        <v>41898</v>
      </c>
      <c r="B3" s="7" t="s">
        <v>6</v>
      </c>
      <c r="C3" s="7" t="s">
        <v>46</v>
      </c>
      <c r="D3" s="3">
        <f>71.43+4.29</f>
        <v>75.720000000000013</v>
      </c>
      <c r="E3" s="3"/>
      <c r="F3" s="8"/>
    </row>
    <row r="4" spans="1:6" ht="15" customHeight="1">
      <c r="A4" s="2">
        <v>41898</v>
      </c>
      <c r="B4" s="7" t="s">
        <v>6</v>
      </c>
      <c r="C4" s="7" t="s">
        <v>47</v>
      </c>
      <c r="D4" s="3">
        <f>71.43+4.29</f>
        <v>75.720000000000013</v>
      </c>
      <c r="E4" s="3"/>
      <c r="F4" s="8"/>
    </row>
    <row r="5" spans="1:6" ht="15" customHeight="1">
      <c r="A5" s="2">
        <v>41898</v>
      </c>
      <c r="B5" s="7" t="s">
        <v>6</v>
      </c>
      <c r="C5" s="7" t="s">
        <v>48</v>
      </c>
      <c r="D5" s="3">
        <f>71.43+4.29</f>
        <v>75.720000000000013</v>
      </c>
      <c r="E5" s="3"/>
      <c r="F5" s="8"/>
    </row>
    <row r="6" spans="1:6" ht="15" customHeight="1">
      <c r="A6" s="2">
        <v>41898</v>
      </c>
      <c r="B6" s="7" t="s">
        <v>64</v>
      </c>
      <c r="C6" s="13" t="s">
        <v>78</v>
      </c>
      <c r="D6" s="3">
        <f>792.31+47.47</f>
        <v>839.78</v>
      </c>
      <c r="E6" s="3"/>
      <c r="F6" s="8"/>
    </row>
    <row r="7" spans="1:6" ht="15" customHeight="1">
      <c r="A7" s="2">
        <v>41898</v>
      </c>
      <c r="B7" s="7" t="s">
        <v>64</v>
      </c>
      <c r="C7" s="13" t="s">
        <v>79</v>
      </c>
      <c r="D7" s="3">
        <f>1145.03+68.65</f>
        <v>1213.68</v>
      </c>
      <c r="E7" s="3"/>
      <c r="F7" s="8"/>
    </row>
    <row r="8" spans="1:6" ht="15" customHeight="1">
      <c r="A8" s="2">
        <v>41898</v>
      </c>
      <c r="B8" s="7" t="s">
        <v>8</v>
      </c>
      <c r="C8" s="7">
        <v>144</v>
      </c>
      <c r="D8" s="3">
        <f>(3.68+0.22)*C8</f>
        <v>561.6</v>
      </c>
      <c r="E8" s="3"/>
      <c r="F8" s="8"/>
    </row>
    <row r="9" spans="1:6" ht="15" customHeight="1">
      <c r="A9" s="2">
        <v>41898</v>
      </c>
      <c r="B9" s="7" t="s">
        <v>9</v>
      </c>
      <c r="C9" s="7">
        <v>116</v>
      </c>
      <c r="D9" s="3">
        <f t="shared" ref="D9:D10" si="0">(3.68+0.22)*C9</f>
        <v>452.40000000000003</v>
      </c>
      <c r="E9" s="3"/>
      <c r="F9" s="8"/>
    </row>
    <row r="10" spans="1:6" ht="15" customHeight="1">
      <c r="A10" s="2">
        <v>41898</v>
      </c>
      <c r="B10" s="7" t="s">
        <v>10</v>
      </c>
      <c r="C10" s="7">
        <v>16</v>
      </c>
      <c r="D10" s="3">
        <f t="shared" si="0"/>
        <v>62.400000000000006</v>
      </c>
      <c r="E10" s="3"/>
      <c r="F10" s="8"/>
    </row>
    <row r="11" spans="1:6" ht="15" customHeight="1">
      <c r="A11" s="2">
        <v>41898</v>
      </c>
      <c r="B11" s="7" t="s">
        <v>11</v>
      </c>
      <c r="C11" s="7"/>
      <c r="D11" s="3"/>
      <c r="E11" s="3">
        <f>4.29*3</f>
        <v>12.870000000000001</v>
      </c>
      <c r="F11" s="8"/>
    </row>
    <row r="12" spans="1:6" ht="15" customHeight="1">
      <c r="A12" s="2">
        <v>41898</v>
      </c>
      <c r="B12" s="7" t="s">
        <v>95</v>
      </c>
      <c r="C12" s="7"/>
      <c r="D12" s="3"/>
      <c r="E12" s="3">
        <f>47.47+68.65</f>
        <v>116.12</v>
      </c>
      <c r="F12" s="8"/>
    </row>
    <row r="13" spans="1:6" ht="15" customHeight="1">
      <c r="A13" s="2">
        <v>41898</v>
      </c>
      <c r="B13" s="7" t="s">
        <v>13</v>
      </c>
      <c r="C13" s="7">
        <f>C8</f>
        <v>144</v>
      </c>
      <c r="D13" s="3"/>
      <c r="E13" s="3">
        <f>0.22*C13</f>
        <v>31.68</v>
      </c>
      <c r="F13" s="8"/>
    </row>
    <row r="14" spans="1:6" ht="15" customHeight="1">
      <c r="A14" s="2">
        <v>41898</v>
      </c>
      <c r="B14" s="7" t="s">
        <v>14</v>
      </c>
      <c r="C14" s="7">
        <f>C9</f>
        <v>116</v>
      </c>
      <c r="D14" s="3"/>
      <c r="E14" s="3">
        <f t="shared" ref="E14:E15" si="1">0.22*C14</f>
        <v>25.52</v>
      </c>
      <c r="F14" s="8"/>
    </row>
    <row r="15" spans="1:6" ht="15" customHeight="1">
      <c r="A15" s="2">
        <v>41898</v>
      </c>
      <c r="B15" s="7" t="s">
        <v>15</v>
      </c>
      <c r="C15" s="7">
        <f>C10</f>
        <v>16</v>
      </c>
      <c r="D15" s="3"/>
      <c r="E15" s="3">
        <f t="shared" si="1"/>
        <v>3.52</v>
      </c>
      <c r="F15" s="8"/>
    </row>
    <row r="16" spans="1:6" ht="15" customHeight="1">
      <c r="A16" s="2">
        <v>41898</v>
      </c>
      <c r="B16" s="19" t="s">
        <v>100</v>
      </c>
      <c r="C16" s="19" t="s">
        <v>101</v>
      </c>
      <c r="D16" s="20"/>
      <c r="E16" s="20">
        <v>1980</v>
      </c>
      <c r="F16" s="21"/>
    </row>
    <row r="17" spans="1:6" ht="15" customHeight="1">
      <c r="A17" s="2">
        <v>41898</v>
      </c>
      <c r="B17" s="19" t="s">
        <v>100</v>
      </c>
      <c r="C17" s="19" t="s">
        <v>102</v>
      </c>
      <c r="D17" s="20"/>
      <c r="E17" s="20">
        <v>52</v>
      </c>
      <c r="F17" s="21"/>
    </row>
    <row r="18" spans="1:6" ht="15" customHeight="1" thickBot="1">
      <c r="A18" s="4" t="s">
        <v>25</v>
      </c>
      <c r="B18" s="10"/>
      <c r="C18" s="10"/>
      <c r="D18" s="5">
        <f>SUM(D2:D17)</f>
        <v>3432.7400000000002</v>
      </c>
      <c r="E18" s="5">
        <f>SUM(E2:E17)</f>
        <v>2221.71</v>
      </c>
      <c r="F18" s="6">
        <f>D18-E18</f>
        <v>1211.0300000000002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lan26"/>
  <dimension ref="A1:F16"/>
  <sheetViews>
    <sheetView workbookViewId="0">
      <selection activeCell="E16" sqref="E1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41899</v>
      </c>
      <c r="B2" s="7" t="s">
        <v>64</v>
      </c>
      <c r="C2" s="13" t="s">
        <v>80</v>
      </c>
      <c r="D2" s="3">
        <f>460.63+27.57</f>
        <v>488.2</v>
      </c>
      <c r="E2" s="3"/>
      <c r="F2" s="8"/>
    </row>
    <row r="3" spans="1:6" ht="15" customHeight="1">
      <c r="A3" s="2">
        <v>41899</v>
      </c>
      <c r="B3" s="7" t="s">
        <v>7</v>
      </c>
      <c r="C3" s="7">
        <v>1</v>
      </c>
      <c r="D3" s="3">
        <f>13.05+0.78</f>
        <v>13.83</v>
      </c>
      <c r="E3" s="3"/>
      <c r="F3" s="8"/>
    </row>
    <row r="4" spans="1:6" ht="15" customHeight="1">
      <c r="A4" s="2">
        <v>41899</v>
      </c>
      <c r="B4" s="7" t="s">
        <v>8</v>
      </c>
      <c r="C4" s="7">
        <v>172</v>
      </c>
      <c r="D4" s="3">
        <f>(3.68+0.22)*C4</f>
        <v>670.80000000000007</v>
      </c>
      <c r="E4" s="3"/>
      <c r="F4" s="8"/>
    </row>
    <row r="5" spans="1:6" ht="15" customHeight="1">
      <c r="A5" s="2">
        <v>41899</v>
      </c>
      <c r="B5" s="7" t="s">
        <v>9</v>
      </c>
      <c r="C5" s="7">
        <v>59</v>
      </c>
      <c r="D5" s="3">
        <f t="shared" ref="D5:D6" si="0">(3.68+0.22)*C5</f>
        <v>230.10000000000002</v>
      </c>
      <c r="E5" s="3"/>
      <c r="F5" s="8"/>
    </row>
    <row r="6" spans="1:6" ht="15" customHeight="1">
      <c r="A6" s="2">
        <v>41899</v>
      </c>
      <c r="B6" s="7" t="s">
        <v>10</v>
      </c>
      <c r="C6" s="7">
        <v>11</v>
      </c>
      <c r="D6" s="3">
        <f t="shared" si="0"/>
        <v>42.900000000000006</v>
      </c>
      <c r="E6" s="3"/>
      <c r="F6" s="8"/>
    </row>
    <row r="7" spans="1:6" ht="15" customHeight="1">
      <c r="A7" s="2">
        <v>41899</v>
      </c>
      <c r="B7" s="7" t="s">
        <v>95</v>
      </c>
      <c r="C7" s="7"/>
      <c r="D7" s="3"/>
      <c r="E7" s="3">
        <v>27.57</v>
      </c>
      <c r="F7" s="8"/>
    </row>
    <row r="8" spans="1:6" ht="15" customHeight="1">
      <c r="A8" s="2">
        <v>41899</v>
      </c>
      <c r="B8" s="7" t="s">
        <v>12</v>
      </c>
      <c r="C8" s="7">
        <v>1</v>
      </c>
      <c r="D8" s="3"/>
      <c r="E8" s="3">
        <v>0.78</v>
      </c>
      <c r="F8" s="8"/>
    </row>
    <row r="9" spans="1:6" ht="15" customHeight="1">
      <c r="A9" s="2">
        <v>41899</v>
      </c>
      <c r="B9" s="7" t="s">
        <v>13</v>
      </c>
      <c r="C9" s="7">
        <f>C4</f>
        <v>172</v>
      </c>
      <c r="D9" s="3"/>
      <c r="E9" s="3">
        <f>0.22*C9</f>
        <v>37.840000000000003</v>
      </c>
      <c r="F9" s="8"/>
    </row>
    <row r="10" spans="1:6" ht="15" customHeight="1">
      <c r="A10" s="2">
        <v>41899</v>
      </c>
      <c r="B10" s="7" t="s">
        <v>14</v>
      </c>
      <c r="C10" s="7">
        <f>C5</f>
        <v>59</v>
      </c>
      <c r="D10" s="3"/>
      <c r="E10" s="3">
        <f t="shared" ref="E10:E11" si="1">0.22*C10</f>
        <v>12.98</v>
      </c>
      <c r="F10" s="8"/>
    </row>
    <row r="11" spans="1:6" ht="15" customHeight="1">
      <c r="A11" s="2">
        <v>41899</v>
      </c>
      <c r="B11" s="7" t="s">
        <v>15</v>
      </c>
      <c r="C11" s="7">
        <f>C6</f>
        <v>11</v>
      </c>
      <c r="D11" s="3"/>
      <c r="E11" s="3">
        <f t="shared" si="1"/>
        <v>2.42</v>
      </c>
      <c r="F11" s="8"/>
    </row>
    <row r="12" spans="1:6" ht="15" customHeight="1">
      <c r="A12" s="2">
        <v>41899</v>
      </c>
      <c r="B12" s="7" t="s">
        <v>18</v>
      </c>
      <c r="C12" s="7"/>
      <c r="D12" s="3"/>
      <c r="E12" s="3">
        <v>99.67</v>
      </c>
      <c r="F12" s="8"/>
    </row>
    <row r="13" spans="1:6" ht="15" customHeight="1">
      <c r="A13" s="2">
        <v>41899</v>
      </c>
      <c r="B13" s="7" t="s">
        <v>19</v>
      </c>
      <c r="C13" s="7"/>
      <c r="D13" s="3"/>
      <c r="E13" s="3">
        <v>51.71</v>
      </c>
      <c r="F13" s="8"/>
    </row>
    <row r="14" spans="1:6" ht="15" customHeight="1">
      <c r="A14" s="2">
        <v>41899</v>
      </c>
      <c r="B14" s="19" t="s">
        <v>100</v>
      </c>
      <c r="C14" s="19" t="s">
        <v>103</v>
      </c>
      <c r="D14" s="20"/>
      <c r="E14" s="20">
        <v>36</v>
      </c>
      <c r="F14" s="21"/>
    </row>
    <row r="15" spans="1:6" ht="15" customHeight="1">
      <c r="A15" s="2">
        <v>41899</v>
      </c>
      <c r="B15" s="19" t="s">
        <v>100</v>
      </c>
      <c r="C15" s="19" t="s">
        <v>104</v>
      </c>
      <c r="D15" s="20"/>
      <c r="E15" s="20">
        <v>11.61</v>
      </c>
      <c r="F15" s="21"/>
    </row>
    <row r="16" spans="1:6" ht="15" customHeight="1" thickBot="1">
      <c r="A16" s="4" t="s">
        <v>25</v>
      </c>
      <c r="B16" s="10"/>
      <c r="C16" s="10"/>
      <c r="D16" s="5">
        <f>SUM(D2:D15)</f>
        <v>1445.83</v>
      </c>
      <c r="E16" s="5">
        <f>SUM(E2:E15)</f>
        <v>280.58000000000004</v>
      </c>
      <c r="F16" s="6">
        <f>D16-E16</f>
        <v>1165.25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Plan27"/>
  <dimension ref="A1:F15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41900</v>
      </c>
      <c r="B2" s="7" t="s">
        <v>6</v>
      </c>
      <c r="C2" s="7" t="s">
        <v>49</v>
      </c>
      <c r="D2" s="3">
        <f>71.43+4.29</f>
        <v>75.720000000000013</v>
      </c>
      <c r="E2" s="3"/>
      <c r="F2" s="8"/>
    </row>
    <row r="3" spans="1:6" ht="15" customHeight="1">
      <c r="A3" s="2">
        <v>41900</v>
      </c>
      <c r="B3" s="7" t="s">
        <v>6</v>
      </c>
      <c r="C3" s="7" t="s">
        <v>50</v>
      </c>
      <c r="D3" s="3">
        <f>71.43+4.29</f>
        <v>75.720000000000013</v>
      </c>
      <c r="E3" s="3"/>
      <c r="F3" s="8"/>
    </row>
    <row r="4" spans="1:6" ht="15" customHeight="1">
      <c r="A4" s="2">
        <v>41900</v>
      </c>
      <c r="B4" s="7" t="s">
        <v>64</v>
      </c>
      <c r="C4" s="13" t="s">
        <v>81</v>
      </c>
      <c r="D4" s="3">
        <f>32.64+1.95</f>
        <v>34.590000000000003</v>
      </c>
      <c r="E4" s="3"/>
      <c r="F4" s="8"/>
    </row>
    <row r="5" spans="1:6" ht="15" customHeight="1">
      <c r="A5" s="2">
        <v>41900</v>
      </c>
      <c r="B5" s="7" t="s">
        <v>8</v>
      </c>
      <c r="C5" s="7">
        <v>119</v>
      </c>
      <c r="D5" s="3">
        <f>(3.68+0.22)*C5</f>
        <v>464.1</v>
      </c>
      <c r="E5" s="3"/>
      <c r="F5" s="8"/>
    </row>
    <row r="6" spans="1:6" ht="15" customHeight="1">
      <c r="A6" s="2">
        <v>41900</v>
      </c>
      <c r="B6" s="7" t="s">
        <v>9</v>
      </c>
      <c r="C6" s="7">
        <v>110</v>
      </c>
      <c r="D6" s="3">
        <f t="shared" ref="D6:D7" si="0">(3.68+0.22)*C6</f>
        <v>429.00000000000006</v>
      </c>
      <c r="E6" s="3"/>
      <c r="F6" s="8"/>
    </row>
    <row r="7" spans="1:6" ht="15" customHeight="1">
      <c r="A7" s="2">
        <v>41900</v>
      </c>
      <c r="B7" s="7" t="s">
        <v>10</v>
      </c>
      <c r="C7" s="7">
        <v>5</v>
      </c>
      <c r="D7" s="3">
        <f t="shared" si="0"/>
        <v>19.5</v>
      </c>
      <c r="E7" s="3"/>
      <c r="F7" s="8"/>
    </row>
    <row r="8" spans="1:6" ht="15" customHeight="1">
      <c r="A8" s="2">
        <v>41900</v>
      </c>
      <c r="B8" s="7" t="s">
        <v>11</v>
      </c>
      <c r="C8" s="7"/>
      <c r="D8" s="3"/>
      <c r="E8" s="3">
        <f>4.29*2</f>
        <v>8.58</v>
      </c>
      <c r="F8" s="8"/>
    </row>
    <row r="9" spans="1:6" ht="15" customHeight="1">
      <c r="A9" s="2">
        <v>41900</v>
      </c>
      <c r="B9" s="7" t="s">
        <v>95</v>
      </c>
      <c r="C9" s="7"/>
      <c r="D9" s="3"/>
      <c r="E9" s="3">
        <v>1.95</v>
      </c>
      <c r="F9" s="8"/>
    </row>
    <row r="10" spans="1:6" ht="15" customHeight="1">
      <c r="A10" s="2">
        <v>41900</v>
      </c>
      <c r="B10" s="7" t="s">
        <v>13</v>
      </c>
      <c r="C10" s="7">
        <f>C5</f>
        <v>119</v>
      </c>
      <c r="D10" s="3"/>
      <c r="E10" s="3">
        <f>0.22*C10</f>
        <v>26.18</v>
      </c>
      <c r="F10" s="8"/>
    </row>
    <row r="11" spans="1:6" ht="15" customHeight="1">
      <c r="A11" s="2">
        <v>41900</v>
      </c>
      <c r="B11" s="7" t="s">
        <v>14</v>
      </c>
      <c r="C11" s="7">
        <f>C6</f>
        <v>110</v>
      </c>
      <c r="D11" s="3"/>
      <c r="E11" s="3">
        <f t="shared" ref="E11:E12" si="1">0.22*C11</f>
        <v>24.2</v>
      </c>
      <c r="F11" s="8"/>
    </row>
    <row r="12" spans="1:6" ht="15" customHeight="1">
      <c r="A12" s="2">
        <v>41900</v>
      </c>
      <c r="B12" s="7" t="s">
        <v>15</v>
      </c>
      <c r="C12" s="7">
        <f>C7</f>
        <v>5</v>
      </c>
      <c r="D12" s="3"/>
      <c r="E12" s="3">
        <f t="shared" si="1"/>
        <v>1.1000000000000001</v>
      </c>
      <c r="F12" s="8"/>
    </row>
    <row r="13" spans="1:6" ht="15" customHeight="1">
      <c r="A13" s="2">
        <v>41900</v>
      </c>
      <c r="B13" s="19" t="s">
        <v>100</v>
      </c>
      <c r="C13" s="19" t="s">
        <v>105</v>
      </c>
      <c r="D13" s="20"/>
      <c r="E13" s="20">
        <v>23.49</v>
      </c>
      <c r="F13" s="21"/>
    </row>
    <row r="14" spans="1:6" ht="15" customHeight="1">
      <c r="A14" s="2">
        <v>41900</v>
      </c>
      <c r="B14" s="19" t="s">
        <v>100</v>
      </c>
      <c r="C14" s="19" t="s">
        <v>106</v>
      </c>
      <c r="D14" s="20"/>
      <c r="E14" s="20">
        <v>25</v>
      </c>
      <c r="F14" s="21"/>
    </row>
    <row r="15" spans="1:6" ht="15" customHeight="1" thickBot="1">
      <c r="A15" s="4" t="s">
        <v>25</v>
      </c>
      <c r="B15" s="10"/>
      <c r="C15" s="10"/>
      <c r="D15" s="5">
        <f>SUM(D2:D14)</f>
        <v>1098.6300000000001</v>
      </c>
      <c r="E15" s="5">
        <f>SUM(E2:E14)</f>
        <v>110.5</v>
      </c>
      <c r="F15" s="6">
        <f>D15-E15</f>
        <v>988.13000000000011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Plan28"/>
  <dimension ref="A1:F12"/>
  <sheetViews>
    <sheetView workbookViewId="0">
      <selection activeCell="C12" sqref="C12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41901</v>
      </c>
      <c r="B2" s="7" t="s">
        <v>7</v>
      </c>
      <c r="C2" s="7">
        <v>1</v>
      </c>
      <c r="D2" s="3">
        <f>13.05+0.78</f>
        <v>13.83</v>
      </c>
      <c r="E2" s="3"/>
      <c r="F2" s="8"/>
    </row>
    <row r="3" spans="1:6" ht="15" customHeight="1">
      <c r="A3" s="2">
        <v>41901</v>
      </c>
      <c r="B3" s="7" t="s">
        <v>8</v>
      </c>
      <c r="C3" s="7">
        <v>144</v>
      </c>
      <c r="D3" s="3">
        <f>(3.68+0.22)*C3</f>
        <v>561.6</v>
      </c>
      <c r="E3" s="3"/>
      <c r="F3" s="8"/>
    </row>
    <row r="4" spans="1:6" ht="15" customHeight="1">
      <c r="A4" s="2">
        <v>41901</v>
      </c>
      <c r="B4" s="7" t="s">
        <v>9</v>
      </c>
      <c r="C4" s="7">
        <v>81</v>
      </c>
      <c r="D4" s="3">
        <f t="shared" ref="D4:D5" si="0">(3.68+0.22)*C4</f>
        <v>315.90000000000003</v>
      </c>
      <c r="E4" s="3"/>
      <c r="F4" s="8"/>
    </row>
    <row r="5" spans="1:6" ht="15" customHeight="1">
      <c r="A5" s="2">
        <v>41901</v>
      </c>
      <c r="B5" s="7" t="s">
        <v>10</v>
      </c>
      <c r="C5" s="7">
        <v>6</v>
      </c>
      <c r="D5" s="3">
        <f t="shared" si="0"/>
        <v>23.400000000000002</v>
      </c>
      <c r="E5" s="3"/>
      <c r="F5" s="8"/>
    </row>
    <row r="6" spans="1:6" ht="15" customHeight="1">
      <c r="A6" s="2">
        <v>41901</v>
      </c>
      <c r="B6" s="7" t="s">
        <v>12</v>
      </c>
      <c r="C6" s="7">
        <v>1</v>
      </c>
      <c r="D6" s="3"/>
      <c r="E6" s="3">
        <v>0.78</v>
      </c>
      <c r="F6" s="8"/>
    </row>
    <row r="7" spans="1:6" ht="15" customHeight="1">
      <c r="A7" s="2">
        <v>41901</v>
      </c>
      <c r="B7" s="7" t="s">
        <v>13</v>
      </c>
      <c r="C7" s="7">
        <f>C3</f>
        <v>144</v>
      </c>
      <c r="D7" s="3"/>
      <c r="E7" s="3">
        <f>0.22*C7</f>
        <v>31.68</v>
      </c>
      <c r="F7" s="8"/>
    </row>
    <row r="8" spans="1:6" ht="15" customHeight="1">
      <c r="A8" s="2">
        <v>41901</v>
      </c>
      <c r="B8" s="7" t="s">
        <v>14</v>
      </c>
      <c r="C8" s="7">
        <f>C4</f>
        <v>81</v>
      </c>
      <c r="D8" s="3"/>
      <c r="E8" s="3">
        <f t="shared" ref="E8:E9" si="1">0.22*C8</f>
        <v>17.82</v>
      </c>
      <c r="F8" s="8"/>
    </row>
    <row r="9" spans="1:6" ht="15" customHeight="1">
      <c r="A9" s="2">
        <v>41901</v>
      </c>
      <c r="B9" s="7" t="s">
        <v>15</v>
      </c>
      <c r="C9" s="7">
        <f>C5</f>
        <v>6</v>
      </c>
      <c r="D9" s="3"/>
      <c r="E9" s="3">
        <f t="shared" si="1"/>
        <v>1.32</v>
      </c>
      <c r="F9" s="8"/>
    </row>
    <row r="10" spans="1:6" ht="15" customHeight="1">
      <c r="A10" s="2">
        <v>41901</v>
      </c>
      <c r="B10" s="7" t="s">
        <v>20</v>
      </c>
      <c r="C10" s="7" t="s">
        <v>109</v>
      </c>
      <c r="D10" s="3"/>
      <c r="E10" s="3">
        <v>1365.42</v>
      </c>
      <c r="F10" s="8"/>
    </row>
    <row r="11" spans="1:6" ht="15" customHeight="1">
      <c r="A11" s="18">
        <v>41901</v>
      </c>
      <c r="B11" s="19" t="s">
        <v>107</v>
      </c>
      <c r="C11" s="19" t="s">
        <v>108</v>
      </c>
      <c r="D11" s="20"/>
      <c r="E11" s="20">
        <v>14.16</v>
      </c>
      <c r="F11" s="21"/>
    </row>
    <row r="12" spans="1:6" ht="15" customHeight="1" thickBot="1">
      <c r="A12" s="4" t="s">
        <v>25</v>
      </c>
      <c r="B12" s="10"/>
      <c r="C12" s="10"/>
      <c r="D12" s="5">
        <f>SUM(D2:D11)</f>
        <v>914.73000000000013</v>
      </c>
      <c r="E12" s="5">
        <f>SUM(E2:E11)</f>
        <v>1431.18</v>
      </c>
      <c r="F12" s="6">
        <f>D12-E12</f>
        <v>-516.44999999999993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Plan31"/>
  <dimension ref="A1:F8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41904</v>
      </c>
      <c r="B2" s="7" t="s">
        <v>8</v>
      </c>
      <c r="C2" s="7">
        <v>116</v>
      </c>
      <c r="D2" s="3">
        <f>(3.68+0.22)*C2</f>
        <v>452.40000000000003</v>
      </c>
      <c r="E2" s="3"/>
      <c r="F2" s="8"/>
    </row>
    <row r="3" spans="1:6" ht="15" customHeight="1">
      <c r="A3" s="2">
        <v>41904</v>
      </c>
      <c r="B3" s="7" t="s">
        <v>9</v>
      </c>
      <c r="C3" s="7">
        <v>45</v>
      </c>
      <c r="D3" s="3">
        <f t="shared" ref="D3:D4" si="0">(3.68+0.22)*C3</f>
        <v>175.50000000000003</v>
      </c>
      <c r="E3" s="3"/>
      <c r="F3" s="8"/>
    </row>
    <row r="4" spans="1:6" ht="15" customHeight="1">
      <c r="A4" s="2">
        <v>41904</v>
      </c>
      <c r="B4" s="7" t="s">
        <v>10</v>
      </c>
      <c r="C4" s="7">
        <v>9</v>
      </c>
      <c r="D4" s="3">
        <f t="shared" si="0"/>
        <v>35.1</v>
      </c>
      <c r="E4" s="3"/>
      <c r="F4" s="8"/>
    </row>
    <row r="5" spans="1:6" ht="15" customHeight="1">
      <c r="A5" s="2">
        <v>41904</v>
      </c>
      <c r="B5" s="7" t="s">
        <v>13</v>
      </c>
      <c r="C5" s="7">
        <f>C2</f>
        <v>116</v>
      </c>
      <c r="D5" s="3"/>
      <c r="E5" s="3">
        <f>0.22*C5</f>
        <v>25.52</v>
      </c>
      <c r="F5" s="8"/>
    </row>
    <row r="6" spans="1:6" ht="15" customHeight="1">
      <c r="A6" s="2">
        <v>41904</v>
      </c>
      <c r="B6" s="7" t="s">
        <v>14</v>
      </c>
      <c r="C6" s="7">
        <f>C3</f>
        <v>45</v>
      </c>
      <c r="D6" s="3"/>
      <c r="E6" s="3">
        <f t="shared" ref="E6:E7" si="1">0.22*C6</f>
        <v>9.9</v>
      </c>
      <c r="F6" s="8"/>
    </row>
    <row r="7" spans="1:6" ht="15" customHeight="1">
      <c r="A7" s="2">
        <v>41904</v>
      </c>
      <c r="B7" s="7" t="s">
        <v>15</v>
      </c>
      <c r="C7" s="7">
        <f>C4</f>
        <v>9</v>
      </c>
      <c r="D7" s="3"/>
      <c r="E7" s="3">
        <f t="shared" si="1"/>
        <v>1.98</v>
      </c>
      <c r="F7" s="8"/>
    </row>
    <row r="8" spans="1:6" ht="15" customHeight="1" thickBot="1">
      <c r="A8" s="4" t="s">
        <v>25</v>
      </c>
      <c r="B8" s="10"/>
      <c r="C8" s="10"/>
      <c r="D8" s="5">
        <f>SUM(D2:D7)</f>
        <v>663.00000000000011</v>
      </c>
      <c r="E8" s="5">
        <f>SUM(E2:E7)</f>
        <v>37.4</v>
      </c>
      <c r="F8" s="6">
        <f>D8-E8</f>
        <v>625.60000000000014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Plan32"/>
  <dimension ref="A1:F21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41905</v>
      </c>
      <c r="B2" s="7" t="s">
        <v>6</v>
      </c>
      <c r="C2" s="7" t="s">
        <v>51</v>
      </c>
      <c r="D2" s="3">
        <f>71.43+4.29</f>
        <v>75.720000000000013</v>
      </c>
      <c r="E2" s="3"/>
      <c r="F2" s="8"/>
    </row>
    <row r="3" spans="1:6" ht="15" customHeight="1">
      <c r="A3" s="2">
        <v>41905</v>
      </c>
      <c r="B3" s="7" t="s">
        <v>6</v>
      </c>
      <c r="C3" s="7" t="s">
        <v>52</v>
      </c>
      <c r="D3" s="3">
        <f>19.43+1.16</f>
        <v>20.59</v>
      </c>
      <c r="E3" s="3"/>
      <c r="F3" s="8"/>
    </row>
    <row r="4" spans="1:6" ht="15" customHeight="1">
      <c r="A4" s="2">
        <v>41905</v>
      </c>
      <c r="B4" s="7" t="s">
        <v>6</v>
      </c>
      <c r="C4" s="7" t="s">
        <v>53</v>
      </c>
      <c r="D4" s="3">
        <f>71.43+4.29</f>
        <v>75.720000000000013</v>
      </c>
      <c r="E4" s="3"/>
      <c r="F4" s="8"/>
    </row>
    <row r="5" spans="1:6" ht="15" customHeight="1">
      <c r="A5" s="2">
        <v>41905</v>
      </c>
      <c r="B5" s="7" t="s">
        <v>6</v>
      </c>
      <c r="C5" s="7" t="s">
        <v>54</v>
      </c>
      <c r="D5" s="3">
        <f>71.43+4.29</f>
        <v>75.720000000000013</v>
      </c>
      <c r="E5" s="3"/>
      <c r="F5" s="8"/>
    </row>
    <row r="6" spans="1:6" ht="15" customHeight="1">
      <c r="A6" s="2">
        <v>41905</v>
      </c>
      <c r="B6" s="7" t="s">
        <v>64</v>
      </c>
      <c r="C6" s="13" t="s">
        <v>82</v>
      </c>
      <c r="D6" s="3">
        <f>542.52+32.5</f>
        <v>575.02</v>
      </c>
      <c r="E6" s="3"/>
      <c r="F6" s="8"/>
    </row>
    <row r="7" spans="1:6" ht="15" customHeight="1">
      <c r="A7" s="2">
        <v>41905</v>
      </c>
      <c r="B7" s="7" t="s">
        <v>64</v>
      </c>
      <c r="C7" s="13" t="s">
        <v>83</v>
      </c>
      <c r="D7" s="3">
        <f>542.52+32.5</f>
        <v>575.02</v>
      </c>
      <c r="E7" s="3"/>
      <c r="F7" s="8"/>
    </row>
    <row r="8" spans="1:6" ht="15" customHeight="1">
      <c r="A8" s="2">
        <v>41905</v>
      </c>
      <c r="B8" s="7" t="s">
        <v>64</v>
      </c>
      <c r="C8" s="13" t="s">
        <v>84</v>
      </c>
      <c r="D8" s="3">
        <f>542.52+32.5</f>
        <v>575.02</v>
      </c>
      <c r="E8" s="3"/>
      <c r="F8" s="8"/>
    </row>
    <row r="9" spans="1:6" ht="15" customHeight="1">
      <c r="A9" s="2">
        <v>41905</v>
      </c>
      <c r="B9" s="7" t="s">
        <v>64</v>
      </c>
      <c r="C9" s="13" t="s">
        <v>85</v>
      </c>
      <c r="D9" s="3">
        <f>542.52+32.5</f>
        <v>575.02</v>
      </c>
      <c r="E9" s="3"/>
      <c r="F9" s="8"/>
    </row>
    <row r="10" spans="1:6" ht="15" customHeight="1">
      <c r="A10" s="2">
        <v>41905</v>
      </c>
      <c r="B10" s="7" t="s">
        <v>64</v>
      </c>
      <c r="C10" s="13" t="s">
        <v>86</v>
      </c>
      <c r="D10" s="3">
        <f>542.52+32.5</f>
        <v>575.02</v>
      </c>
      <c r="E10" s="3"/>
      <c r="F10" s="8"/>
    </row>
    <row r="11" spans="1:6" ht="15" customHeight="1">
      <c r="A11" s="2">
        <v>41905</v>
      </c>
      <c r="B11" s="7" t="s">
        <v>64</v>
      </c>
      <c r="C11" s="13" t="s">
        <v>87</v>
      </c>
      <c r="D11" s="3">
        <f>294.36+17.6</f>
        <v>311.96000000000004</v>
      </c>
      <c r="E11" s="3"/>
      <c r="F11" s="8"/>
    </row>
    <row r="12" spans="1:6" ht="15" customHeight="1">
      <c r="A12" s="2">
        <v>41905</v>
      </c>
      <c r="B12" s="7" t="s">
        <v>8</v>
      </c>
      <c r="C12" s="7">
        <v>152</v>
      </c>
      <c r="D12" s="3">
        <f>(3.68+0.22)*C12</f>
        <v>592.80000000000007</v>
      </c>
      <c r="E12" s="3"/>
      <c r="F12" s="8"/>
    </row>
    <row r="13" spans="1:6" ht="15" customHeight="1">
      <c r="A13" s="2">
        <v>41905</v>
      </c>
      <c r="B13" s="7" t="s">
        <v>9</v>
      </c>
      <c r="C13" s="7">
        <v>62</v>
      </c>
      <c r="D13" s="3">
        <f t="shared" ref="D13:D14" si="0">(3.68+0.22)*C13</f>
        <v>241.8</v>
      </c>
      <c r="E13" s="3"/>
      <c r="F13" s="8"/>
    </row>
    <row r="14" spans="1:6" ht="15" customHeight="1">
      <c r="A14" s="2">
        <v>41905</v>
      </c>
      <c r="B14" s="7" t="s">
        <v>10</v>
      </c>
      <c r="C14" s="7">
        <v>9</v>
      </c>
      <c r="D14" s="3">
        <f t="shared" si="0"/>
        <v>35.1</v>
      </c>
      <c r="E14" s="3"/>
      <c r="F14" s="8"/>
    </row>
    <row r="15" spans="1:6" ht="15" customHeight="1">
      <c r="A15" s="2">
        <v>41905</v>
      </c>
      <c r="B15" s="7" t="s">
        <v>11</v>
      </c>
      <c r="C15" s="7"/>
      <c r="D15" s="3"/>
      <c r="E15" s="3">
        <f>4.29*3+1.16</f>
        <v>14.030000000000001</v>
      </c>
      <c r="F15" s="8"/>
    </row>
    <row r="16" spans="1:6" ht="15" customHeight="1">
      <c r="A16" s="2">
        <v>41905</v>
      </c>
      <c r="B16" s="7" t="s">
        <v>95</v>
      </c>
      <c r="C16" s="7"/>
      <c r="D16" s="3"/>
      <c r="E16" s="3">
        <f>32.5*5+17.6</f>
        <v>180.1</v>
      </c>
      <c r="F16" s="8"/>
    </row>
    <row r="17" spans="1:6" ht="15" customHeight="1">
      <c r="A17" s="2">
        <v>41905</v>
      </c>
      <c r="B17" s="7" t="s">
        <v>13</v>
      </c>
      <c r="C17" s="7">
        <f>C12</f>
        <v>152</v>
      </c>
      <c r="D17" s="3"/>
      <c r="E17" s="3">
        <f>0.22*C17</f>
        <v>33.44</v>
      </c>
      <c r="F17" s="8"/>
    </row>
    <row r="18" spans="1:6" ht="15" customHeight="1">
      <c r="A18" s="2">
        <v>41905</v>
      </c>
      <c r="B18" s="7" t="s">
        <v>14</v>
      </c>
      <c r="C18" s="7">
        <f>C13</f>
        <v>62</v>
      </c>
      <c r="D18" s="3"/>
      <c r="E18" s="3">
        <f t="shared" ref="E18:E19" si="1">0.22*C18</f>
        <v>13.64</v>
      </c>
      <c r="F18" s="8"/>
    </row>
    <row r="19" spans="1:6" ht="15" customHeight="1">
      <c r="A19" s="2">
        <v>41905</v>
      </c>
      <c r="B19" s="7" t="s">
        <v>15</v>
      </c>
      <c r="C19" s="7">
        <f>C14</f>
        <v>9</v>
      </c>
      <c r="D19" s="3"/>
      <c r="E19" s="3">
        <f t="shared" si="1"/>
        <v>1.98</v>
      </c>
      <c r="F19" s="8"/>
    </row>
    <row r="20" spans="1:6" ht="15" customHeight="1">
      <c r="A20" s="2">
        <v>41905</v>
      </c>
      <c r="B20" s="7" t="s">
        <v>16</v>
      </c>
      <c r="C20" s="7"/>
      <c r="D20" s="3"/>
      <c r="E20" s="3">
        <v>18</v>
      </c>
      <c r="F20" s="8"/>
    </row>
    <row r="21" spans="1:6" ht="15" customHeight="1" thickBot="1">
      <c r="A21" s="4" t="s">
        <v>25</v>
      </c>
      <c r="B21" s="10"/>
      <c r="C21" s="10"/>
      <c r="D21" s="5">
        <f>SUM(D2:D20)</f>
        <v>4304.51</v>
      </c>
      <c r="E21" s="5">
        <f>SUM(E2:E20)</f>
        <v>261.18999999999994</v>
      </c>
      <c r="F21" s="6">
        <f>D21-E21</f>
        <v>4043.32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Plan33"/>
  <dimension ref="A1:F12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41906</v>
      </c>
      <c r="B2" s="7" t="s">
        <v>6</v>
      </c>
      <c r="C2" s="7" t="s">
        <v>55</v>
      </c>
      <c r="D2" s="3">
        <f>71.43+4.29</f>
        <v>75.720000000000013</v>
      </c>
      <c r="E2" s="3"/>
      <c r="F2" s="8"/>
    </row>
    <row r="3" spans="1:6" ht="15" customHeight="1">
      <c r="A3" s="2">
        <v>41906</v>
      </c>
      <c r="B3" s="7" t="s">
        <v>7</v>
      </c>
      <c r="C3" s="7">
        <v>1</v>
      </c>
      <c r="D3" s="3">
        <f>13.05+0.78</f>
        <v>13.83</v>
      </c>
      <c r="E3" s="3"/>
      <c r="F3" s="8"/>
    </row>
    <row r="4" spans="1:6" ht="15" customHeight="1">
      <c r="A4" s="2">
        <v>41906</v>
      </c>
      <c r="B4" s="7" t="s">
        <v>8</v>
      </c>
      <c r="C4" s="7">
        <v>105</v>
      </c>
      <c r="D4" s="3">
        <f>(3.68+0.22)*C4</f>
        <v>409.50000000000006</v>
      </c>
      <c r="E4" s="3"/>
      <c r="F4" s="8"/>
    </row>
    <row r="5" spans="1:6" ht="15" customHeight="1">
      <c r="A5" s="2">
        <v>41906</v>
      </c>
      <c r="B5" s="7" t="s">
        <v>9</v>
      </c>
      <c r="C5" s="7">
        <v>75</v>
      </c>
      <c r="D5" s="3">
        <f t="shared" ref="D5:D6" si="0">(3.68+0.22)*C5</f>
        <v>292.5</v>
      </c>
      <c r="E5" s="3"/>
      <c r="F5" s="8"/>
    </row>
    <row r="6" spans="1:6" ht="15" customHeight="1">
      <c r="A6" s="2">
        <v>41906</v>
      </c>
      <c r="B6" s="7" t="s">
        <v>10</v>
      </c>
      <c r="C6" s="7">
        <v>5</v>
      </c>
      <c r="D6" s="3">
        <f t="shared" si="0"/>
        <v>19.5</v>
      </c>
      <c r="E6" s="3"/>
      <c r="F6" s="8"/>
    </row>
    <row r="7" spans="1:6" ht="15" customHeight="1">
      <c r="A7" s="2">
        <v>41906</v>
      </c>
      <c r="B7" s="7" t="s">
        <v>11</v>
      </c>
      <c r="C7" s="7"/>
      <c r="D7" s="3"/>
      <c r="E7" s="3">
        <v>4.29</v>
      </c>
      <c r="F7" s="8"/>
    </row>
    <row r="8" spans="1:6" ht="15" customHeight="1">
      <c r="A8" s="2">
        <v>41906</v>
      </c>
      <c r="B8" s="7" t="s">
        <v>12</v>
      </c>
      <c r="C8" s="7">
        <v>1</v>
      </c>
      <c r="D8" s="3"/>
      <c r="E8" s="3">
        <v>0.78</v>
      </c>
      <c r="F8" s="8"/>
    </row>
    <row r="9" spans="1:6" ht="15" customHeight="1">
      <c r="A9" s="2">
        <v>41906</v>
      </c>
      <c r="B9" s="7" t="s">
        <v>13</v>
      </c>
      <c r="C9" s="7">
        <f>C4</f>
        <v>105</v>
      </c>
      <c r="D9" s="3"/>
      <c r="E9" s="3">
        <f>0.22*C9</f>
        <v>23.1</v>
      </c>
      <c r="F9" s="8"/>
    </row>
    <row r="10" spans="1:6" ht="15" customHeight="1">
      <c r="A10" s="2">
        <v>41906</v>
      </c>
      <c r="B10" s="7" t="s">
        <v>14</v>
      </c>
      <c r="C10" s="7">
        <f>C5</f>
        <v>75</v>
      </c>
      <c r="D10" s="3"/>
      <c r="E10" s="3">
        <f t="shared" ref="E10:E11" si="1">0.22*C10</f>
        <v>16.5</v>
      </c>
      <c r="F10" s="8"/>
    </row>
    <row r="11" spans="1:6" ht="15" customHeight="1">
      <c r="A11" s="2">
        <v>41906</v>
      </c>
      <c r="B11" s="7" t="s">
        <v>15</v>
      </c>
      <c r="C11" s="7">
        <f>C6</f>
        <v>5</v>
      </c>
      <c r="D11" s="3"/>
      <c r="E11" s="3">
        <f t="shared" si="1"/>
        <v>1.1000000000000001</v>
      </c>
      <c r="F11" s="8"/>
    </row>
    <row r="12" spans="1:6" ht="15" customHeight="1" thickBot="1">
      <c r="A12" s="4" t="s">
        <v>25</v>
      </c>
      <c r="B12" s="10"/>
      <c r="C12" s="10"/>
      <c r="D12" s="5">
        <f>SUM(D2:D11)</f>
        <v>811.05000000000007</v>
      </c>
      <c r="E12" s="5">
        <f>SUM(E2:E11)</f>
        <v>45.77</v>
      </c>
      <c r="F12" s="6">
        <f>D12-E12</f>
        <v>765.28000000000009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Plan34"/>
  <dimension ref="A1:F12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41907</v>
      </c>
      <c r="B2" s="7" t="s">
        <v>64</v>
      </c>
      <c r="C2" s="13" t="s">
        <v>88</v>
      </c>
      <c r="D2" s="3">
        <f>37.04+2.21</f>
        <v>39.25</v>
      </c>
      <c r="E2" s="3"/>
      <c r="F2" s="8"/>
    </row>
    <row r="3" spans="1:6" ht="15" customHeight="1">
      <c r="A3" s="2">
        <v>41907</v>
      </c>
      <c r="B3" s="7" t="s">
        <v>64</v>
      </c>
      <c r="C3" s="13" t="s">
        <v>89</v>
      </c>
      <c r="D3" s="3">
        <f>460.63+27.57</f>
        <v>488.2</v>
      </c>
      <c r="E3" s="3"/>
      <c r="F3" s="8"/>
    </row>
    <row r="4" spans="1:6" ht="15" customHeight="1">
      <c r="A4" s="2">
        <v>41907</v>
      </c>
      <c r="B4" s="7" t="s">
        <v>64</v>
      </c>
      <c r="C4" s="13" t="s">
        <v>90</v>
      </c>
      <c r="D4" s="3">
        <f>460.63+27.57</f>
        <v>488.2</v>
      </c>
      <c r="E4" s="3"/>
      <c r="F4" s="8"/>
    </row>
    <row r="5" spans="1:6" ht="15" customHeight="1">
      <c r="A5" s="2">
        <v>41907</v>
      </c>
      <c r="B5" s="7" t="s">
        <v>8</v>
      </c>
      <c r="C5" s="7">
        <v>107</v>
      </c>
      <c r="D5" s="3">
        <f>(3.68+0.22)*C5</f>
        <v>417.3</v>
      </c>
      <c r="E5" s="3"/>
      <c r="F5" s="8"/>
    </row>
    <row r="6" spans="1:6" ht="15" customHeight="1">
      <c r="A6" s="2">
        <v>41907</v>
      </c>
      <c r="B6" s="7" t="s">
        <v>9</v>
      </c>
      <c r="C6" s="7">
        <v>131</v>
      </c>
      <c r="D6" s="3">
        <f t="shared" ref="D6:D7" si="0">(3.68+0.22)*C6</f>
        <v>510.90000000000003</v>
      </c>
      <c r="E6" s="3"/>
      <c r="F6" s="8"/>
    </row>
    <row r="7" spans="1:6" ht="15" customHeight="1">
      <c r="A7" s="2">
        <v>41907</v>
      </c>
      <c r="B7" s="7" t="s">
        <v>10</v>
      </c>
      <c r="C7" s="7">
        <v>5</v>
      </c>
      <c r="D7" s="3">
        <f t="shared" si="0"/>
        <v>19.5</v>
      </c>
      <c r="E7" s="3"/>
      <c r="F7" s="8"/>
    </row>
    <row r="8" spans="1:6" ht="15" customHeight="1">
      <c r="A8" s="2">
        <v>41907</v>
      </c>
      <c r="B8" s="7" t="s">
        <v>95</v>
      </c>
      <c r="C8" s="7"/>
      <c r="D8" s="3"/>
      <c r="E8" s="3">
        <f>27.57*2+2.21</f>
        <v>57.35</v>
      </c>
      <c r="F8" s="8"/>
    </row>
    <row r="9" spans="1:6" ht="15" customHeight="1">
      <c r="A9" s="2">
        <v>41907</v>
      </c>
      <c r="B9" s="7" t="s">
        <v>13</v>
      </c>
      <c r="C9" s="7">
        <f>C5</f>
        <v>107</v>
      </c>
      <c r="D9" s="3"/>
      <c r="E9" s="3">
        <f>0.22*C9</f>
        <v>23.54</v>
      </c>
      <c r="F9" s="8"/>
    </row>
    <row r="10" spans="1:6" ht="15" customHeight="1">
      <c r="A10" s="2">
        <v>41907</v>
      </c>
      <c r="B10" s="7" t="s">
        <v>14</v>
      </c>
      <c r="C10" s="7">
        <f>C6</f>
        <v>131</v>
      </c>
      <c r="D10" s="3"/>
      <c r="E10" s="3">
        <f t="shared" ref="E10:E11" si="1">0.22*C10</f>
        <v>28.82</v>
      </c>
      <c r="F10" s="8"/>
    </row>
    <row r="11" spans="1:6" ht="15" customHeight="1">
      <c r="A11" s="2">
        <v>41907</v>
      </c>
      <c r="B11" s="7" t="s">
        <v>15</v>
      </c>
      <c r="C11" s="7">
        <f>C7</f>
        <v>5</v>
      </c>
      <c r="D11" s="3"/>
      <c r="E11" s="3">
        <f t="shared" si="1"/>
        <v>1.1000000000000001</v>
      </c>
      <c r="F11" s="8"/>
    </row>
    <row r="12" spans="1:6" ht="15" customHeight="1" thickBot="1">
      <c r="A12" s="4" t="s">
        <v>25</v>
      </c>
      <c r="B12" s="10"/>
      <c r="C12" s="10"/>
      <c r="D12" s="5">
        <f>SUM(D2:D11)</f>
        <v>1963.3500000000001</v>
      </c>
      <c r="E12" s="5">
        <f>SUM(E2:E11)</f>
        <v>110.81</v>
      </c>
      <c r="F12" s="6">
        <f>D12-E12</f>
        <v>1852.5400000000002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Plan35"/>
  <dimension ref="A1:F17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41908</v>
      </c>
      <c r="B2" s="7" t="s">
        <v>6</v>
      </c>
      <c r="C2" s="7" t="s">
        <v>56</v>
      </c>
      <c r="D2" s="3">
        <f>15.03+0.9</f>
        <v>15.93</v>
      </c>
      <c r="E2" s="3"/>
      <c r="F2" s="8"/>
    </row>
    <row r="3" spans="1:6" ht="15" customHeight="1">
      <c r="A3" s="2">
        <v>41908</v>
      </c>
      <c r="B3" s="7" t="s">
        <v>6</v>
      </c>
      <c r="C3" s="7" t="s">
        <v>57</v>
      </c>
      <c r="D3" s="3">
        <f>71.43+4.29</f>
        <v>75.720000000000013</v>
      </c>
      <c r="E3" s="3"/>
      <c r="F3" s="8"/>
    </row>
    <row r="4" spans="1:6" ht="15" customHeight="1">
      <c r="A4" s="2">
        <v>41908</v>
      </c>
      <c r="B4" s="7" t="s">
        <v>6</v>
      </c>
      <c r="C4" s="7" t="s">
        <v>58</v>
      </c>
      <c r="D4" s="3">
        <f>71.43+4.29</f>
        <v>75.720000000000013</v>
      </c>
      <c r="E4" s="3"/>
      <c r="F4" s="8"/>
    </row>
    <row r="5" spans="1:6" ht="15" customHeight="1">
      <c r="A5" s="2">
        <v>41908</v>
      </c>
      <c r="B5" s="7" t="s">
        <v>6</v>
      </c>
      <c r="C5" s="7" t="s">
        <v>59</v>
      </c>
      <c r="D5" s="3">
        <f>71.43+4.29</f>
        <v>75.720000000000013</v>
      </c>
      <c r="E5" s="3"/>
      <c r="F5" s="8"/>
    </row>
    <row r="6" spans="1:6" ht="15" customHeight="1">
      <c r="A6" s="2">
        <v>41908</v>
      </c>
      <c r="B6" s="7" t="s">
        <v>64</v>
      </c>
      <c r="C6" s="13" t="s">
        <v>91</v>
      </c>
      <c r="D6" s="3">
        <f>2352.82+140.84</f>
        <v>2493.6600000000003</v>
      </c>
      <c r="E6" s="3"/>
      <c r="F6" s="8"/>
    </row>
    <row r="7" spans="1:6" ht="15" customHeight="1">
      <c r="A7" s="2">
        <v>41908</v>
      </c>
      <c r="B7" s="7" t="s">
        <v>64</v>
      </c>
      <c r="C7" s="13" t="s">
        <v>92</v>
      </c>
      <c r="D7" s="3">
        <f>28.24+1.69</f>
        <v>29.93</v>
      </c>
      <c r="E7" s="3"/>
      <c r="F7" s="8"/>
    </row>
    <row r="8" spans="1:6" ht="15" customHeight="1">
      <c r="A8" s="2">
        <v>41908</v>
      </c>
      <c r="B8" s="7" t="s">
        <v>8</v>
      </c>
      <c r="C8" s="7">
        <v>146</v>
      </c>
      <c r="D8" s="3">
        <f>(3.68+0.22)*C8</f>
        <v>569.40000000000009</v>
      </c>
      <c r="E8" s="3"/>
      <c r="F8" s="8"/>
    </row>
    <row r="9" spans="1:6" ht="15" customHeight="1">
      <c r="A9" s="2">
        <v>41908</v>
      </c>
      <c r="B9" s="7" t="s">
        <v>9</v>
      </c>
      <c r="C9" s="7">
        <v>47</v>
      </c>
      <c r="D9" s="3">
        <f t="shared" ref="D9:D10" si="0">(3.68+0.22)*C9</f>
        <v>183.3</v>
      </c>
      <c r="E9" s="3"/>
      <c r="F9" s="8"/>
    </row>
    <row r="10" spans="1:6" ht="15" customHeight="1">
      <c r="A10" s="2">
        <v>41908</v>
      </c>
      <c r="B10" s="7" t="s">
        <v>10</v>
      </c>
      <c r="C10" s="7">
        <v>7</v>
      </c>
      <c r="D10" s="3">
        <f t="shared" si="0"/>
        <v>27.300000000000004</v>
      </c>
      <c r="E10" s="3"/>
      <c r="F10" s="8"/>
    </row>
    <row r="11" spans="1:6" ht="15" customHeight="1">
      <c r="A11" s="2">
        <v>41908</v>
      </c>
      <c r="B11" s="7" t="s">
        <v>11</v>
      </c>
      <c r="C11" s="7"/>
      <c r="D11" s="3"/>
      <c r="E11" s="3">
        <f>4.29*3+0.9</f>
        <v>13.770000000000001</v>
      </c>
      <c r="F11" s="8"/>
    </row>
    <row r="12" spans="1:6" ht="15" customHeight="1">
      <c r="A12" s="2">
        <v>41908</v>
      </c>
      <c r="B12" s="7" t="s">
        <v>95</v>
      </c>
      <c r="C12" s="7"/>
      <c r="D12" s="3"/>
      <c r="E12" s="3">
        <f>140.84+1.69</f>
        <v>142.53</v>
      </c>
      <c r="F12" s="8"/>
    </row>
    <row r="13" spans="1:6" ht="15" customHeight="1">
      <c r="A13" s="2">
        <v>41908</v>
      </c>
      <c r="B13" s="7" t="s">
        <v>13</v>
      </c>
      <c r="C13" s="7">
        <f>C8</f>
        <v>146</v>
      </c>
      <c r="D13" s="3"/>
      <c r="E13" s="3">
        <f>0.22*C13</f>
        <v>32.119999999999997</v>
      </c>
      <c r="F13" s="8"/>
    </row>
    <row r="14" spans="1:6" ht="15" customHeight="1">
      <c r="A14" s="2">
        <v>41908</v>
      </c>
      <c r="B14" s="7" t="s">
        <v>14</v>
      </c>
      <c r="C14" s="7">
        <f>C9</f>
        <v>47</v>
      </c>
      <c r="D14" s="3"/>
      <c r="E14" s="3">
        <f t="shared" ref="E14:E15" si="1">0.22*C14</f>
        <v>10.34</v>
      </c>
      <c r="F14" s="8"/>
    </row>
    <row r="15" spans="1:6" ht="15" customHeight="1">
      <c r="A15" s="2">
        <v>41908</v>
      </c>
      <c r="B15" s="7" t="s">
        <v>15</v>
      </c>
      <c r="C15" s="7">
        <f>C10</f>
        <v>7</v>
      </c>
      <c r="D15" s="3"/>
      <c r="E15" s="3">
        <f t="shared" si="1"/>
        <v>1.54</v>
      </c>
      <c r="F15" s="8"/>
    </row>
    <row r="16" spans="1:6" ht="15" customHeight="1">
      <c r="A16" s="2">
        <v>41908</v>
      </c>
      <c r="B16" s="7" t="s">
        <v>98</v>
      </c>
      <c r="C16" s="7" t="s">
        <v>99</v>
      </c>
      <c r="D16" s="3"/>
      <c r="E16" s="3">
        <v>404.25</v>
      </c>
      <c r="F16" s="8"/>
    </row>
    <row r="17" spans="1:6" ht="15" customHeight="1" thickBot="1">
      <c r="A17" s="4" t="s">
        <v>25</v>
      </c>
      <c r="B17" s="10"/>
      <c r="C17" s="10"/>
      <c r="D17" s="5">
        <f>SUM(D2:D16)</f>
        <v>3546.6800000000007</v>
      </c>
      <c r="E17" s="5">
        <f>SUM(E2:E16)</f>
        <v>604.54999999999995</v>
      </c>
      <c r="F17" s="6">
        <f>D17-E17</f>
        <v>2942.130000000001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Plan38"/>
  <dimension ref="A1:F17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41911</v>
      </c>
      <c r="B2" s="7" t="s">
        <v>6</v>
      </c>
      <c r="C2" s="7" t="s">
        <v>60</v>
      </c>
      <c r="D2" s="3">
        <f>71.43+4.29</f>
        <v>75.720000000000013</v>
      </c>
      <c r="E2" s="3"/>
      <c r="F2" s="8"/>
    </row>
    <row r="3" spans="1:6" ht="15" customHeight="1">
      <c r="A3" s="2">
        <v>41911</v>
      </c>
      <c r="B3" s="7" t="s">
        <v>6</v>
      </c>
      <c r="C3" s="7" t="s">
        <v>61</v>
      </c>
      <c r="D3" s="3">
        <f>71.43+4.29</f>
        <v>75.720000000000013</v>
      </c>
      <c r="E3" s="3"/>
      <c r="F3" s="8"/>
    </row>
    <row r="4" spans="1:6" ht="15" customHeight="1">
      <c r="A4" s="2">
        <v>41911</v>
      </c>
      <c r="B4" s="7" t="s">
        <v>6</v>
      </c>
      <c r="C4" s="7" t="s">
        <v>62</v>
      </c>
      <c r="D4" s="3">
        <f>19.43+1.16</f>
        <v>20.59</v>
      </c>
      <c r="E4" s="3"/>
      <c r="F4" s="8"/>
    </row>
    <row r="5" spans="1:6" ht="15" customHeight="1">
      <c r="A5" s="2">
        <v>41911</v>
      </c>
      <c r="B5" s="7" t="s">
        <v>6</v>
      </c>
      <c r="C5" s="7" t="s">
        <v>63</v>
      </c>
      <c r="D5" s="3">
        <f>15.03+0.9</f>
        <v>15.93</v>
      </c>
      <c r="E5" s="3"/>
      <c r="F5" s="8"/>
    </row>
    <row r="6" spans="1:6" ht="15" customHeight="1">
      <c r="A6" s="2">
        <v>41911</v>
      </c>
      <c r="B6" s="7" t="s">
        <v>64</v>
      </c>
      <c r="C6" s="13" t="s">
        <v>93</v>
      </c>
      <c r="D6" s="3">
        <f>1407.99+84.39</f>
        <v>1492.38</v>
      </c>
      <c r="E6" s="3"/>
      <c r="F6" s="8"/>
    </row>
    <row r="7" spans="1:6" ht="15" customHeight="1">
      <c r="A7" s="2">
        <v>41911</v>
      </c>
      <c r="B7" s="7" t="s">
        <v>7</v>
      </c>
      <c r="C7" s="7">
        <v>2</v>
      </c>
      <c r="D7" s="3">
        <f>(13.05+0.78)*2</f>
        <v>27.66</v>
      </c>
      <c r="E7" s="3"/>
      <c r="F7" s="8"/>
    </row>
    <row r="8" spans="1:6" ht="15" customHeight="1">
      <c r="A8" s="2">
        <v>41911</v>
      </c>
      <c r="B8" s="7" t="s">
        <v>8</v>
      </c>
      <c r="C8" s="7">
        <v>244</v>
      </c>
      <c r="D8" s="3">
        <f>(3.68+0.22)*C8</f>
        <v>951.60000000000014</v>
      </c>
      <c r="E8" s="3"/>
      <c r="F8" s="8"/>
    </row>
    <row r="9" spans="1:6" ht="15" customHeight="1">
      <c r="A9" s="2">
        <v>41911</v>
      </c>
      <c r="B9" s="7" t="s">
        <v>9</v>
      </c>
      <c r="C9" s="7">
        <v>78</v>
      </c>
      <c r="D9" s="3">
        <f t="shared" ref="D9:D10" si="0">(3.68+0.22)*C9</f>
        <v>304.20000000000005</v>
      </c>
      <c r="E9" s="3"/>
      <c r="F9" s="8"/>
    </row>
    <row r="10" spans="1:6" ht="15" customHeight="1">
      <c r="A10" s="2">
        <v>41911</v>
      </c>
      <c r="B10" s="7" t="s">
        <v>10</v>
      </c>
      <c r="C10" s="7">
        <v>24</v>
      </c>
      <c r="D10" s="3">
        <f t="shared" si="0"/>
        <v>93.600000000000009</v>
      </c>
      <c r="E10" s="3"/>
      <c r="F10" s="8"/>
    </row>
    <row r="11" spans="1:6" ht="15" customHeight="1">
      <c r="A11" s="2">
        <v>41911</v>
      </c>
      <c r="B11" s="7" t="s">
        <v>11</v>
      </c>
      <c r="C11" s="7"/>
      <c r="D11" s="3"/>
      <c r="E11" s="3">
        <f>4.29*2+1.16+0.9</f>
        <v>10.64</v>
      </c>
      <c r="F11" s="8"/>
    </row>
    <row r="12" spans="1:6" ht="15" customHeight="1">
      <c r="A12" s="2">
        <v>41911</v>
      </c>
      <c r="B12" s="7" t="s">
        <v>95</v>
      </c>
      <c r="C12" s="7"/>
      <c r="D12" s="3"/>
      <c r="E12" s="3">
        <v>84.39</v>
      </c>
      <c r="F12" s="8"/>
    </row>
    <row r="13" spans="1:6" ht="15" customHeight="1">
      <c r="A13" s="2">
        <v>41911</v>
      </c>
      <c r="B13" s="7" t="s">
        <v>12</v>
      </c>
      <c r="C13" s="7">
        <v>2</v>
      </c>
      <c r="D13" s="3"/>
      <c r="E13" s="3">
        <f>0.78*2</f>
        <v>1.56</v>
      </c>
      <c r="F13" s="8"/>
    </row>
    <row r="14" spans="1:6" ht="15" customHeight="1">
      <c r="A14" s="2">
        <v>41911</v>
      </c>
      <c r="B14" s="7" t="s">
        <v>13</v>
      </c>
      <c r="C14" s="7">
        <f>C8</f>
        <v>244</v>
      </c>
      <c r="D14" s="3"/>
      <c r="E14" s="3">
        <f>0.22*C14</f>
        <v>53.68</v>
      </c>
      <c r="F14" s="8"/>
    </row>
    <row r="15" spans="1:6" ht="15" customHeight="1">
      <c r="A15" s="2">
        <v>41911</v>
      </c>
      <c r="B15" s="7" t="s">
        <v>14</v>
      </c>
      <c r="C15" s="7">
        <f>C9</f>
        <v>78</v>
      </c>
      <c r="D15" s="3"/>
      <c r="E15" s="3">
        <f t="shared" ref="E15:E16" si="1">0.22*C15</f>
        <v>17.16</v>
      </c>
      <c r="F15" s="8"/>
    </row>
    <row r="16" spans="1:6" ht="15" customHeight="1">
      <c r="A16" s="2">
        <v>41911</v>
      </c>
      <c r="B16" s="7" t="s">
        <v>15</v>
      </c>
      <c r="C16" s="7">
        <f>C10</f>
        <v>24</v>
      </c>
      <c r="D16" s="3"/>
      <c r="E16" s="3">
        <f t="shared" si="1"/>
        <v>5.28</v>
      </c>
      <c r="F16" s="8"/>
    </row>
    <row r="17" spans="1:6" ht="15" customHeight="1" thickBot="1">
      <c r="A17" s="4" t="s">
        <v>25</v>
      </c>
      <c r="B17" s="10"/>
      <c r="C17" s="10"/>
      <c r="D17" s="5">
        <f>SUM(D2:D16)</f>
        <v>3057.4</v>
      </c>
      <c r="E17" s="5">
        <f>SUM(E2:E16)</f>
        <v>172.71</v>
      </c>
      <c r="F17" s="6">
        <f>D17-E17</f>
        <v>2884.69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Plan39"/>
  <dimension ref="A1:F11"/>
  <sheetViews>
    <sheetView workbookViewId="0">
      <selection activeCell="C1" sqref="C1:C104857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41912</v>
      </c>
      <c r="B2" s="7" t="s">
        <v>64</v>
      </c>
      <c r="C2" s="13" t="s">
        <v>94</v>
      </c>
      <c r="D2" s="3">
        <f>37.04+2.21</f>
        <v>39.25</v>
      </c>
      <c r="E2" s="3"/>
      <c r="F2" s="8"/>
    </row>
    <row r="3" spans="1:6" ht="15" customHeight="1">
      <c r="A3" s="2">
        <v>41912</v>
      </c>
      <c r="B3" s="7" t="s">
        <v>8</v>
      </c>
      <c r="C3" s="7">
        <v>133</v>
      </c>
      <c r="D3" s="3">
        <f>(3.68+0.22)*C3</f>
        <v>518.70000000000005</v>
      </c>
      <c r="E3" s="3"/>
      <c r="F3" s="8"/>
    </row>
    <row r="4" spans="1:6" ht="15" customHeight="1">
      <c r="A4" s="2">
        <v>41912</v>
      </c>
      <c r="B4" s="7" t="s">
        <v>9</v>
      </c>
      <c r="C4" s="7">
        <v>105</v>
      </c>
      <c r="D4" s="3">
        <f t="shared" ref="D4:D5" si="0">(3.68+0.22)*C4</f>
        <v>409.50000000000006</v>
      </c>
      <c r="E4" s="3"/>
      <c r="F4" s="8"/>
    </row>
    <row r="5" spans="1:6" ht="15" customHeight="1">
      <c r="A5" s="2">
        <v>41912</v>
      </c>
      <c r="B5" s="7" t="s">
        <v>10</v>
      </c>
      <c r="C5" s="7">
        <v>9</v>
      </c>
      <c r="D5" s="3">
        <f t="shared" si="0"/>
        <v>35.1</v>
      </c>
      <c r="E5" s="3"/>
      <c r="F5" s="8"/>
    </row>
    <row r="6" spans="1:6" ht="15" customHeight="1">
      <c r="A6" s="2">
        <v>41912</v>
      </c>
      <c r="B6" s="7" t="s">
        <v>95</v>
      </c>
      <c r="C6" s="7"/>
      <c r="D6" s="3"/>
      <c r="E6" s="3">
        <v>2.21</v>
      </c>
      <c r="F6" s="8"/>
    </row>
    <row r="7" spans="1:6" ht="15" customHeight="1">
      <c r="A7" s="2">
        <v>41912</v>
      </c>
      <c r="B7" s="7" t="s">
        <v>13</v>
      </c>
      <c r="C7" s="7">
        <f>C3</f>
        <v>133</v>
      </c>
      <c r="D7" s="3"/>
      <c r="E7" s="3">
        <f>0.22*C7</f>
        <v>29.26</v>
      </c>
      <c r="F7" s="8"/>
    </row>
    <row r="8" spans="1:6" ht="15" customHeight="1">
      <c r="A8" s="2">
        <v>41912</v>
      </c>
      <c r="B8" s="7" t="s">
        <v>14</v>
      </c>
      <c r="C8" s="7">
        <f>C4</f>
        <v>105</v>
      </c>
      <c r="D8" s="3"/>
      <c r="E8" s="3">
        <f t="shared" ref="E8:E9" si="1">0.22*C8</f>
        <v>23.1</v>
      </c>
      <c r="F8" s="8"/>
    </row>
    <row r="9" spans="1:6" ht="15" customHeight="1">
      <c r="A9" s="2">
        <v>41912</v>
      </c>
      <c r="B9" s="7" t="s">
        <v>15</v>
      </c>
      <c r="C9" s="7">
        <f>C5</f>
        <v>9</v>
      </c>
      <c r="D9" s="3"/>
      <c r="E9" s="3">
        <f t="shared" si="1"/>
        <v>1.98</v>
      </c>
      <c r="F9" s="8"/>
    </row>
    <row r="10" spans="1:6" ht="15" customHeight="1">
      <c r="A10" s="2">
        <v>41912</v>
      </c>
      <c r="B10" s="7" t="s">
        <v>16</v>
      </c>
      <c r="C10" s="7"/>
      <c r="D10" s="3"/>
      <c r="E10" s="3">
        <v>18</v>
      </c>
      <c r="F10" s="8"/>
    </row>
    <row r="11" spans="1:6" ht="15" customHeight="1" thickBot="1">
      <c r="A11" s="4" t="s">
        <v>25</v>
      </c>
      <c r="B11" s="10"/>
      <c r="C11" s="10"/>
      <c r="D11" s="5">
        <f>SUM(D2:D10)</f>
        <v>1002.5500000000001</v>
      </c>
      <c r="E11" s="5">
        <f>SUM(E2:E10)</f>
        <v>74.550000000000011</v>
      </c>
      <c r="F11" s="6">
        <f>D11-E11</f>
        <v>928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Plan1"/>
  <dimension ref="A1:D25"/>
  <sheetViews>
    <sheetView tabSelected="1" workbookViewId="0">
      <selection activeCell="B23" sqref="B23"/>
    </sheetView>
  </sheetViews>
  <sheetFormatPr defaultRowHeight="15"/>
  <cols>
    <col min="1" max="1" width="10.42578125" bestFit="1" customWidth="1"/>
    <col min="4" max="4" width="14" bestFit="1" customWidth="1"/>
  </cols>
  <sheetData>
    <row r="1" spans="1:4" ht="15.75" thickTop="1">
      <c r="A1" s="11" t="s">
        <v>0</v>
      </c>
      <c r="B1" s="11" t="s">
        <v>3</v>
      </c>
      <c r="C1" s="11" t="s">
        <v>4</v>
      </c>
      <c r="D1" s="11" t="s">
        <v>5</v>
      </c>
    </row>
    <row r="2" spans="1:4">
      <c r="A2" s="12">
        <v>41883</v>
      </c>
      <c r="B2" s="16">
        <f>'1'!D17</f>
        <v>1451.6100000000001</v>
      </c>
      <c r="C2" s="16">
        <f>'1'!E17</f>
        <v>5067.22</v>
      </c>
      <c r="D2" s="16">
        <f>B2-C2</f>
        <v>-3615.61</v>
      </c>
    </row>
    <row r="3" spans="1:4">
      <c r="A3" s="12">
        <v>41884</v>
      </c>
      <c r="B3" s="16">
        <f>'2'!D15</f>
        <v>1461.9700000000003</v>
      </c>
      <c r="C3" s="16">
        <f>'2'!E15</f>
        <v>82.52</v>
      </c>
      <c r="D3" s="16">
        <f t="shared" ref="D3:D23" si="0">B3-C3</f>
        <v>1379.4500000000003</v>
      </c>
    </row>
    <row r="4" spans="1:4">
      <c r="A4" s="12">
        <v>41885</v>
      </c>
      <c r="B4" s="16">
        <f>'3'!D16</f>
        <v>2348.58</v>
      </c>
      <c r="C4" s="16">
        <f>'3'!E16</f>
        <v>502.41999999999996</v>
      </c>
      <c r="D4" s="16">
        <f t="shared" si="0"/>
        <v>1846.1599999999999</v>
      </c>
    </row>
    <row r="5" spans="1:4">
      <c r="A5" s="12">
        <v>41886</v>
      </c>
      <c r="B5" s="16">
        <f>'4'!D12</f>
        <v>853.95</v>
      </c>
      <c r="C5" s="16">
        <f>'4'!E12</f>
        <v>48.190000000000005</v>
      </c>
      <c r="D5" s="16">
        <f t="shared" si="0"/>
        <v>805.76</v>
      </c>
    </row>
    <row r="6" spans="1:4">
      <c r="A6" s="12">
        <v>41887</v>
      </c>
      <c r="B6" s="16">
        <f>'5'!D14</f>
        <v>834.73000000000013</v>
      </c>
      <c r="C6" s="16">
        <f>'5'!E14</f>
        <v>394.65</v>
      </c>
      <c r="D6" s="16">
        <f t="shared" si="0"/>
        <v>440.08000000000015</v>
      </c>
    </row>
    <row r="7" spans="1:4">
      <c r="A7" s="12">
        <v>41890</v>
      </c>
      <c r="B7" s="16">
        <f>'8'!D13</f>
        <v>1486.8600000000001</v>
      </c>
      <c r="C7" s="16">
        <f>'8'!E13</f>
        <v>168.32</v>
      </c>
      <c r="D7" s="16">
        <f t="shared" si="0"/>
        <v>1318.5400000000002</v>
      </c>
    </row>
    <row r="8" spans="1:4">
      <c r="A8" s="12">
        <v>41891</v>
      </c>
      <c r="B8" s="16">
        <f>'9'!D16</f>
        <v>1808.5300000000002</v>
      </c>
      <c r="C8" s="16">
        <f>'9'!E16</f>
        <v>102.04</v>
      </c>
      <c r="D8" s="16">
        <f t="shared" si="0"/>
        <v>1706.4900000000002</v>
      </c>
    </row>
    <row r="9" spans="1:4">
      <c r="A9" s="12">
        <v>41892</v>
      </c>
      <c r="B9" s="16">
        <f>'10'!D11</f>
        <v>992.22000000000014</v>
      </c>
      <c r="C9" s="16">
        <f>'10'!E11</f>
        <v>2396.2999999999997</v>
      </c>
      <c r="D9" s="16">
        <f t="shared" si="0"/>
        <v>-1404.0799999999995</v>
      </c>
    </row>
    <row r="10" spans="1:4">
      <c r="A10" s="12">
        <v>41893</v>
      </c>
      <c r="B10" s="16">
        <f>'11'!D19</f>
        <v>3624.9600000000005</v>
      </c>
      <c r="C10" s="16">
        <f>'11'!E19</f>
        <v>204.72</v>
      </c>
      <c r="D10" s="16">
        <f t="shared" si="0"/>
        <v>3420.2400000000007</v>
      </c>
    </row>
    <row r="11" spans="1:4">
      <c r="A11" s="12">
        <v>41894</v>
      </c>
      <c r="B11" s="16">
        <f>'12'!D12</f>
        <v>1218.4200000000003</v>
      </c>
      <c r="C11" s="16">
        <f>'12'!E12</f>
        <v>97.970000000000013</v>
      </c>
      <c r="D11" s="16">
        <f t="shared" si="0"/>
        <v>1120.4500000000003</v>
      </c>
    </row>
    <row r="12" spans="1:4">
      <c r="A12" s="12">
        <v>41897</v>
      </c>
      <c r="B12" s="16">
        <f>'15'!D16</f>
        <v>1619.4600000000003</v>
      </c>
      <c r="C12" s="16">
        <f>'15'!E16</f>
        <v>94.39</v>
      </c>
      <c r="D12" s="16">
        <f t="shared" si="0"/>
        <v>1525.0700000000002</v>
      </c>
    </row>
    <row r="13" spans="1:4">
      <c r="A13" s="12">
        <v>41898</v>
      </c>
      <c r="B13" s="16">
        <f>'16'!D17</f>
        <v>3432.7400000000002</v>
      </c>
      <c r="C13" s="16">
        <f>'16'!E16</f>
        <v>1980</v>
      </c>
      <c r="D13" s="16">
        <f t="shared" si="0"/>
        <v>1452.7400000000002</v>
      </c>
    </row>
    <row r="14" spans="1:4">
      <c r="A14" s="12">
        <v>41899</v>
      </c>
      <c r="B14" s="16">
        <f>'17'!D16</f>
        <v>1445.83</v>
      </c>
      <c r="C14" s="16">
        <f>'17'!E16</f>
        <v>280.58000000000004</v>
      </c>
      <c r="D14" s="16">
        <f t="shared" si="0"/>
        <v>1165.25</v>
      </c>
    </row>
    <row r="15" spans="1:4">
      <c r="A15" s="12">
        <v>41900</v>
      </c>
      <c r="B15" s="16">
        <f>'18'!D15</f>
        <v>1098.6300000000001</v>
      </c>
      <c r="C15" s="16">
        <f>'18'!E15</f>
        <v>110.5</v>
      </c>
      <c r="D15" s="16">
        <f t="shared" si="0"/>
        <v>988.13000000000011</v>
      </c>
    </row>
    <row r="16" spans="1:4">
      <c r="A16" s="12">
        <v>41901</v>
      </c>
      <c r="B16" s="16">
        <f>'19'!D12</f>
        <v>914.73000000000013</v>
      </c>
      <c r="C16" s="16">
        <f>'19'!E12</f>
        <v>1431.18</v>
      </c>
      <c r="D16" s="16">
        <f t="shared" si="0"/>
        <v>-516.44999999999993</v>
      </c>
    </row>
    <row r="17" spans="1:4">
      <c r="A17" s="12">
        <v>41904</v>
      </c>
      <c r="B17" s="16">
        <f>'22'!D8</f>
        <v>663.00000000000011</v>
      </c>
      <c r="C17" s="16">
        <f>'22'!E8</f>
        <v>37.4</v>
      </c>
      <c r="D17" s="16">
        <f t="shared" si="0"/>
        <v>625.60000000000014</v>
      </c>
    </row>
    <row r="18" spans="1:4">
      <c r="A18" s="12">
        <v>41905</v>
      </c>
      <c r="B18" s="16">
        <f>'23'!D21</f>
        <v>4304.51</v>
      </c>
      <c r="C18" s="16">
        <f>'23'!E21</f>
        <v>261.18999999999994</v>
      </c>
      <c r="D18" s="16">
        <f t="shared" si="0"/>
        <v>4043.32</v>
      </c>
    </row>
    <row r="19" spans="1:4">
      <c r="A19" s="12">
        <v>41906</v>
      </c>
      <c r="B19" s="16">
        <f>'24'!D12</f>
        <v>811.05000000000007</v>
      </c>
      <c r="C19" s="16">
        <f>'24'!E12</f>
        <v>45.77</v>
      </c>
      <c r="D19" s="16">
        <f t="shared" si="0"/>
        <v>765.28000000000009</v>
      </c>
    </row>
    <row r="20" spans="1:4">
      <c r="A20" s="12">
        <v>41907</v>
      </c>
      <c r="B20" s="16">
        <f>'25'!D12</f>
        <v>1963.3500000000001</v>
      </c>
      <c r="C20" s="16">
        <f>'25'!E12</f>
        <v>110.81</v>
      </c>
      <c r="D20" s="16">
        <f t="shared" si="0"/>
        <v>1852.5400000000002</v>
      </c>
    </row>
    <row r="21" spans="1:4">
      <c r="A21" s="12">
        <v>41908</v>
      </c>
      <c r="B21" s="16">
        <f>'26'!D17</f>
        <v>3546.6800000000007</v>
      </c>
      <c r="C21" s="16">
        <f>'26'!E17</f>
        <v>604.54999999999995</v>
      </c>
      <c r="D21" s="16">
        <f t="shared" si="0"/>
        <v>2942.130000000001</v>
      </c>
    </row>
    <row r="22" spans="1:4">
      <c r="A22" s="12">
        <v>41911</v>
      </c>
      <c r="B22" s="17">
        <f>'29'!D17</f>
        <v>3057.4</v>
      </c>
      <c r="C22" s="17">
        <f>'29'!E17</f>
        <v>172.71</v>
      </c>
      <c r="D22" s="16">
        <f t="shared" si="0"/>
        <v>2884.69</v>
      </c>
    </row>
    <row r="23" spans="1:4">
      <c r="A23" s="12">
        <v>41912</v>
      </c>
      <c r="B23" s="17">
        <f>'30'!D11</f>
        <v>1002.5500000000001</v>
      </c>
      <c r="C23" s="17">
        <f>'30'!E11</f>
        <v>74.550000000000011</v>
      </c>
      <c r="D23" s="16">
        <f t="shared" si="0"/>
        <v>928</v>
      </c>
    </row>
    <row r="24" spans="1:4" ht="15.75" thickBot="1">
      <c r="A24" s="14" t="s">
        <v>25</v>
      </c>
      <c r="B24" s="15">
        <f>SUM(B2:B21)</f>
        <v>35881.810000000005</v>
      </c>
      <c r="C24" s="15">
        <f>SUM(C2:C21)</f>
        <v>14020.719999999998</v>
      </c>
      <c r="D24" s="15">
        <f t="shared" ref="D24" si="1">B24-C24</f>
        <v>21861.090000000007</v>
      </c>
    </row>
    <row r="25" spans="1:4" ht="15.75" thickTop="1"/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1</vt:lpstr>
      <vt:lpstr>2</vt:lpstr>
      <vt:lpstr>3</vt:lpstr>
      <vt:lpstr>4</vt:lpstr>
      <vt:lpstr>5</vt:lpstr>
      <vt:lpstr>8</vt:lpstr>
      <vt:lpstr>9</vt:lpstr>
      <vt:lpstr>10</vt:lpstr>
      <vt:lpstr>11</vt:lpstr>
      <vt:lpstr>12</vt:lpstr>
      <vt:lpstr>15</vt:lpstr>
      <vt:lpstr>16</vt:lpstr>
      <vt:lpstr>17</vt:lpstr>
      <vt:lpstr>18</vt:lpstr>
      <vt:lpstr>19</vt:lpstr>
      <vt:lpstr>22</vt:lpstr>
      <vt:lpstr>23</vt:lpstr>
      <vt:lpstr>24</vt:lpstr>
      <vt:lpstr>25</vt:lpstr>
      <vt:lpstr>26</vt:lpstr>
      <vt:lpstr>29</vt:lpstr>
      <vt:lpstr>30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cp:lastPrinted>2015-02-25T19:56:10Z</cp:lastPrinted>
  <dcterms:created xsi:type="dcterms:W3CDTF">2014-07-29T17:36:41Z</dcterms:created>
  <dcterms:modified xsi:type="dcterms:W3CDTF">2015-02-25T20:51:41Z</dcterms:modified>
</cp:coreProperties>
</file>