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anny_thesis/"/>
    </mc:Choice>
  </mc:AlternateContent>
  <xr:revisionPtr revIDLastSave="1" documentId="8_{07977853-2EE2-48E2-8F5D-017E79233B26}" xr6:coauthVersionLast="47" xr6:coauthVersionMax="47" xr10:uidLastSave="{E0ABE13C-2A40-4A83-A360-F77B48A748C9}"/>
  <bookViews>
    <workbookView xWindow="0" yWindow="3585" windowWidth="21600" windowHeight="11385" activeTab="2" xr2:uid="{0ABA7DC7-0BF8-4892-8FE9-20E1210F99FA}"/>
  </bookViews>
  <sheets>
    <sheet name="ESS_BFP" sheetId="1" r:id="rId1"/>
    <sheet name="FMD_VOP" sheetId="3" r:id="rId2"/>
    <sheet name="Descriptives" sheetId="5" r:id="rId3"/>
    <sheet name="Tables" sheetId="6" r:id="rId4"/>
    <sheet name="V3_data" sheetId="4" r:id="rId5"/>
  </sheets>
  <calcPr calcId="191029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J26" i="3"/>
  <c r="H26" i="3"/>
  <c r="G26" i="3"/>
  <c r="E26" i="3"/>
  <c r="J25" i="3"/>
  <c r="H25" i="3"/>
  <c r="G25" i="3"/>
  <c r="E25" i="3"/>
  <c r="E23" i="3"/>
  <c r="G22" i="3"/>
  <c r="E22" i="3"/>
  <c r="J21" i="3"/>
  <c r="H21" i="3"/>
  <c r="G21" i="3"/>
  <c r="E21" i="3"/>
  <c r="H20" i="3"/>
  <c r="E20" i="3"/>
  <c r="J12" i="3"/>
  <c r="H12" i="3"/>
  <c r="G12" i="3"/>
  <c r="E12" i="3"/>
  <c r="J8" i="3"/>
  <c r="H8" i="3"/>
  <c r="G8" i="3"/>
  <c r="E8" i="3"/>
  <c r="J7" i="3"/>
  <c r="H7" i="3"/>
  <c r="G7" i="3"/>
  <c r="E7" i="3"/>
  <c r="J5" i="3"/>
  <c r="H5" i="3"/>
  <c r="G5" i="3"/>
  <c r="E5" i="3"/>
  <c r="J4" i="3"/>
  <c r="H4" i="3"/>
  <c r="E4" i="3"/>
  <c r="J3" i="3"/>
  <c r="H3" i="3"/>
  <c r="G3" i="3"/>
  <c r="E3" i="3"/>
  <c r="H29" i="3"/>
  <c r="G29" i="3"/>
  <c r="E29" i="3"/>
  <c r="H28" i="3"/>
  <c r="G28" i="3"/>
  <c r="E28" i="3"/>
  <c r="J11" i="3"/>
  <c r="H11" i="3"/>
  <c r="G11" i="3"/>
  <c r="E11" i="3"/>
  <c r="J10" i="3"/>
  <c r="H10" i="3"/>
  <c r="G10" i="3"/>
  <c r="E10" i="3"/>
</calcChain>
</file>

<file path=xl/sharedStrings.xml><?xml version="1.0" encoding="utf-8"?>
<sst xmlns="http://schemas.openxmlformats.org/spreadsheetml/2006/main" count="666" uniqueCount="73">
  <si>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</si>
  <si>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</si>
  <si>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</si>
  <si>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</si>
  <si>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</si>
  <si>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</si>
  <si>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</si>
  <si>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</si>
  <si>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</si>
  <si>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</si>
  <si>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</si>
  <si>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</si>
  <si>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</si>
  <si>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</si>
  <si>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</si>
  <si>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</si>
  <si>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</si>
  <si>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</si>
  <si>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</si>
  <si>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</si>
  <si>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</si>
  <si>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</si>
  <si>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</si>
  <si>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</si>
  <si>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</si>
  <si>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</si>
  <si>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</si>
  <si>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</si>
  <si>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</si>
  <si>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</si>
  <si>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</si>
  <si>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</si>
  <si>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</si>
  <si>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</si>
  <si>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</si>
  <si>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</si>
  <si>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</si>
  <si>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Low</t>
  </si>
  <si>
    <t>Moderate</t>
  </si>
  <si>
    <t>High</t>
  </si>
  <si>
    <t>HTC</t>
  </si>
  <si>
    <t>Lower_postischemia</t>
  </si>
  <si>
    <t>Female</t>
  </si>
  <si>
    <t>Male</t>
  </si>
  <si>
    <t>Sex</t>
  </si>
  <si>
    <t xml:space="preserve">Baseline </t>
  </si>
  <si>
    <t>Diameter_Retrograde</t>
  </si>
  <si>
    <t>Re_Antegrade</t>
  </si>
  <si>
    <t>Descriptives</t>
  </si>
  <si>
    <t>mean</t>
  </si>
  <si>
    <t>sd</t>
  </si>
  <si>
    <t>se</t>
  </si>
  <si>
    <t>All</t>
  </si>
  <si>
    <t>ECCBF06</t>
  </si>
  <si>
    <t>ECCBF10</t>
  </si>
  <si>
    <t>ECCBF22</t>
  </si>
  <si>
    <t>ECCBF29</t>
  </si>
  <si>
    <t>eccbf34</t>
  </si>
  <si>
    <t>eccbf35</t>
  </si>
  <si>
    <t>eccbf36</t>
  </si>
  <si>
    <t>eccbf37</t>
  </si>
  <si>
    <t>eccbf39</t>
  </si>
  <si>
    <t>ECCBF40</t>
  </si>
  <si>
    <t>ECCBF41</t>
  </si>
  <si>
    <t>ECCBF24</t>
  </si>
  <si>
    <t>ECCBF25</t>
  </si>
  <si>
    <t>ECCBF26</t>
  </si>
  <si>
    <t>ECCBF28</t>
  </si>
  <si>
    <t>ECCBF30</t>
  </si>
  <si>
    <t>ECCBF31</t>
  </si>
  <si>
    <t>ECCBF32</t>
  </si>
  <si>
    <t>ECCBF33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</si>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</sst>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2" fillId="3" borderId="1" xfId="1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P99"/>
  <sheetViews>
    <sheetView topLeftCell="B1" zoomScale="70" zoomScaleNormal="70" workbookViewId="0">
      <pane ySplit="1" topLeftCell="A2" activePane="bottomLeft" state="frozen"/>
      <selection pane="bottomLeft" activeCell="B68" sqref="B68"/>
    </sheetView>
  </sheetViews>
  <sheetFormatPr defaultColWidth="10" defaultRowHeight="15" x14ac:dyDescent="0.25"/>
  <cols>
    <col min="1" max="1" width="10.42578125" style="6" bestFit="1" customWidth="1"/>
    <col min="2" max="2" width="10.28515625" style="6" bestFit="1" customWidth="1"/>
    <col min="3" max="3" width="8.140625" style="6" bestFit="1" customWidth="1"/>
    <col min="4" max="4" width="9.5703125" style="6" bestFit="1" customWidth="1"/>
    <col min="5" max="5" width="4.42578125" style="6" bestFit="1" customWidth="1"/>
    <col min="6" max="6" width="7.85546875" style="6" bestFit="1" customWidth="1"/>
    <col min="7" max="8" width="5.5703125" style="6" bestFit="1" customWidth="1"/>
    <col min="9" max="9" width="20.85546875" style="7" bestFit="1" customWidth="1"/>
    <col min="10" max="10" width="19.85546875" style="7" bestFit="1" customWidth="1"/>
    <col min="11" max="11" width="16.5703125" style="7" bestFit="1" customWidth="1"/>
    <col min="12" max="12" width="14.85546875" style="7" bestFit="1" customWidth="1"/>
    <col min="13" max="13" width="21.42578125" style="7" bestFit="1" customWidth="1"/>
    <col min="14" max="14" width="20.42578125" style="7" bestFit="1" customWidth="1"/>
    <col min="15" max="15" width="17.140625" style="7" bestFit="1" customWidth="1"/>
    <col min="16" max="16" width="15.42578125" style="7" bestFit="1" customWidth="1"/>
    <col min="17" max="16384" width="10" style="6"/>
  </cols>
  <sheetData>
    <row r="1" spans="1:16" x14ac:dyDescent="0.25">
      <c r="A1" s="6" t="s">
        <v>22</v>
      </c>
      <c r="B1" s="6" t="s">
        <v>0</v>
      </c>
      <c r="C1" s="6" t="s">
        <v>44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40</v>
      </c>
      <c r="I1" s="7" t="s">
        <v>34</v>
      </c>
      <c r="J1" s="7" t="s">
        <v>35</v>
      </c>
      <c r="K1" s="7" t="s">
        <v>36</v>
      </c>
      <c r="L1" s="7" t="s">
        <v>47</v>
      </c>
      <c r="M1" s="7" t="s">
        <v>46</v>
      </c>
      <c r="N1" s="7" t="s">
        <v>33</v>
      </c>
      <c r="O1" s="7" t="s">
        <v>31</v>
      </c>
      <c r="P1" s="7" t="s">
        <v>32</v>
      </c>
    </row>
    <row r="2" spans="1:16" x14ac:dyDescent="0.25">
      <c r="A2" s="6" t="s">
        <v>10</v>
      </c>
      <c r="B2" s="6" t="s">
        <v>45</v>
      </c>
      <c r="C2" s="8" t="s">
        <v>43</v>
      </c>
      <c r="D2" s="6">
        <v>0</v>
      </c>
      <c r="E2" s="8">
        <v>92</v>
      </c>
      <c r="F2" s="8">
        <v>0.8</v>
      </c>
      <c r="G2" s="6">
        <v>6</v>
      </c>
      <c r="H2" s="9">
        <v>0.51</v>
      </c>
      <c r="I2" s="10">
        <v>4.4800000000000004</v>
      </c>
      <c r="J2" s="10">
        <v>84.1</v>
      </c>
      <c r="K2" s="11">
        <v>29.142183307842274</v>
      </c>
      <c r="L2" s="11">
        <v>1044.1355918839358</v>
      </c>
      <c r="M2" s="10">
        <v>4.4800000000000004</v>
      </c>
      <c r="N2" s="10">
        <v>44.1</v>
      </c>
      <c r="O2" s="11">
        <v>15.28145402943929</v>
      </c>
      <c r="P2" s="11">
        <v>547.51937695697461</v>
      </c>
    </row>
    <row r="3" spans="1:16" x14ac:dyDescent="0.25">
      <c r="A3" s="6" t="s">
        <v>11</v>
      </c>
      <c r="B3" s="6" t="s">
        <v>45</v>
      </c>
      <c r="C3" s="8" t="s">
        <v>42</v>
      </c>
      <c r="D3" s="6">
        <v>0</v>
      </c>
      <c r="E3" s="8">
        <v>93</v>
      </c>
      <c r="F3" s="8">
        <v>1</v>
      </c>
      <c r="G3" s="6">
        <v>6</v>
      </c>
      <c r="H3" s="12">
        <v>0.42</v>
      </c>
      <c r="I3" s="10">
        <v>2.71</v>
      </c>
      <c r="J3" s="10">
        <v>122.8</v>
      </c>
      <c r="K3" s="11">
        <v>55.041028747353458</v>
      </c>
      <c r="L3" s="11">
        <v>1130.0665802178055</v>
      </c>
      <c r="M3" s="10">
        <v>2.71</v>
      </c>
      <c r="N3" s="10">
        <v>8.3000000000000007</v>
      </c>
      <c r="O3" s="11">
        <v>6.039614240812603</v>
      </c>
      <c r="P3" s="11">
        <v>46.786715092614287</v>
      </c>
    </row>
    <row r="4" spans="1:16" x14ac:dyDescent="0.25">
      <c r="A4" s="6" t="s">
        <v>12</v>
      </c>
      <c r="B4" s="6" t="s">
        <v>45</v>
      </c>
      <c r="C4" s="8" t="s">
        <v>43</v>
      </c>
      <c r="D4" s="6">
        <v>0</v>
      </c>
      <c r="E4" s="8">
        <v>99</v>
      </c>
      <c r="F4" s="8">
        <v>1.1000000000000001</v>
      </c>
      <c r="G4" s="6">
        <v>6</v>
      </c>
      <c r="H4" s="8">
        <v>0.5</v>
      </c>
      <c r="I4" s="10">
        <v>3.37</v>
      </c>
      <c r="J4" s="10">
        <v>107.5</v>
      </c>
      <c r="K4" s="11">
        <v>46.85476118237132</v>
      </c>
      <c r="L4" s="11">
        <v>1026.8988430768347</v>
      </c>
      <c r="M4" s="10">
        <v>3.37</v>
      </c>
      <c r="N4" s="10">
        <v>29.7</v>
      </c>
      <c r="O4" s="11">
        <v>12.916875176826064</v>
      </c>
      <c r="P4" s="11">
        <v>283.71065711053018</v>
      </c>
    </row>
    <row r="5" spans="1:16" x14ac:dyDescent="0.25">
      <c r="A5" s="6" t="s">
        <v>13</v>
      </c>
      <c r="B5" s="6" t="s">
        <v>45</v>
      </c>
      <c r="C5" s="8" t="s">
        <v>42</v>
      </c>
      <c r="D5" s="6">
        <v>0</v>
      </c>
      <c r="E5" s="8">
        <v>70</v>
      </c>
      <c r="F5" s="8">
        <v>0.8</v>
      </c>
      <c r="G5" s="6">
        <v>6</v>
      </c>
      <c r="H5" s="8">
        <v>0.43</v>
      </c>
      <c r="I5" s="10">
        <v>3.25</v>
      </c>
      <c r="J5" s="10">
        <v>92.7</v>
      </c>
      <c r="K5" s="11">
        <v>35.496196399024996</v>
      </c>
      <c r="L5" s="11">
        <v>1000.21645296509</v>
      </c>
      <c r="M5" s="10">
        <v>3.25</v>
      </c>
      <c r="N5" s="10">
        <v>0</v>
      </c>
      <c r="O5" s="11">
        <v>6.17</v>
      </c>
      <c r="P5" s="11">
        <v>89.35</v>
      </c>
    </row>
    <row r="6" spans="1:16" x14ac:dyDescent="0.25">
      <c r="A6" s="8" t="s">
        <v>53</v>
      </c>
      <c r="B6" s="6" t="s">
        <v>45</v>
      </c>
      <c r="C6" s="8" t="s">
        <v>43</v>
      </c>
      <c r="D6" s="6">
        <v>0</v>
      </c>
      <c r="E6" s="8">
        <v>88</v>
      </c>
      <c r="F6" s="8">
        <v>1</v>
      </c>
      <c r="G6" s="6">
        <v>6</v>
      </c>
      <c r="H6" s="6">
        <v>0.5</v>
      </c>
      <c r="I6" s="10">
        <v>3.7</v>
      </c>
      <c r="J6" s="10">
        <v>127.8</v>
      </c>
      <c r="K6" s="11">
        <v>50.902923718459945</v>
      </c>
      <c r="L6" s="11">
        <v>1340.3612916632726</v>
      </c>
      <c r="M6" s="10">
        <v>3.7</v>
      </c>
      <c r="N6" s="10">
        <v>46.5</v>
      </c>
      <c r="O6" s="11">
        <v>18.612192318380586</v>
      </c>
      <c r="P6" s="11">
        <v>487.69014133288096</v>
      </c>
    </row>
    <row r="7" spans="1:16" x14ac:dyDescent="0.25">
      <c r="A7" s="6" t="s">
        <v>14</v>
      </c>
      <c r="B7" s="6" t="s">
        <v>45</v>
      </c>
      <c r="C7" s="8" t="s">
        <v>42</v>
      </c>
      <c r="D7" s="6">
        <v>0</v>
      </c>
      <c r="E7" s="8">
        <v>77</v>
      </c>
      <c r="F7" s="6">
        <v>0.7</v>
      </c>
      <c r="G7" s="6">
        <v>6</v>
      </c>
      <c r="H7" s="8">
        <v>0.42</v>
      </c>
      <c r="I7" s="10">
        <v>3.64</v>
      </c>
      <c r="J7" s="10">
        <v>121.2</v>
      </c>
      <c r="K7" s="11">
        <v>41.295252011922507</v>
      </c>
      <c r="L7" s="11">
        <v>1498.0985283770115</v>
      </c>
      <c r="M7" s="10">
        <v>3.64</v>
      </c>
      <c r="N7" s="10">
        <v>18.3</v>
      </c>
      <c r="O7" s="11">
        <v>6.3698732083088316</v>
      </c>
      <c r="P7" s="11">
        <v>226.19804512623188</v>
      </c>
    </row>
    <row r="8" spans="1:16" x14ac:dyDescent="0.25">
      <c r="A8" s="8" t="s">
        <v>54</v>
      </c>
      <c r="B8" s="6" t="s">
        <v>45</v>
      </c>
      <c r="C8" s="8" t="s">
        <v>42</v>
      </c>
      <c r="D8" s="6">
        <v>0</v>
      </c>
      <c r="E8" s="8">
        <v>79</v>
      </c>
      <c r="F8" s="8">
        <v>0.7</v>
      </c>
      <c r="G8" s="6">
        <v>6</v>
      </c>
      <c r="H8" s="6">
        <v>0.43</v>
      </c>
      <c r="I8" s="10">
        <v>3.18</v>
      </c>
      <c r="J8" s="10">
        <v>131.6</v>
      </c>
      <c r="K8" s="11">
        <v>51.654115965650561</v>
      </c>
      <c r="L8" s="11">
        <v>1389.3571752334394</v>
      </c>
      <c r="M8" s="10">
        <v>3.18</v>
      </c>
      <c r="N8" s="10">
        <v>11.6</v>
      </c>
      <c r="O8" s="11">
        <v>6.175439746166532</v>
      </c>
      <c r="P8" s="11">
        <v>89.3463619025691</v>
      </c>
    </row>
    <row r="9" spans="1:16" x14ac:dyDescent="0.25">
      <c r="A9" s="8" t="s">
        <v>55</v>
      </c>
      <c r="B9" s="6" t="s">
        <v>45</v>
      </c>
      <c r="C9" s="8" t="s">
        <v>42</v>
      </c>
      <c r="D9" s="6">
        <v>0</v>
      </c>
      <c r="E9" s="8">
        <v>77</v>
      </c>
      <c r="F9" s="8">
        <v>1.1000000000000001</v>
      </c>
      <c r="G9" s="6">
        <v>6</v>
      </c>
      <c r="H9" s="6">
        <v>0.45</v>
      </c>
      <c r="I9" s="10">
        <v>3.19</v>
      </c>
      <c r="J9" s="10">
        <v>114.1</v>
      </c>
      <c r="K9" s="11">
        <v>46.56634795464452</v>
      </c>
      <c r="L9" s="11">
        <v>1155.0370764002535</v>
      </c>
      <c r="M9" s="10">
        <v>3.19</v>
      </c>
      <c r="N9" s="10">
        <v>17.5</v>
      </c>
      <c r="O9" s="11">
        <v>7.2212010880282778</v>
      </c>
      <c r="P9" s="11">
        <v>177.1529258282597</v>
      </c>
    </row>
    <row r="10" spans="1:16" x14ac:dyDescent="0.25">
      <c r="A10" s="6" t="s">
        <v>15</v>
      </c>
      <c r="B10" s="6" t="s">
        <v>45</v>
      </c>
      <c r="C10" s="8" t="s">
        <v>42</v>
      </c>
      <c r="D10" s="6">
        <v>0</v>
      </c>
      <c r="E10" s="6">
        <v>71</v>
      </c>
      <c r="F10" s="6">
        <v>1.3</v>
      </c>
      <c r="G10" s="6">
        <v>6</v>
      </c>
      <c r="H10" s="8">
        <v>0.46</v>
      </c>
      <c r="I10" s="11">
        <v>3.6</v>
      </c>
      <c r="J10" s="11">
        <v>116.3</v>
      </c>
      <c r="K10" s="11">
        <v>43.226940638467397</v>
      </c>
      <c r="L10" s="11">
        <v>1298.9606261882695</v>
      </c>
      <c r="M10" s="11">
        <v>3.6</v>
      </c>
      <c r="N10" s="11">
        <v>50.5</v>
      </c>
      <c r="O10" s="11">
        <v>19.170564272929138</v>
      </c>
      <c r="P10" s="11">
        <v>564.03707328037501</v>
      </c>
    </row>
    <row r="11" spans="1:16" x14ac:dyDescent="0.25">
      <c r="A11" s="6" t="s">
        <v>16</v>
      </c>
      <c r="B11" s="6" t="s">
        <v>45</v>
      </c>
      <c r="C11" s="8" t="s">
        <v>43</v>
      </c>
      <c r="D11" s="6">
        <v>0</v>
      </c>
      <c r="E11" s="6">
        <v>62</v>
      </c>
      <c r="F11" s="6">
        <v>1.6</v>
      </c>
      <c r="G11" s="6">
        <v>6</v>
      </c>
      <c r="H11" s="8">
        <v>0.49</v>
      </c>
      <c r="I11" s="11">
        <v>3.43</v>
      </c>
      <c r="J11" s="11">
        <v>105.3</v>
      </c>
      <c r="K11" s="11">
        <v>43.583675554950773</v>
      </c>
      <c r="L11" s="11">
        <v>1047.1721502806638</v>
      </c>
      <c r="M11" s="11">
        <v>3.43</v>
      </c>
      <c r="N11" s="11">
        <v>19.2</v>
      </c>
      <c r="O11" s="11">
        <v>8.07451055026341</v>
      </c>
      <c r="P11" s="11">
        <v>190.9373721309473</v>
      </c>
    </row>
    <row r="12" spans="1:16" x14ac:dyDescent="0.25">
      <c r="A12" s="8" t="s">
        <v>56</v>
      </c>
      <c r="B12" s="8" t="s">
        <v>17</v>
      </c>
      <c r="C12" s="8" t="s">
        <v>42</v>
      </c>
      <c r="D12" s="6">
        <v>0</v>
      </c>
      <c r="E12" s="8">
        <v>70</v>
      </c>
      <c r="F12" s="8">
        <v>0.4</v>
      </c>
      <c r="G12" s="6">
        <v>6</v>
      </c>
      <c r="H12" s="6">
        <v>0.45</v>
      </c>
      <c r="I12" s="10">
        <v>3</v>
      </c>
      <c r="J12" s="10">
        <v>144.80000000000001</v>
      </c>
      <c r="K12" s="11">
        <v>62.509285935892031</v>
      </c>
      <c r="L12" s="11">
        <v>1378.5083919354418</v>
      </c>
      <c r="M12" s="10">
        <v>3</v>
      </c>
      <c r="N12" s="10">
        <v>26.3</v>
      </c>
      <c r="O12" s="11">
        <v>11.484450837587611</v>
      </c>
      <c r="P12" s="11">
        <v>250.37825074518034</v>
      </c>
    </row>
    <row r="13" spans="1:16" x14ac:dyDescent="0.25">
      <c r="A13" s="8" t="s">
        <v>57</v>
      </c>
      <c r="B13" s="8" t="s">
        <v>17</v>
      </c>
      <c r="C13" s="8" t="s">
        <v>43</v>
      </c>
      <c r="D13" s="6">
        <v>0</v>
      </c>
      <c r="E13" s="8">
        <v>83</v>
      </c>
      <c r="F13" s="8">
        <v>0.8</v>
      </c>
      <c r="G13" s="6">
        <v>6</v>
      </c>
      <c r="H13" s="6">
        <v>0.47</v>
      </c>
      <c r="I13" s="10">
        <v>3.87</v>
      </c>
      <c r="J13" s="10">
        <v>109.7</v>
      </c>
      <c r="K13" s="11">
        <v>39.377754836258823</v>
      </c>
      <c r="L13" s="11">
        <v>1287.7318016098084</v>
      </c>
      <c r="M13" s="10">
        <v>3.87</v>
      </c>
      <c r="N13" s="10">
        <v>17.5</v>
      </c>
      <c r="O13" s="11">
        <v>6.9533607574298157</v>
      </c>
      <c r="P13" s="11">
        <v>185.78640089273486</v>
      </c>
    </row>
    <row r="14" spans="1:16" x14ac:dyDescent="0.25">
      <c r="A14" s="8" t="s">
        <v>58</v>
      </c>
      <c r="B14" s="8" t="s">
        <v>17</v>
      </c>
      <c r="C14" s="8" t="s">
        <v>43</v>
      </c>
      <c r="D14" s="6">
        <v>0</v>
      </c>
      <c r="E14" s="8">
        <v>65</v>
      </c>
      <c r="F14" s="8">
        <v>0.8</v>
      </c>
      <c r="G14" s="6">
        <v>6</v>
      </c>
      <c r="H14" s="6">
        <v>0.54</v>
      </c>
      <c r="I14" s="10">
        <v>4.1500000000000004</v>
      </c>
      <c r="J14" s="10">
        <v>125</v>
      </c>
      <c r="K14" s="11">
        <v>48.202277049057059</v>
      </c>
      <c r="L14" s="11">
        <v>1343.4486619396127</v>
      </c>
      <c r="M14" s="10">
        <v>4.1500000000000004</v>
      </c>
      <c r="N14" s="10">
        <v>17.5</v>
      </c>
      <c r="O14" s="11">
        <v>8.0363686089356126</v>
      </c>
      <c r="P14" s="11">
        <v>158.62405887961691</v>
      </c>
    </row>
    <row r="15" spans="1:16" x14ac:dyDescent="0.25">
      <c r="A15" s="8" t="s">
        <v>59</v>
      </c>
      <c r="B15" s="8" t="s">
        <v>17</v>
      </c>
      <c r="C15" s="8" t="s">
        <v>42</v>
      </c>
      <c r="D15" s="6">
        <v>0</v>
      </c>
      <c r="E15" s="8">
        <v>70</v>
      </c>
      <c r="F15" s="8">
        <v>0.8</v>
      </c>
      <c r="G15" s="6">
        <v>6</v>
      </c>
      <c r="H15" s="6">
        <v>0.4</v>
      </c>
      <c r="I15" s="10">
        <v>3.02</v>
      </c>
      <c r="J15" s="10">
        <v>111.9</v>
      </c>
      <c r="K15" s="11">
        <v>43.007633022827122</v>
      </c>
      <c r="L15" s="11">
        <v>1200.5603635013388</v>
      </c>
      <c r="M15" s="10">
        <v>3.02</v>
      </c>
      <c r="N15" s="10">
        <v>17</v>
      </c>
      <c r="O15" s="11">
        <v>6.6801159222555402</v>
      </c>
      <c r="P15" s="11">
        <v>182.39076121110597</v>
      </c>
    </row>
    <row r="16" spans="1:16" x14ac:dyDescent="0.25">
      <c r="A16" s="8" t="s">
        <v>60</v>
      </c>
      <c r="B16" s="8" t="s">
        <v>17</v>
      </c>
      <c r="C16" s="8" t="s">
        <v>43</v>
      </c>
      <c r="D16" s="6">
        <v>0</v>
      </c>
      <c r="E16" s="8">
        <v>101</v>
      </c>
      <c r="F16" s="8">
        <v>0.7</v>
      </c>
      <c r="G16" s="6">
        <v>6</v>
      </c>
      <c r="H16" s="6">
        <v>0.53</v>
      </c>
      <c r="I16" s="10">
        <v>4.79</v>
      </c>
      <c r="J16" s="10">
        <v>87.7</v>
      </c>
      <c r="K16" s="11">
        <v>30.242186654232562</v>
      </c>
      <c r="L16" s="11">
        <v>1112.7685168589614</v>
      </c>
      <c r="M16" s="10">
        <v>4.79</v>
      </c>
      <c r="N16" s="10">
        <v>30.7</v>
      </c>
      <c r="O16" s="11">
        <v>10.654870791191481</v>
      </c>
      <c r="P16" s="11">
        <v>389.53242266328527</v>
      </c>
    </row>
    <row r="17" spans="1:16" x14ac:dyDescent="0.25">
      <c r="A17" s="8" t="s">
        <v>61</v>
      </c>
      <c r="B17" s="8" t="s">
        <v>17</v>
      </c>
      <c r="C17" s="8" t="s">
        <v>42</v>
      </c>
      <c r="D17" s="6">
        <v>0</v>
      </c>
      <c r="E17" s="8">
        <v>65</v>
      </c>
      <c r="F17" s="8">
        <v>0.8</v>
      </c>
      <c r="G17" s="6">
        <v>6</v>
      </c>
      <c r="H17" s="6">
        <v>0.49</v>
      </c>
      <c r="I17" s="10">
        <v>3.23</v>
      </c>
      <c r="J17" s="10">
        <v>124.5</v>
      </c>
      <c r="K17" s="11">
        <v>54.670845100947382</v>
      </c>
      <c r="L17" s="11">
        <v>1165.9165473438786</v>
      </c>
      <c r="M17" s="10">
        <v>3.23</v>
      </c>
      <c r="N17" s="10">
        <v>13.3</v>
      </c>
      <c r="O17" s="11">
        <v>7.1025566202085377</v>
      </c>
      <c r="P17" s="11">
        <v>102.57201092153565</v>
      </c>
    </row>
    <row r="18" spans="1:16" x14ac:dyDescent="0.25">
      <c r="A18" s="8" t="s">
        <v>62</v>
      </c>
      <c r="B18" s="8" t="s">
        <v>17</v>
      </c>
      <c r="C18" s="8" t="s">
        <v>42</v>
      </c>
      <c r="D18" s="6">
        <v>0</v>
      </c>
      <c r="E18" s="8">
        <v>78</v>
      </c>
      <c r="F18" s="8">
        <v>0.8</v>
      </c>
      <c r="G18" s="6">
        <v>6</v>
      </c>
      <c r="H18" s="6">
        <v>0.37</v>
      </c>
      <c r="I18" s="10">
        <v>3.45</v>
      </c>
      <c r="J18" s="10">
        <v>100.9</v>
      </c>
      <c r="K18" s="11">
        <v>32.677930438027737</v>
      </c>
      <c r="L18" s="11">
        <v>1323.3424594759158</v>
      </c>
      <c r="M18" s="10">
        <v>3.45</v>
      </c>
      <c r="N18" s="10">
        <v>11</v>
      </c>
      <c r="O18" s="11">
        <v>5.4040781627186858</v>
      </c>
      <c r="P18" s="11">
        <v>91.997780897479643</v>
      </c>
    </row>
    <row r="19" spans="1:16" x14ac:dyDescent="0.25">
      <c r="A19" s="8" t="s">
        <v>63</v>
      </c>
      <c r="B19" s="8" t="s">
        <v>17</v>
      </c>
      <c r="C19" s="8" t="s">
        <v>43</v>
      </c>
      <c r="D19" s="6">
        <v>0</v>
      </c>
      <c r="E19" s="8">
        <v>83</v>
      </c>
      <c r="F19" s="8">
        <v>0.9</v>
      </c>
      <c r="G19" s="6">
        <v>6</v>
      </c>
      <c r="H19" s="6">
        <v>0.49</v>
      </c>
      <c r="I19" s="10">
        <v>3.82</v>
      </c>
      <c r="J19" s="10">
        <v>107.5</v>
      </c>
      <c r="K19" s="11">
        <v>40.6368093424975</v>
      </c>
      <c r="L19" s="11">
        <v>1190.6042253640289</v>
      </c>
      <c r="M19" s="10">
        <v>3.82</v>
      </c>
      <c r="N19" s="10">
        <v>32.9</v>
      </c>
      <c r="O19" s="11">
        <v>12.692470530552582</v>
      </c>
      <c r="P19" s="11">
        <v>364.38026990210739</v>
      </c>
    </row>
    <row r="20" spans="1:16" x14ac:dyDescent="0.25">
      <c r="A20" s="6" t="s">
        <v>10</v>
      </c>
      <c r="B20" s="6" t="s">
        <v>37</v>
      </c>
      <c r="C20" s="8" t="s">
        <v>43</v>
      </c>
      <c r="D20" s="6">
        <v>60</v>
      </c>
      <c r="E20" s="6">
        <v>114</v>
      </c>
      <c r="F20" s="6">
        <v>0.9</v>
      </c>
      <c r="G20" s="6">
        <v>6</v>
      </c>
      <c r="H20" s="9">
        <v>0.51</v>
      </c>
      <c r="I20" s="11">
        <v>4.2300000000000004</v>
      </c>
      <c r="J20" s="11">
        <v>80.2</v>
      </c>
      <c r="K20" s="11">
        <v>29.764554321271405</v>
      </c>
      <c r="L20" s="11">
        <v>940.15102929191892</v>
      </c>
      <c r="M20" s="11">
        <v>4.2300000000000004</v>
      </c>
      <c r="N20" s="11">
        <v>49.3</v>
      </c>
      <c r="O20" s="11">
        <v>18.296664938138154</v>
      </c>
      <c r="P20" s="11">
        <v>577.92326364203984</v>
      </c>
    </row>
    <row r="21" spans="1:16" x14ac:dyDescent="0.25">
      <c r="A21" s="6" t="s">
        <v>11</v>
      </c>
      <c r="B21" s="6" t="s">
        <v>37</v>
      </c>
      <c r="C21" s="8" t="s">
        <v>42</v>
      </c>
      <c r="D21" s="6">
        <v>40</v>
      </c>
      <c r="E21" s="6">
        <v>169</v>
      </c>
      <c r="F21" s="6">
        <v>2.2999999999999998</v>
      </c>
      <c r="G21" s="6">
        <v>9</v>
      </c>
      <c r="H21" s="12">
        <v>0.42</v>
      </c>
      <c r="I21" s="11">
        <v>2.91</v>
      </c>
      <c r="J21" s="11">
        <v>156.30000000000001</v>
      </c>
      <c r="K21" s="11">
        <v>68.945455448031055</v>
      </c>
      <c r="L21" s="11">
        <v>1544.5015231324603</v>
      </c>
      <c r="M21" s="11">
        <v>2.91</v>
      </c>
      <c r="N21" s="11">
        <v>26.3</v>
      </c>
      <c r="O21" s="11">
        <v>11.601186681274582</v>
      </c>
      <c r="P21" s="11">
        <v>259.88733242727898</v>
      </c>
    </row>
    <row r="22" spans="1:16" x14ac:dyDescent="0.25">
      <c r="A22" s="6" t="s">
        <v>12</v>
      </c>
      <c r="B22" s="6" t="s">
        <v>37</v>
      </c>
      <c r="C22" s="8" t="s">
        <v>43</v>
      </c>
      <c r="D22" s="6">
        <v>90</v>
      </c>
      <c r="E22" s="6">
        <v>148</v>
      </c>
      <c r="F22" s="6">
        <v>5.6</v>
      </c>
      <c r="G22" s="6">
        <v>9</v>
      </c>
      <c r="H22" s="8">
        <v>0.5</v>
      </c>
      <c r="I22" s="11">
        <v>3.92</v>
      </c>
      <c r="J22" s="11">
        <v>156.30000000000001</v>
      </c>
      <c r="K22" s="11">
        <v>62.464910647328708</v>
      </c>
      <c r="L22" s="11">
        <v>1736.7381507357793</v>
      </c>
      <c r="M22" s="11">
        <v>3.92</v>
      </c>
      <c r="N22" s="11">
        <v>37.799999999999997</v>
      </c>
      <c r="O22" s="11">
        <v>15.106677047146672</v>
      </c>
      <c r="P22" s="11">
        <v>420.01728789387352</v>
      </c>
    </row>
    <row r="23" spans="1:16" x14ac:dyDescent="0.25">
      <c r="A23" s="6" t="s">
        <v>13</v>
      </c>
      <c r="B23" s="6" t="s">
        <v>37</v>
      </c>
      <c r="C23" s="8" t="s">
        <v>42</v>
      </c>
      <c r="D23" s="6">
        <v>70</v>
      </c>
      <c r="E23" s="6">
        <v>110</v>
      </c>
      <c r="F23" s="6">
        <v>1</v>
      </c>
      <c r="G23" s="6">
        <v>11</v>
      </c>
      <c r="H23" s="8">
        <v>0.43</v>
      </c>
      <c r="I23" s="11">
        <v>3.17</v>
      </c>
      <c r="J23" s="11">
        <v>141.1</v>
      </c>
      <c r="K23" s="11">
        <v>56.647410226957206</v>
      </c>
      <c r="L23" s="11">
        <v>1484.9682734956311</v>
      </c>
      <c r="M23" s="11">
        <v>3.17</v>
      </c>
      <c r="N23" s="11">
        <v>26.3</v>
      </c>
      <c r="O23" s="11">
        <v>10.558659737554745</v>
      </c>
      <c r="P23" s="11">
        <v>276.78714098465696</v>
      </c>
    </row>
    <row r="24" spans="1:16" x14ac:dyDescent="0.25">
      <c r="A24" s="6" t="s">
        <v>14</v>
      </c>
      <c r="B24" s="6" t="s">
        <v>37</v>
      </c>
      <c r="C24" s="8" t="s">
        <v>42</v>
      </c>
      <c r="D24" s="6">
        <v>90</v>
      </c>
      <c r="E24" s="6">
        <v>113</v>
      </c>
      <c r="F24" s="6">
        <v>0.9</v>
      </c>
      <c r="G24" s="6">
        <v>10</v>
      </c>
      <c r="H24" s="6">
        <v>0.5</v>
      </c>
      <c r="I24" s="11">
        <v>3.41</v>
      </c>
      <c r="J24" s="11">
        <v>107.5</v>
      </c>
      <c r="K24" s="11">
        <v>46.686897097780729</v>
      </c>
      <c r="L24" s="11">
        <v>1039.0875533804174</v>
      </c>
      <c r="M24" s="11">
        <v>3.41</v>
      </c>
      <c r="N24" s="11">
        <v>41.7</v>
      </c>
      <c r="O24" s="11">
        <v>18.110173106767032</v>
      </c>
      <c r="P24" s="11">
        <v>403.06931140431084</v>
      </c>
    </row>
    <row r="25" spans="1:16" x14ac:dyDescent="0.25">
      <c r="A25" s="6" t="s">
        <v>14</v>
      </c>
      <c r="B25" s="6" t="s">
        <v>37</v>
      </c>
      <c r="C25" s="8" t="s">
        <v>42</v>
      </c>
      <c r="D25" s="8">
        <v>90</v>
      </c>
      <c r="E25" s="8">
        <v>113</v>
      </c>
      <c r="F25" s="8">
        <v>0.9</v>
      </c>
      <c r="G25" s="8">
        <v>10</v>
      </c>
      <c r="H25" s="8">
        <v>0.42</v>
      </c>
      <c r="I25" s="10">
        <v>3.92</v>
      </c>
      <c r="J25" s="10">
        <v>156.30000000000001</v>
      </c>
      <c r="K25" s="7">
        <v>52.704121620657645</v>
      </c>
      <c r="L25" s="7">
        <v>2080.5656256629704</v>
      </c>
      <c r="M25" s="10">
        <v>3.92</v>
      </c>
      <c r="N25" s="10">
        <v>37.799999999999997</v>
      </c>
      <c r="O25" s="7">
        <v>12.746102349717585</v>
      </c>
      <c r="P25" s="7">
        <v>503.16942194536313</v>
      </c>
    </row>
    <row r="26" spans="1:16" x14ac:dyDescent="0.25">
      <c r="A26" s="8" t="s">
        <v>54</v>
      </c>
      <c r="B26" s="6" t="s">
        <v>37</v>
      </c>
      <c r="C26" s="8" t="s">
        <v>42</v>
      </c>
      <c r="D26" s="8">
        <v>50</v>
      </c>
      <c r="E26" s="8">
        <v>150</v>
      </c>
      <c r="F26" s="8">
        <v>3.1</v>
      </c>
      <c r="G26" s="8">
        <v>13</v>
      </c>
      <c r="H26" s="6">
        <v>0.43</v>
      </c>
      <c r="I26" s="10">
        <v>3.17</v>
      </c>
      <c r="J26" s="10">
        <v>141.1</v>
      </c>
      <c r="K26" s="7">
        <v>58.522779238099169</v>
      </c>
      <c r="L26" s="7">
        <v>1484.9682734956311</v>
      </c>
      <c r="M26" s="10">
        <v>3.17</v>
      </c>
      <c r="N26" s="10">
        <v>26.3</v>
      </c>
      <c r="O26" s="7">
        <v>10.908214698525926</v>
      </c>
      <c r="P26" s="7">
        <v>276.78714098465696</v>
      </c>
    </row>
    <row r="27" spans="1:16" x14ac:dyDescent="0.25">
      <c r="A27" s="8" t="s">
        <v>55</v>
      </c>
      <c r="B27" s="6" t="s">
        <v>37</v>
      </c>
      <c r="C27" s="8" t="s">
        <v>42</v>
      </c>
      <c r="D27" s="8">
        <v>60</v>
      </c>
      <c r="E27" s="8">
        <v>107</v>
      </c>
      <c r="F27" s="8">
        <v>1.2</v>
      </c>
      <c r="G27" s="8">
        <v>7</v>
      </c>
      <c r="H27" s="6">
        <v>0.45</v>
      </c>
      <c r="I27" s="10">
        <v>3.38</v>
      </c>
      <c r="J27" s="10">
        <v>151.4</v>
      </c>
      <c r="K27" s="7">
        <v>59.751207522883085</v>
      </c>
      <c r="L27" s="7">
        <v>1623.9108112843171</v>
      </c>
      <c r="M27" s="10">
        <v>3.38</v>
      </c>
      <c r="N27" s="10">
        <v>13.2</v>
      </c>
      <c r="O27" s="7">
        <v>6.4997683229927663</v>
      </c>
      <c r="P27" s="7">
        <v>110.5853140933846</v>
      </c>
    </row>
    <row r="28" spans="1:16" x14ac:dyDescent="0.25">
      <c r="A28" s="6" t="s">
        <v>15</v>
      </c>
      <c r="B28" s="6" t="s">
        <v>37</v>
      </c>
      <c r="C28" s="8" t="s">
        <v>42</v>
      </c>
      <c r="D28" s="6">
        <v>70</v>
      </c>
      <c r="E28" s="6">
        <v>99</v>
      </c>
      <c r="F28" s="6">
        <v>1</v>
      </c>
      <c r="G28" s="6">
        <v>8</v>
      </c>
      <c r="H28" s="8">
        <v>0.46</v>
      </c>
      <c r="I28" s="11">
        <v>3.62</v>
      </c>
      <c r="J28" s="11">
        <v>138.19999999999999</v>
      </c>
      <c r="K28" s="11">
        <v>52.177458980026401</v>
      </c>
      <c r="L28" s="11">
        <v>1552.1381912486199</v>
      </c>
      <c r="M28" s="11">
        <v>3.62</v>
      </c>
      <c r="N28" s="11">
        <v>32.700000000000003</v>
      </c>
      <c r="O28" s="11">
        <v>12.345896589340548</v>
      </c>
      <c r="P28" s="11">
        <v>367.25701051975307</v>
      </c>
    </row>
    <row r="29" spans="1:16" x14ac:dyDescent="0.25">
      <c r="A29" s="6" t="s">
        <v>16</v>
      </c>
      <c r="B29" s="6" t="s">
        <v>37</v>
      </c>
      <c r="C29" s="8" t="s">
        <v>43</v>
      </c>
      <c r="D29" s="6">
        <v>40</v>
      </c>
      <c r="E29" s="6">
        <v>85</v>
      </c>
      <c r="F29" s="6">
        <v>1.4</v>
      </c>
      <c r="G29" s="6">
        <v>12</v>
      </c>
      <c r="H29" s="8">
        <v>0.49</v>
      </c>
      <c r="I29" s="11">
        <v>3.68</v>
      </c>
      <c r="J29" s="11">
        <v>122.8</v>
      </c>
      <c r="K29" s="11">
        <v>48.053473728854982</v>
      </c>
      <c r="L29" s="11">
        <v>1310.2126186750424</v>
      </c>
      <c r="M29" s="11">
        <v>3.68</v>
      </c>
      <c r="N29" s="11">
        <v>35.1</v>
      </c>
      <c r="O29" s="11">
        <v>13.735154135853501</v>
      </c>
      <c r="P29" s="11">
        <v>374.49888367666114</v>
      </c>
    </row>
    <row r="30" spans="1:16" x14ac:dyDescent="0.25">
      <c r="A30" s="8" t="s">
        <v>56</v>
      </c>
      <c r="B30" s="6" t="s">
        <v>37</v>
      </c>
      <c r="C30" s="8" t="s">
        <v>42</v>
      </c>
      <c r="D30" s="8">
        <v>50</v>
      </c>
      <c r="E30" s="8">
        <v>82</v>
      </c>
      <c r="F30" s="8">
        <v>2.2000000000000002</v>
      </c>
      <c r="G30" s="8">
        <v>10</v>
      </c>
      <c r="H30" s="6">
        <v>0.45</v>
      </c>
      <c r="I30" s="10">
        <v>2.99</v>
      </c>
      <c r="J30" s="10">
        <v>225.9</v>
      </c>
      <c r="K30" s="7">
        <v>98.167450764399405</v>
      </c>
      <c r="L30" s="7">
        <v>2143.4187080047568</v>
      </c>
      <c r="M30" s="10">
        <v>2.99</v>
      </c>
      <c r="N30" s="10">
        <v>46.1</v>
      </c>
      <c r="O30" s="7">
        <v>20.033286765112052</v>
      </c>
      <c r="P30" s="7">
        <v>437.41302540513198</v>
      </c>
    </row>
    <row r="31" spans="1:16" x14ac:dyDescent="0.25">
      <c r="A31" s="8" t="s">
        <v>57</v>
      </c>
      <c r="B31" s="6" t="s">
        <v>37</v>
      </c>
      <c r="C31" s="8" t="s">
        <v>43</v>
      </c>
      <c r="D31" s="8">
        <v>40</v>
      </c>
      <c r="E31" s="8">
        <v>103</v>
      </c>
      <c r="F31" s="8">
        <v>1.1000000000000001</v>
      </c>
      <c r="G31" s="8">
        <v>8</v>
      </c>
      <c r="H31" s="6">
        <v>0.47</v>
      </c>
      <c r="I31" s="10">
        <v>3.86</v>
      </c>
      <c r="J31" s="10">
        <v>111.9</v>
      </c>
      <c r="K31" s="7">
        <v>41.013578753226184</v>
      </c>
      <c r="L31" s="7">
        <v>1310.1626658482048</v>
      </c>
      <c r="M31" s="10">
        <v>3.86</v>
      </c>
      <c r="N31" s="10">
        <v>21.9</v>
      </c>
      <c r="O31" s="7">
        <v>8.0267861903096804</v>
      </c>
      <c r="P31" s="7">
        <v>256.41253245822776</v>
      </c>
    </row>
    <row r="32" spans="1:16" x14ac:dyDescent="0.25">
      <c r="A32" s="8" t="s">
        <v>58</v>
      </c>
      <c r="B32" s="6" t="s">
        <v>37</v>
      </c>
      <c r="C32" s="8" t="s">
        <v>43</v>
      </c>
      <c r="D32" s="8">
        <v>30</v>
      </c>
      <c r="E32" s="8">
        <v>100</v>
      </c>
      <c r="F32" s="8">
        <v>1.2</v>
      </c>
      <c r="G32" s="8">
        <v>8</v>
      </c>
      <c r="H32" s="6">
        <v>0.54</v>
      </c>
      <c r="I32" s="10">
        <v>4.26</v>
      </c>
      <c r="J32" s="10">
        <v>147</v>
      </c>
      <c r="K32" s="7">
        <v>56.614613009816004</v>
      </c>
      <c r="L32" s="7">
        <v>1621.7723779852033</v>
      </c>
      <c r="M32" s="10">
        <v>4.26</v>
      </c>
      <c r="N32" s="10">
        <v>21.9</v>
      </c>
      <c r="O32" s="7">
        <v>8.4344219381970778</v>
      </c>
      <c r="P32" s="7">
        <v>241.61098692432617</v>
      </c>
    </row>
    <row r="33" spans="1:16" x14ac:dyDescent="0.25">
      <c r="A33" s="8" t="s">
        <v>59</v>
      </c>
      <c r="B33" s="6" t="s">
        <v>37</v>
      </c>
      <c r="C33" s="8" t="s">
        <v>42</v>
      </c>
      <c r="D33" s="8">
        <v>30</v>
      </c>
      <c r="E33" s="8">
        <v>80</v>
      </c>
      <c r="F33" s="8">
        <v>0.8</v>
      </c>
      <c r="G33" s="8">
        <v>7</v>
      </c>
      <c r="H33" s="6">
        <v>0.4</v>
      </c>
      <c r="I33" s="10">
        <v>2.8</v>
      </c>
      <c r="J33" s="10">
        <v>162.30000000000001</v>
      </c>
      <c r="K33" s="7">
        <v>67.239864166164594</v>
      </c>
      <c r="L33" s="7">
        <v>1614.4459977556485</v>
      </c>
      <c r="M33" s="10">
        <v>2.8</v>
      </c>
      <c r="N33" s="10">
        <v>15.4</v>
      </c>
      <c r="O33" s="7">
        <v>6.3801226627167882</v>
      </c>
      <c r="P33" s="7">
        <v>153.1883448270917</v>
      </c>
    </row>
    <row r="34" spans="1:16" x14ac:dyDescent="0.25">
      <c r="A34" s="8" t="s">
        <v>60</v>
      </c>
      <c r="B34" s="6" t="s">
        <v>37</v>
      </c>
      <c r="C34" s="8" t="s">
        <v>43</v>
      </c>
      <c r="D34" s="8">
        <v>80</v>
      </c>
      <c r="E34" s="8">
        <v>130</v>
      </c>
      <c r="F34" s="8">
        <v>1.5</v>
      </c>
      <c r="G34" s="8">
        <v>6</v>
      </c>
      <c r="H34" s="6">
        <v>0.53</v>
      </c>
      <c r="I34" s="10">
        <v>4.55</v>
      </c>
      <c r="J34" s="10">
        <v>92.1</v>
      </c>
      <c r="K34" s="7">
        <v>34.161363085122645</v>
      </c>
      <c r="L34" s="7">
        <v>1110.0454215770028</v>
      </c>
      <c r="M34" s="10">
        <v>4.55</v>
      </c>
      <c r="N34" s="10">
        <v>43.9</v>
      </c>
      <c r="O34" s="7">
        <v>16.283212154580717</v>
      </c>
      <c r="P34" s="7">
        <v>529.10959834126413</v>
      </c>
    </row>
    <row r="35" spans="1:16" x14ac:dyDescent="0.25">
      <c r="A35" s="8" t="s">
        <v>61</v>
      </c>
      <c r="B35" s="6" t="s">
        <v>37</v>
      </c>
      <c r="C35" s="8" t="s">
        <v>42</v>
      </c>
      <c r="D35" s="8">
        <v>10</v>
      </c>
      <c r="E35" s="8">
        <v>103</v>
      </c>
      <c r="F35" s="8">
        <v>1.4</v>
      </c>
      <c r="G35" s="8">
        <v>8</v>
      </c>
      <c r="H35" s="6">
        <v>0.49</v>
      </c>
      <c r="I35" s="10">
        <v>3.08</v>
      </c>
      <c r="J35" s="10">
        <v>132.80000000000001</v>
      </c>
      <c r="K35" s="7">
        <v>61.650961721179989</v>
      </c>
      <c r="L35" s="7">
        <v>1185.8899371126181</v>
      </c>
      <c r="M35" s="10">
        <v>3.08</v>
      </c>
      <c r="N35" s="10">
        <v>26.6</v>
      </c>
      <c r="O35" s="7">
        <v>12.348761911019485</v>
      </c>
      <c r="P35" s="7">
        <v>237.53518318671419</v>
      </c>
    </row>
    <row r="36" spans="1:16" x14ac:dyDescent="0.25">
      <c r="A36" s="8" t="s">
        <v>62</v>
      </c>
      <c r="B36" s="6" t="s">
        <v>37</v>
      </c>
      <c r="C36" s="8" t="s">
        <v>42</v>
      </c>
      <c r="D36" s="8">
        <v>45</v>
      </c>
      <c r="E36" s="8">
        <v>124</v>
      </c>
      <c r="F36" s="8">
        <v>1.1000000000000001</v>
      </c>
      <c r="G36" s="8">
        <v>9</v>
      </c>
      <c r="H36" s="6">
        <v>0.37</v>
      </c>
      <c r="I36" s="10">
        <v>3.45</v>
      </c>
      <c r="J36" s="10">
        <v>125</v>
      </c>
      <c r="K36" s="7">
        <v>43.158603316448151</v>
      </c>
      <c r="L36" s="7">
        <v>1639.423264960252</v>
      </c>
      <c r="M36" s="10">
        <v>3.45</v>
      </c>
      <c r="N36" s="10">
        <v>32.9</v>
      </c>
      <c r="O36" s="7">
        <v>11.359344392889152</v>
      </c>
      <c r="P36" s="7">
        <v>431.49620333753836</v>
      </c>
    </row>
    <row r="37" spans="1:16" x14ac:dyDescent="0.25">
      <c r="A37" s="8" t="s">
        <v>63</v>
      </c>
      <c r="B37" s="6" t="s">
        <v>37</v>
      </c>
      <c r="C37" s="8" t="s">
        <v>43</v>
      </c>
      <c r="D37" s="8">
        <v>20</v>
      </c>
      <c r="E37" s="8">
        <v>86</v>
      </c>
      <c r="F37" s="8">
        <v>1.1000000000000001</v>
      </c>
      <c r="G37" s="8">
        <v>6</v>
      </c>
      <c r="H37" s="6">
        <v>0.49</v>
      </c>
      <c r="I37" s="10">
        <v>4</v>
      </c>
      <c r="J37" s="10">
        <v>171.1</v>
      </c>
      <c r="K37" s="7">
        <v>62.281831053573242</v>
      </c>
      <c r="L37" s="7">
        <v>1984.2920536689185</v>
      </c>
      <c r="M37" s="10">
        <v>4</v>
      </c>
      <c r="N37" s="10">
        <v>35.1</v>
      </c>
      <c r="O37" s="7">
        <v>12.776693570896674</v>
      </c>
      <c r="P37" s="7">
        <v>407.06400399637084</v>
      </c>
    </row>
    <row r="38" spans="1:16" x14ac:dyDescent="0.25">
      <c r="A38" s="6" t="s">
        <v>10</v>
      </c>
      <c r="B38" s="6" t="s">
        <v>38</v>
      </c>
      <c r="C38" s="8" t="s">
        <v>43</v>
      </c>
      <c r="D38" s="6">
        <v>130</v>
      </c>
      <c r="E38" s="6">
        <v>146</v>
      </c>
      <c r="F38" s="6">
        <v>1.9</v>
      </c>
      <c r="G38" s="6">
        <v>14</v>
      </c>
      <c r="H38" s="9">
        <v>0.51</v>
      </c>
      <c r="I38" s="11">
        <v>4.22</v>
      </c>
      <c r="J38" s="11">
        <v>160.9</v>
      </c>
      <c r="K38" s="11">
        <v>62.014307613903547</v>
      </c>
      <c r="L38" s="11">
        <v>1881.7043342800039</v>
      </c>
      <c r="M38" s="11">
        <v>4.22</v>
      </c>
      <c r="N38" s="11">
        <v>58.5</v>
      </c>
      <c r="O38" s="11">
        <v>22.547153482991657</v>
      </c>
      <c r="P38" s="11">
        <v>684.14980457041781</v>
      </c>
    </row>
    <row r="39" spans="1:16" x14ac:dyDescent="0.25">
      <c r="A39" s="6" t="s">
        <v>11</v>
      </c>
      <c r="B39" s="6" t="s">
        <v>38</v>
      </c>
      <c r="C39" s="8" t="s">
        <v>42</v>
      </c>
      <c r="D39" s="6">
        <v>80</v>
      </c>
      <c r="E39" s="6">
        <v>178</v>
      </c>
      <c r="F39" s="6">
        <v>3.2</v>
      </c>
      <c r="G39" s="6">
        <v>14</v>
      </c>
      <c r="H39" s="12">
        <v>0.42</v>
      </c>
      <c r="I39" s="11">
        <v>3.2</v>
      </c>
      <c r="J39" s="11">
        <v>199.2</v>
      </c>
      <c r="K39" s="11">
        <v>83.000271386991997</v>
      </c>
      <c r="L39" s="11">
        <v>2164.5901922366129</v>
      </c>
      <c r="M39" s="11">
        <v>3.2</v>
      </c>
      <c r="N39" s="11">
        <v>30.4</v>
      </c>
      <c r="O39" s="11">
        <v>12.666708083155404</v>
      </c>
      <c r="P39" s="11">
        <v>330.33906548189276</v>
      </c>
    </row>
    <row r="40" spans="1:16" x14ac:dyDescent="0.25">
      <c r="A40" s="6" t="s">
        <v>12</v>
      </c>
      <c r="B40" s="6" t="s">
        <v>38</v>
      </c>
      <c r="C40" s="8" t="s">
        <v>43</v>
      </c>
      <c r="D40" s="6">
        <v>140</v>
      </c>
      <c r="E40" s="6">
        <v>180</v>
      </c>
      <c r="F40" s="6">
        <v>5.6</v>
      </c>
      <c r="G40" s="6">
        <v>10</v>
      </c>
      <c r="H40" s="8">
        <v>0.5</v>
      </c>
      <c r="I40" s="11">
        <v>3.92</v>
      </c>
      <c r="J40" s="11">
        <v>156.30000000000001</v>
      </c>
      <c r="K40" s="11">
        <v>64.64071645342473</v>
      </c>
      <c r="L40" s="11">
        <v>1736.7381507357793</v>
      </c>
      <c r="M40" s="11">
        <v>3.92</v>
      </c>
      <c r="N40" s="11">
        <v>59.8</v>
      </c>
      <c r="O40" s="11">
        <v>24.731380959147781</v>
      </c>
      <c r="P40" s="11">
        <v>664.47179407549311</v>
      </c>
    </row>
    <row r="41" spans="1:16" x14ac:dyDescent="0.25">
      <c r="A41" s="6" t="s">
        <v>13</v>
      </c>
      <c r="B41" s="6" t="s">
        <v>38</v>
      </c>
      <c r="C41" s="8" t="s">
        <v>42</v>
      </c>
      <c r="D41" s="6">
        <v>110</v>
      </c>
      <c r="E41" s="6">
        <v>135</v>
      </c>
      <c r="F41" s="6">
        <v>2.4</v>
      </c>
      <c r="G41" s="6">
        <v>15</v>
      </c>
      <c r="H41" s="8">
        <v>0.43</v>
      </c>
      <c r="I41" s="11">
        <v>3.59</v>
      </c>
      <c r="J41" s="11">
        <v>199.2</v>
      </c>
      <c r="K41" s="11">
        <v>74.515767538879103</v>
      </c>
      <c r="L41" s="11">
        <v>2374.1856827682977</v>
      </c>
      <c r="M41" s="11">
        <v>3.59</v>
      </c>
      <c r="N41" s="11">
        <v>33.200000000000003</v>
      </c>
      <c r="O41" s="11">
        <v>12.419294589813184</v>
      </c>
      <c r="P41" s="11">
        <v>395.69761379471629</v>
      </c>
    </row>
    <row r="42" spans="1:16" x14ac:dyDescent="0.25">
      <c r="A42" s="6" t="s">
        <v>14</v>
      </c>
      <c r="B42" s="6" t="s">
        <v>38</v>
      </c>
      <c r="C42" s="8" t="s">
        <v>42</v>
      </c>
      <c r="D42" s="6">
        <v>120</v>
      </c>
      <c r="E42" s="6">
        <v>113</v>
      </c>
      <c r="F42" s="6">
        <v>0.9</v>
      </c>
      <c r="G42" s="6">
        <v>10</v>
      </c>
      <c r="H42" s="6">
        <v>0.5</v>
      </c>
      <c r="I42" s="11">
        <v>3.48</v>
      </c>
      <c r="J42" s="11">
        <v>144.80000000000001</v>
      </c>
      <c r="K42" s="11">
        <v>61.781527038790422</v>
      </c>
      <c r="L42" s="11">
        <v>1428.3581108875562</v>
      </c>
      <c r="M42" s="11">
        <v>3.48</v>
      </c>
      <c r="N42" s="11">
        <v>61.4</v>
      </c>
      <c r="O42" s="11">
        <v>26.197415470868314</v>
      </c>
      <c r="P42" s="11">
        <v>605.6711879039774</v>
      </c>
    </row>
    <row r="43" spans="1:16" x14ac:dyDescent="0.25">
      <c r="A43" s="6" t="s">
        <v>14</v>
      </c>
      <c r="B43" s="6" t="s">
        <v>38</v>
      </c>
      <c r="C43" s="8" t="s">
        <v>42</v>
      </c>
      <c r="D43" s="8">
        <v>120</v>
      </c>
      <c r="E43" s="8">
        <v>113</v>
      </c>
      <c r="F43" s="8">
        <v>0.9</v>
      </c>
      <c r="G43" s="8">
        <v>10</v>
      </c>
      <c r="H43" s="8">
        <v>0.42</v>
      </c>
      <c r="I43" s="10">
        <v>3.92</v>
      </c>
      <c r="J43" s="10">
        <v>156.30000000000001</v>
      </c>
      <c r="K43" s="7">
        <v>48.826339159764728</v>
      </c>
      <c r="L43" s="7">
        <v>1927.4849814203333</v>
      </c>
      <c r="M43" s="10">
        <v>3.92</v>
      </c>
      <c r="N43" s="10">
        <v>59.8</v>
      </c>
      <c r="O43" s="7">
        <v>20.164468796643167</v>
      </c>
      <c r="P43" s="7">
        <v>796.0193500617122</v>
      </c>
    </row>
    <row r="44" spans="1:16" x14ac:dyDescent="0.25">
      <c r="A44" s="8" t="s">
        <v>54</v>
      </c>
      <c r="B44" s="6" t="s">
        <v>38</v>
      </c>
      <c r="C44" s="8" t="s">
        <v>42</v>
      </c>
      <c r="D44" s="8">
        <v>70</v>
      </c>
      <c r="E44" s="8">
        <v>176</v>
      </c>
      <c r="F44" s="8">
        <v>5.2</v>
      </c>
      <c r="G44" s="8">
        <v>15</v>
      </c>
      <c r="H44" s="6">
        <v>0.43</v>
      </c>
      <c r="I44" s="10">
        <v>3.59</v>
      </c>
      <c r="J44" s="10">
        <v>199.2</v>
      </c>
      <c r="K44" s="7">
        <v>51.847946675872706</v>
      </c>
      <c r="L44" s="7">
        <v>1568.4881317886943</v>
      </c>
      <c r="M44" s="10">
        <v>3.59</v>
      </c>
      <c r="N44" s="10">
        <v>33.200000000000003</v>
      </c>
      <c r="O44" s="7">
        <v>13.080181076283997</v>
      </c>
      <c r="P44" s="7">
        <v>395.69761379471629</v>
      </c>
    </row>
    <row r="45" spans="1:16" x14ac:dyDescent="0.25">
      <c r="A45" s="8" t="s">
        <v>55</v>
      </c>
      <c r="B45" s="6" t="s">
        <v>38</v>
      </c>
      <c r="C45" s="8" t="s">
        <v>42</v>
      </c>
      <c r="D45" s="8">
        <v>90</v>
      </c>
      <c r="E45" s="8">
        <v>108</v>
      </c>
      <c r="F45" s="8">
        <v>1.1000000000000001</v>
      </c>
      <c r="G45" s="8">
        <v>10</v>
      </c>
      <c r="H45" s="6">
        <v>0.45</v>
      </c>
      <c r="I45" s="10">
        <v>3.14</v>
      </c>
      <c r="J45" s="10">
        <v>155.80000000000001</v>
      </c>
      <c r="K45" s="7">
        <v>55.351948167301998</v>
      </c>
      <c r="L45" s="7">
        <v>1311.3092811904485</v>
      </c>
      <c r="M45" s="10">
        <v>3.14</v>
      </c>
      <c r="N45" s="10">
        <v>19.7</v>
      </c>
      <c r="O45" s="7">
        <v>8.2859679247404969</v>
      </c>
      <c r="P45" s="7">
        <v>196.29781792896532</v>
      </c>
    </row>
    <row r="46" spans="1:16" x14ac:dyDescent="0.25">
      <c r="A46" s="6" t="s">
        <v>15</v>
      </c>
      <c r="B46" s="6" t="s">
        <v>38</v>
      </c>
      <c r="C46" s="8" t="s">
        <v>42</v>
      </c>
      <c r="D46" s="6">
        <v>100</v>
      </c>
      <c r="E46" s="6">
        <v>142</v>
      </c>
      <c r="F46" s="6">
        <v>1.5</v>
      </c>
      <c r="G46" s="6">
        <v>14</v>
      </c>
      <c r="H46" s="8">
        <v>0.46</v>
      </c>
      <c r="I46" s="11">
        <v>3.62</v>
      </c>
      <c r="J46" s="11">
        <v>144.80000000000001</v>
      </c>
      <c r="K46" s="11">
        <v>51.770397816569712</v>
      </c>
      <c r="L46" s="11">
        <v>1478.012923070321</v>
      </c>
      <c r="M46" s="11">
        <v>3.62</v>
      </c>
      <c r="N46" s="11">
        <v>54.8</v>
      </c>
      <c r="O46" s="11">
        <v>21.557886020881615</v>
      </c>
      <c r="P46" s="11">
        <v>615.46434790466265</v>
      </c>
    </row>
    <row r="47" spans="1:16" x14ac:dyDescent="0.25">
      <c r="A47" s="6" t="s">
        <v>16</v>
      </c>
      <c r="B47" s="6" t="s">
        <v>38</v>
      </c>
      <c r="C47" s="8" t="s">
        <v>43</v>
      </c>
      <c r="D47" s="6">
        <v>80</v>
      </c>
      <c r="E47" s="6">
        <v>85</v>
      </c>
      <c r="F47" s="6">
        <v>1.4</v>
      </c>
      <c r="G47" s="6">
        <v>12</v>
      </c>
      <c r="H47" s="8">
        <v>0.49</v>
      </c>
      <c r="I47" s="11">
        <v>3.73</v>
      </c>
      <c r="J47" s="11">
        <v>131.6</v>
      </c>
      <c r="K47" s="11">
        <v>50.879476923456103</v>
      </c>
      <c r="L47" s="11">
        <v>1423.1815777328384</v>
      </c>
      <c r="M47" s="11">
        <v>3.73</v>
      </c>
      <c r="N47" s="11">
        <v>43.9</v>
      </c>
      <c r="O47" s="11">
        <v>16.97271304665443</v>
      </c>
      <c r="P47" s="11">
        <v>474.75434090024027</v>
      </c>
    </row>
    <row r="48" spans="1:16" x14ac:dyDescent="0.25">
      <c r="A48" s="8" t="s">
        <v>56</v>
      </c>
      <c r="B48" s="6" t="s">
        <v>38</v>
      </c>
      <c r="C48" s="8" t="s">
        <v>42</v>
      </c>
      <c r="D48" s="8">
        <v>75</v>
      </c>
      <c r="E48" s="8">
        <v>135</v>
      </c>
      <c r="F48" s="8">
        <v>3.3</v>
      </c>
      <c r="G48" s="8">
        <v>11</v>
      </c>
      <c r="H48" s="6">
        <v>0.45</v>
      </c>
      <c r="I48" s="10">
        <v>3.18</v>
      </c>
      <c r="J48" s="10">
        <v>237.5</v>
      </c>
      <c r="K48" s="7">
        <v>55.754773400838616</v>
      </c>
      <c r="L48" s="7">
        <v>1328.0138580208998</v>
      </c>
      <c r="M48" s="10">
        <v>3.18</v>
      </c>
      <c r="N48" s="10">
        <v>46.1</v>
      </c>
      <c r="O48" s="7">
        <v>19.531117429929029</v>
      </c>
      <c r="P48" s="7">
        <v>465.20850193589291</v>
      </c>
    </row>
    <row r="49" spans="1:16" x14ac:dyDescent="0.25">
      <c r="A49" s="8" t="s">
        <v>57</v>
      </c>
      <c r="B49" s="6" t="s">
        <v>38</v>
      </c>
      <c r="C49" s="8" t="s">
        <v>43</v>
      </c>
      <c r="D49" s="8">
        <v>80</v>
      </c>
      <c r="E49" s="8">
        <v>121</v>
      </c>
      <c r="F49" s="8">
        <v>1.6</v>
      </c>
      <c r="G49" s="8">
        <v>9</v>
      </c>
      <c r="H49" s="6">
        <v>0.47</v>
      </c>
      <c r="I49" s="10">
        <v>3.86</v>
      </c>
      <c r="J49" s="10">
        <v>239.1</v>
      </c>
      <c r="K49" s="7">
        <v>49.153922314743575</v>
      </c>
      <c r="L49" s="7">
        <v>1540.8168617124552</v>
      </c>
      <c r="M49" s="10">
        <v>3.86</v>
      </c>
      <c r="N49" s="10">
        <v>28.5</v>
      </c>
      <c r="O49" s="7">
        <v>10.645036367554649</v>
      </c>
      <c r="P49" s="7">
        <v>333.68754224015936</v>
      </c>
    </row>
    <row r="50" spans="1:16" x14ac:dyDescent="0.25">
      <c r="A50" s="8" t="s">
        <v>58</v>
      </c>
      <c r="B50" s="6" t="s">
        <v>38</v>
      </c>
      <c r="C50" s="8" t="s">
        <v>43</v>
      </c>
      <c r="D50" s="8">
        <v>90</v>
      </c>
      <c r="E50" s="8">
        <v>119</v>
      </c>
      <c r="F50" s="8">
        <v>14</v>
      </c>
      <c r="G50" s="8">
        <v>14</v>
      </c>
      <c r="H50" s="6">
        <v>0.54</v>
      </c>
      <c r="I50" s="10">
        <v>4.0999999999999996</v>
      </c>
      <c r="J50" s="10">
        <v>204</v>
      </c>
      <c r="K50" s="7">
        <v>53.110786798801605</v>
      </c>
      <c r="L50" s="7">
        <v>1397.341995250385</v>
      </c>
      <c r="M50" s="10">
        <v>4.0999999999999996</v>
      </c>
      <c r="N50" s="10">
        <v>32.9</v>
      </c>
      <c r="O50" s="7">
        <v>13.277696699700401</v>
      </c>
      <c r="P50" s="7">
        <v>349.33549881259626</v>
      </c>
    </row>
    <row r="51" spans="1:16" x14ac:dyDescent="0.25">
      <c r="A51" s="8" t="s">
        <v>59</v>
      </c>
      <c r="B51" s="6" t="s">
        <v>38</v>
      </c>
      <c r="C51" s="8" t="s">
        <v>42</v>
      </c>
      <c r="D51" s="8">
        <v>80</v>
      </c>
      <c r="E51" s="8">
        <v>99</v>
      </c>
      <c r="F51" s="8">
        <v>1</v>
      </c>
      <c r="G51" s="8">
        <v>11</v>
      </c>
      <c r="H51" s="6">
        <v>0.4</v>
      </c>
      <c r="I51" s="10">
        <v>2.98</v>
      </c>
      <c r="J51" s="10">
        <v>195.2</v>
      </c>
      <c r="K51" s="7">
        <v>52.078902194013843</v>
      </c>
      <c r="L51" s="7">
        <v>1393.2181543170429</v>
      </c>
      <c r="M51" s="10">
        <v>2.98</v>
      </c>
      <c r="N51" s="10">
        <v>24.1</v>
      </c>
      <c r="O51" s="7">
        <v>9.53724576653293</v>
      </c>
      <c r="P51" s="7">
        <v>255.14101458237647</v>
      </c>
    </row>
    <row r="52" spans="1:16" x14ac:dyDescent="0.25">
      <c r="A52" s="8" t="s">
        <v>60</v>
      </c>
      <c r="B52" s="6" t="s">
        <v>38</v>
      </c>
      <c r="C52" s="8" t="s">
        <v>43</v>
      </c>
      <c r="D52" s="8">
        <v>130</v>
      </c>
      <c r="E52" s="8">
        <v>125</v>
      </c>
      <c r="F52" s="8">
        <v>0.7</v>
      </c>
      <c r="G52" s="8">
        <v>6</v>
      </c>
      <c r="H52" s="6">
        <v>0.53</v>
      </c>
      <c r="I52" s="10">
        <v>5.12</v>
      </c>
      <c r="J52" s="10">
        <v>195</v>
      </c>
      <c r="K52" s="7">
        <v>44.968802175453888</v>
      </c>
      <c r="L52" s="7">
        <v>1784.8247239508223</v>
      </c>
      <c r="M52" s="10">
        <v>5.12</v>
      </c>
      <c r="N52" s="10">
        <v>43.9</v>
      </c>
      <c r="O52" s="7">
        <v>15.000990999258555</v>
      </c>
      <c r="P52" s="7">
        <v>595.39365791368618</v>
      </c>
    </row>
    <row r="53" spans="1:16" x14ac:dyDescent="0.25">
      <c r="A53" s="8" t="s">
        <v>61</v>
      </c>
      <c r="B53" s="6" t="s">
        <v>38</v>
      </c>
      <c r="C53" s="8" t="s">
        <v>42</v>
      </c>
      <c r="D53" s="8">
        <v>70</v>
      </c>
      <c r="E53" s="8">
        <v>117</v>
      </c>
      <c r="F53" s="8">
        <v>2.2999999999999998</v>
      </c>
      <c r="G53" s="8">
        <v>14</v>
      </c>
      <c r="H53" s="6">
        <v>0.49</v>
      </c>
      <c r="I53" s="10">
        <v>3.47</v>
      </c>
      <c r="J53" s="10">
        <v>151.1</v>
      </c>
      <c r="K53" s="7">
        <v>55.317289333849736</v>
      </c>
      <c r="L53" s="7">
        <v>1323.9785723144637</v>
      </c>
      <c r="M53" s="10">
        <v>3.47</v>
      </c>
      <c r="N53" s="10">
        <v>24.9</v>
      </c>
      <c r="O53" s="7">
        <v>10.466569182468529</v>
      </c>
      <c r="P53" s="7">
        <v>250.50962348503151</v>
      </c>
    </row>
    <row r="54" spans="1:16" x14ac:dyDescent="0.25">
      <c r="A54" s="8" t="s">
        <v>62</v>
      </c>
      <c r="B54" s="6" t="s">
        <v>38</v>
      </c>
      <c r="C54" s="8" t="s">
        <v>42</v>
      </c>
      <c r="D54" s="8">
        <v>80</v>
      </c>
      <c r="E54" s="8">
        <v>134</v>
      </c>
      <c r="F54" s="8">
        <v>1.4</v>
      </c>
      <c r="G54" s="8">
        <v>12</v>
      </c>
      <c r="H54" s="6">
        <v>0.37</v>
      </c>
      <c r="I54" s="10">
        <v>3.82</v>
      </c>
      <c r="J54" s="10">
        <v>177</v>
      </c>
      <c r="K54" s="7">
        <v>43.727528445142241</v>
      </c>
      <c r="L54" s="7">
        <v>1911.0904310137928</v>
      </c>
      <c r="M54" s="10">
        <v>3.82</v>
      </c>
      <c r="N54" s="10">
        <v>35.1</v>
      </c>
      <c r="O54" s="7">
        <v>11.662889425718031</v>
      </c>
      <c r="P54" s="7">
        <v>509.72092802875483</v>
      </c>
    </row>
    <row r="55" spans="1:16" x14ac:dyDescent="0.25">
      <c r="A55" s="8" t="s">
        <v>63</v>
      </c>
      <c r="B55" s="6" t="s">
        <v>38</v>
      </c>
      <c r="C55" s="8" t="s">
        <v>43</v>
      </c>
      <c r="D55" s="8">
        <v>75</v>
      </c>
      <c r="E55" s="8">
        <v>111</v>
      </c>
      <c r="F55" s="8">
        <v>1.5</v>
      </c>
      <c r="G55" s="8">
        <v>11</v>
      </c>
      <c r="H55" s="6">
        <v>0.49</v>
      </c>
      <c r="I55" s="10">
        <v>3.95</v>
      </c>
      <c r="J55" s="10">
        <v>129.19999999999999</v>
      </c>
      <c r="K55" s="7">
        <v>49.523176956562324</v>
      </c>
      <c r="L55" s="7">
        <v>1507.1225823176171</v>
      </c>
      <c r="M55" s="10">
        <v>3.95</v>
      </c>
      <c r="N55" s="10">
        <v>43.9</v>
      </c>
      <c r="O55" s="7">
        <v>16.520269516664783</v>
      </c>
      <c r="P55" s="7">
        <v>502.75593741446357</v>
      </c>
    </row>
    <row r="56" spans="1:16" x14ac:dyDescent="0.25">
      <c r="A56" s="6" t="s">
        <v>10</v>
      </c>
      <c r="B56" s="6" t="s">
        <v>39</v>
      </c>
      <c r="C56" s="8" t="s">
        <v>43</v>
      </c>
      <c r="D56" s="6">
        <v>200</v>
      </c>
      <c r="E56" s="6">
        <v>154</v>
      </c>
      <c r="F56" s="6">
        <v>3.5</v>
      </c>
      <c r="G56" s="6">
        <v>19</v>
      </c>
      <c r="H56" s="9">
        <v>0.51</v>
      </c>
      <c r="I56" s="11">
        <v>4.76</v>
      </c>
      <c r="J56" s="11">
        <v>209.7</v>
      </c>
      <c r="K56" s="11">
        <v>76.215785221021051</v>
      </c>
      <c r="L56" s="11">
        <v>2766.229913426756</v>
      </c>
      <c r="M56" s="11">
        <v>4.76</v>
      </c>
      <c r="N56" s="11">
        <v>92.1</v>
      </c>
      <c r="O56" s="11">
        <v>33.473885640705952</v>
      </c>
      <c r="P56" s="11">
        <v>1214.9250120486608</v>
      </c>
    </row>
    <row r="57" spans="1:16" x14ac:dyDescent="0.25">
      <c r="A57" s="6" t="s">
        <v>11</v>
      </c>
      <c r="B57" s="6" t="s">
        <v>39</v>
      </c>
      <c r="C57" s="8" t="s">
        <v>42</v>
      </c>
      <c r="D57" s="6">
        <v>120</v>
      </c>
      <c r="E57" s="6">
        <v>184</v>
      </c>
      <c r="F57" s="6">
        <v>4</v>
      </c>
      <c r="G57" s="6">
        <v>17</v>
      </c>
      <c r="H57" s="12">
        <v>0.42</v>
      </c>
      <c r="I57" s="11">
        <v>3.43</v>
      </c>
      <c r="J57" s="11">
        <v>221.3</v>
      </c>
      <c r="K57" s="11">
        <v>89.139217940075412</v>
      </c>
      <c r="L57" s="11">
        <v>2577.5785434377062</v>
      </c>
      <c r="M57" s="11">
        <v>3.43</v>
      </c>
      <c r="N57" s="11">
        <v>36</v>
      </c>
      <c r="O57" s="11">
        <v>14.500731341358856</v>
      </c>
      <c r="P57" s="11">
        <v>419.30785162113602</v>
      </c>
    </row>
    <row r="58" spans="1:16" x14ac:dyDescent="0.25">
      <c r="A58" s="6" t="s">
        <v>12</v>
      </c>
      <c r="B58" s="6" t="s">
        <v>39</v>
      </c>
      <c r="C58" s="8" t="s">
        <v>43</v>
      </c>
      <c r="D58" s="6">
        <v>190</v>
      </c>
      <c r="E58" s="6">
        <v>183</v>
      </c>
      <c r="F58" s="6">
        <v>6.5</v>
      </c>
      <c r="G58" s="6">
        <v>12</v>
      </c>
      <c r="H58" s="8">
        <v>0.5</v>
      </c>
      <c r="I58" s="11">
        <v>4.07</v>
      </c>
      <c r="J58" s="11">
        <v>205.8</v>
      </c>
      <c r="K58" s="11">
        <v>83.573530553592946</v>
      </c>
      <c r="L58" s="11">
        <v>2374.2643912889807</v>
      </c>
      <c r="M58" s="11">
        <v>4.07</v>
      </c>
      <c r="N58" s="11">
        <v>63.1</v>
      </c>
      <c r="O58" s="11">
        <v>25.624342944274613</v>
      </c>
      <c r="P58" s="11">
        <v>727.9693055895757</v>
      </c>
    </row>
    <row r="59" spans="1:16" x14ac:dyDescent="0.25">
      <c r="A59" s="6" t="s">
        <v>13</v>
      </c>
      <c r="B59" s="6" t="s">
        <v>39</v>
      </c>
      <c r="C59" s="8" t="s">
        <v>42</v>
      </c>
      <c r="D59" s="6">
        <v>150</v>
      </c>
      <c r="E59" s="6">
        <v>156</v>
      </c>
      <c r="F59" s="6">
        <v>4.7</v>
      </c>
      <c r="G59" s="6">
        <v>18</v>
      </c>
      <c r="H59" s="8">
        <v>0.43</v>
      </c>
      <c r="I59" s="11">
        <v>4.04</v>
      </c>
      <c r="J59" s="11">
        <v>224.1</v>
      </c>
      <c r="K59" s="11">
        <v>80.726090209831426</v>
      </c>
      <c r="L59" s="11">
        <v>3005.7587543682212</v>
      </c>
      <c r="M59" s="11">
        <v>4.04</v>
      </c>
      <c r="N59" s="11">
        <v>41.5</v>
      </c>
      <c r="O59" s="11">
        <v>14.949275964783601</v>
      </c>
      <c r="P59" s="11">
        <v>556.6219915496705</v>
      </c>
    </row>
    <row r="60" spans="1:16" x14ac:dyDescent="0.25">
      <c r="A60" s="6" t="s">
        <v>14</v>
      </c>
      <c r="B60" s="6" t="s">
        <v>39</v>
      </c>
      <c r="C60" s="8" t="s">
        <v>42</v>
      </c>
      <c r="D60" s="6">
        <v>150</v>
      </c>
      <c r="E60" s="6">
        <v>167</v>
      </c>
      <c r="F60" s="6">
        <v>1</v>
      </c>
      <c r="G60" s="6">
        <v>14</v>
      </c>
      <c r="H60" s="6">
        <v>0.5</v>
      </c>
      <c r="I60" s="11">
        <v>3.6</v>
      </c>
      <c r="J60" s="11">
        <v>151.4</v>
      </c>
      <c r="K60" s="11">
        <v>65.406516031071888</v>
      </c>
      <c r="L60" s="11">
        <v>1544.9615497359687</v>
      </c>
      <c r="M60" s="11">
        <v>3.6</v>
      </c>
      <c r="N60" s="11">
        <v>37.299999999999997</v>
      </c>
      <c r="O60" s="11">
        <v>16.114022773837391</v>
      </c>
      <c r="P60" s="11">
        <v>380.62791152676107</v>
      </c>
    </row>
    <row r="61" spans="1:16" x14ac:dyDescent="0.25">
      <c r="A61" s="6" t="s">
        <v>14</v>
      </c>
      <c r="B61" s="6" t="s">
        <v>39</v>
      </c>
      <c r="C61" s="8" t="s">
        <v>42</v>
      </c>
      <c r="D61" s="8">
        <v>150</v>
      </c>
      <c r="E61" s="8">
        <v>167</v>
      </c>
      <c r="F61" s="8">
        <v>1</v>
      </c>
      <c r="G61" s="8">
        <v>14</v>
      </c>
      <c r="H61" s="8">
        <v>0.42</v>
      </c>
      <c r="I61" s="10">
        <v>4.07</v>
      </c>
      <c r="J61" s="10">
        <v>205.8</v>
      </c>
      <c r="K61" s="7">
        <v>74.56594567636661</v>
      </c>
      <c r="L61" s="7">
        <v>2844.3049268300406</v>
      </c>
      <c r="M61" s="10">
        <v>4.07</v>
      </c>
      <c r="N61" s="10">
        <v>63.1</v>
      </c>
      <c r="O61" s="7">
        <v>22.862542138866537</v>
      </c>
      <c r="P61" s="7">
        <v>872.0876622107653</v>
      </c>
    </row>
    <row r="62" spans="1:16" x14ac:dyDescent="0.25">
      <c r="A62" s="8" t="s">
        <v>54</v>
      </c>
      <c r="B62" s="6" t="s">
        <v>39</v>
      </c>
      <c r="C62" s="8" t="s">
        <v>42</v>
      </c>
      <c r="D62" s="8">
        <v>90</v>
      </c>
      <c r="E62" s="8">
        <v>183</v>
      </c>
      <c r="F62" s="8">
        <v>6.6</v>
      </c>
      <c r="G62" s="8">
        <v>18</v>
      </c>
      <c r="H62" s="6">
        <v>0.43</v>
      </c>
      <c r="I62" s="10">
        <v>4.04</v>
      </c>
      <c r="J62" s="10">
        <v>224.1</v>
      </c>
      <c r="K62" s="7">
        <v>84.529810462656485</v>
      </c>
      <c r="L62" s="7">
        <v>3005.7587543682212</v>
      </c>
      <c r="M62" s="10">
        <v>4.04</v>
      </c>
      <c r="N62" s="10">
        <v>41.5</v>
      </c>
      <c r="O62" s="7">
        <v>15.65366860419565</v>
      </c>
      <c r="P62" s="7">
        <v>556.6219915496705</v>
      </c>
    </row>
    <row r="63" spans="1:16" x14ac:dyDescent="0.25">
      <c r="A63" s="8" t="s">
        <v>55</v>
      </c>
      <c r="B63" s="6" t="s">
        <v>39</v>
      </c>
      <c r="C63" s="8" t="s">
        <v>42</v>
      </c>
      <c r="D63" s="8">
        <v>120</v>
      </c>
      <c r="E63" s="8">
        <v>173</v>
      </c>
      <c r="F63" s="8">
        <v>1.4</v>
      </c>
      <c r="G63" s="8">
        <v>11</v>
      </c>
      <c r="H63" s="6">
        <v>0.45</v>
      </c>
      <c r="I63" s="10">
        <v>3.37</v>
      </c>
      <c r="J63" s="10">
        <v>186.5</v>
      </c>
      <c r="K63" s="7">
        <v>78.239319101689077</v>
      </c>
      <c r="L63" s="7">
        <v>1994.473795749044</v>
      </c>
      <c r="M63" s="10">
        <v>3.37</v>
      </c>
      <c r="N63" s="10">
        <v>30.7</v>
      </c>
      <c r="O63" s="7">
        <v>12.879072903066245</v>
      </c>
      <c r="P63" s="7">
        <v>328.312844662175</v>
      </c>
    </row>
    <row r="64" spans="1:16" x14ac:dyDescent="0.25">
      <c r="A64" s="6" t="s">
        <v>15</v>
      </c>
      <c r="B64" s="6" t="s">
        <v>39</v>
      </c>
      <c r="C64" s="8" t="s">
        <v>42</v>
      </c>
      <c r="D64" s="6">
        <v>130</v>
      </c>
      <c r="E64" s="6">
        <v>158</v>
      </c>
      <c r="F64" s="6">
        <v>1.8</v>
      </c>
      <c r="G64" s="6">
        <v>16</v>
      </c>
      <c r="H64" s="8">
        <v>0.46</v>
      </c>
      <c r="I64" s="11">
        <v>3.76</v>
      </c>
      <c r="J64" s="11">
        <v>152</v>
      </c>
      <c r="K64" s="11">
        <v>59.370524917480516</v>
      </c>
      <c r="L64" s="11">
        <v>1773.1488895555551</v>
      </c>
      <c r="M64" s="13">
        <v>3.76</v>
      </c>
      <c r="N64" s="13">
        <v>14.5</v>
      </c>
      <c r="O64" s="13">
        <v>6.8476724758241669</v>
      </c>
      <c r="P64" s="13">
        <v>130.4607201949382</v>
      </c>
    </row>
    <row r="65" spans="1:16" x14ac:dyDescent="0.25">
      <c r="A65" s="6" t="s">
        <v>16</v>
      </c>
      <c r="B65" s="6" t="s">
        <v>39</v>
      </c>
      <c r="C65" s="8" t="s">
        <v>43</v>
      </c>
      <c r="D65" s="6">
        <v>120</v>
      </c>
      <c r="E65" s="6">
        <v>138</v>
      </c>
      <c r="F65" s="6">
        <v>3.4</v>
      </c>
      <c r="G65" s="6">
        <v>17</v>
      </c>
      <c r="H65" s="8">
        <v>0.49</v>
      </c>
      <c r="I65" s="11">
        <v>4.1100000000000003</v>
      </c>
      <c r="J65" s="11">
        <v>151.4</v>
      </c>
      <c r="K65" s="11">
        <v>57.026377333156539</v>
      </c>
      <c r="L65" s="11">
        <v>1804.1111448914367</v>
      </c>
      <c r="M65" s="11">
        <v>4.1100000000000003</v>
      </c>
      <c r="N65" s="11">
        <v>57</v>
      </c>
      <c r="O65" s="11">
        <v>21.469640079193674</v>
      </c>
      <c r="P65" s="11">
        <v>679.22282205291867</v>
      </c>
    </row>
    <row r="66" spans="1:16" x14ac:dyDescent="0.25">
      <c r="A66" s="8" t="s">
        <v>56</v>
      </c>
      <c r="B66" s="6" t="s">
        <v>39</v>
      </c>
      <c r="C66" s="8" t="s">
        <v>42</v>
      </c>
      <c r="D66" s="8">
        <v>100</v>
      </c>
      <c r="E66" s="8">
        <v>155</v>
      </c>
      <c r="F66" s="8">
        <v>3.4</v>
      </c>
      <c r="G66" s="8">
        <v>12</v>
      </c>
      <c r="H66" s="6">
        <v>0.45</v>
      </c>
      <c r="I66" s="10">
        <v>3.62</v>
      </c>
      <c r="J66" s="10">
        <v>247.9</v>
      </c>
      <c r="K66" s="7">
        <v>97.377815805756043</v>
      </c>
      <c r="L66" s="10">
        <v>2847.7685863399656</v>
      </c>
      <c r="M66" s="10">
        <v>3.62</v>
      </c>
      <c r="N66" s="10">
        <v>37.9</v>
      </c>
      <c r="O66" s="7">
        <v>14.887532146180533</v>
      </c>
      <c r="P66" s="7">
        <v>435.37890045294358</v>
      </c>
    </row>
    <row r="67" spans="1:16" x14ac:dyDescent="0.25">
      <c r="A67" s="8" t="s">
        <v>57</v>
      </c>
      <c r="B67" s="6" t="s">
        <v>39</v>
      </c>
      <c r="C67" s="8" t="s">
        <v>43</v>
      </c>
      <c r="D67" s="8">
        <v>120</v>
      </c>
      <c r="E67" s="8">
        <v>138</v>
      </c>
      <c r="F67" s="8">
        <v>1.6</v>
      </c>
      <c r="G67" s="8">
        <v>11</v>
      </c>
      <c r="H67" s="6">
        <v>0.47</v>
      </c>
      <c r="I67" s="10">
        <v>4.24</v>
      </c>
      <c r="J67" s="10">
        <v>128</v>
      </c>
      <c r="K67" s="7">
        <v>45.912319068135226</v>
      </c>
      <c r="L67" s="10">
        <v>1646.2040080408992</v>
      </c>
      <c r="M67" s="10">
        <v>4.24</v>
      </c>
      <c r="N67" s="10">
        <v>29</v>
      </c>
      <c r="O67" s="7">
        <v>10.402009788874388</v>
      </c>
      <c r="P67" s="7">
        <v>372.96809557176618</v>
      </c>
    </row>
    <row r="68" spans="1:16" x14ac:dyDescent="0.25">
      <c r="A68" s="8" t="s">
        <v>58</v>
      </c>
      <c r="B68" s="6" t="s">
        <v>39</v>
      </c>
      <c r="C68" s="8" t="s">
        <v>43</v>
      </c>
      <c r="D68" s="8">
        <v>150</v>
      </c>
      <c r="E68" s="8">
        <v>143</v>
      </c>
      <c r="F68" s="8">
        <v>5.4</v>
      </c>
      <c r="G68" s="8">
        <v>16</v>
      </c>
      <c r="H68" s="6">
        <v>0.54</v>
      </c>
      <c r="I68" s="10">
        <v>4.66</v>
      </c>
      <c r="J68" s="10"/>
      <c r="L68" s="10"/>
      <c r="M68" s="10">
        <v>4.66</v>
      </c>
      <c r="N68" s="10"/>
    </row>
    <row r="69" spans="1:16" x14ac:dyDescent="0.25">
      <c r="A69" s="8" t="s">
        <v>59</v>
      </c>
      <c r="B69" s="6" t="s">
        <v>39</v>
      </c>
      <c r="C69" s="8" t="s">
        <v>42</v>
      </c>
      <c r="D69" s="8">
        <v>130</v>
      </c>
      <c r="E69" s="8">
        <v>119</v>
      </c>
      <c r="F69" s="8">
        <v>1.4</v>
      </c>
      <c r="G69" s="8">
        <v>11</v>
      </c>
      <c r="H69" s="6">
        <v>0.4</v>
      </c>
      <c r="I69" s="10">
        <v>3.16</v>
      </c>
      <c r="J69" s="10">
        <v>215</v>
      </c>
      <c r="K69" s="7">
        <v>82.423476713542684</v>
      </c>
      <c r="L69" s="10">
        <v>2413.6401084305685</v>
      </c>
      <c r="M69" s="10">
        <v>3.16</v>
      </c>
      <c r="N69" s="10">
        <v>30.7</v>
      </c>
      <c r="O69" s="7">
        <v>11.769305744677956</v>
      </c>
      <c r="P69" s="7">
        <v>344.64535501776021</v>
      </c>
    </row>
    <row r="70" spans="1:16" x14ac:dyDescent="0.25">
      <c r="A70" s="8" t="s">
        <v>60</v>
      </c>
      <c r="B70" s="6" t="s">
        <v>39</v>
      </c>
      <c r="C70" s="8" t="s">
        <v>43</v>
      </c>
      <c r="D70" s="8">
        <v>180</v>
      </c>
      <c r="E70" s="8">
        <v>149</v>
      </c>
      <c r="F70" s="8">
        <v>1.3</v>
      </c>
      <c r="G70" s="8">
        <v>10</v>
      </c>
      <c r="H70" s="6">
        <v>0.53</v>
      </c>
      <c r="I70" s="10">
        <v>4.59</v>
      </c>
      <c r="J70" s="10">
        <v>116.3</v>
      </c>
      <c r="K70" s="7">
        <v>43.94695910441844</v>
      </c>
      <c r="L70" s="10">
        <v>1414.0413950674038</v>
      </c>
      <c r="M70" s="10">
        <v>4.59</v>
      </c>
      <c r="N70" s="10">
        <v>30.7</v>
      </c>
      <c r="O70" s="7">
        <v>11.600788000908391</v>
      </c>
      <c r="P70" s="7">
        <v>373.26802088193716</v>
      </c>
    </row>
    <row r="71" spans="1:16" x14ac:dyDescent="0.25">
      <c r="A71" s="8" t="s">
        <v>61</v>
      </c>
      <c r="B71" s="6" t="s">
        <v>39</v>
      </c>
      <c r="C71" s="8" t="s">
        <v>42</v>
      </c>
      <c r="D71" s="8">
        <v>100</v>
      </c>
      <c r="E71" s="8">
        <v>163</v>
      </c>
      <c r="F71" s="8">
        <v>2.7</v>
      </c>
      <c r="G71" s="8">
        <v>17</v>
      </c>
      <c r="H71" s="6">
        <v>0.49</v>
      </c>
      <c r="I71" s="10">
        <v>3.45</v>
      </c>
      <c r="J71" s="10">
        <v>124.5</v>
      </c>
      <c r="K71" s="7">
        <v>54.367606975166204</v>
      </c>
      <c r="L71" s="10">
        <v>1245.3288199183846</v>
      </c>
      <c r="M71" s="10">
        <v>3.45</v>
      </c>
      <c r="N71" s="10">
        <v>31.5</v>
      </c>
      <c r="O71" s="7">
        <v>13.755659596126391</v>
      </c>
      <c r="P71" s="7">
        <v>315.08319540103702</v>
      </c>
    </row>
    <row r="72" spans="1:16" x14ac:dyDescent="0.25">
      <c r="A72" s="8" t="s">
        <v>62</v>
      </c>
      <c r="B72" s="6" t="s">
        <v>39</v>
      </c>
      <c r="C72" s="8" t="s">
        <v>42</v>
      </c>
      <c r="D72" s="8">
        <v>110</v>
      </c>
      <c r="E72" s="8">
        <v>143</v>
      </c>
      <c r="F72" s="8">
        <v>1.3</v>
      </c>
      <c r="G72" s="8">
        <v>14</v>
      </c>
      <c r="H72" s="6">
        <v>0.37</v>
      </c>
      <c r="I72" s="10">
        <v>3.84</v>
      </c>
      <c r="J72" s="10">
        <v>184.3</v>
      </c>
      <c r="K72" s="7">
        <v>62.207740358574753</v>
      </c>
      <c r="L72" s="10">
        <v>2690.4104758064923</v>
      </c>
      <c r="M72" s="10">
        <v>3.84</v>
      </c>
      <c r="N72" s="10">
        <v>37.299999999999997</v>
      </c>
      <c r="O72" s="7">
        <v>12.590063566873782</v>
      </c>
      <c r="P72" s="7">
        <v>544.50521295486794</v>
      </c>
    </row>
    <row r="73" spans="1:16" x14ac:dyDescent="0.25">
      <c r="A73" s="8" t="s">
        <v>63</v>
      </c>
      <c r="B73" s="6" t="s">
        <v>39</v>
      </c>
      <c r="C73" s="8" t="s">
        <v>43</v>
      </c>
      <c r="D73" s="8">
        <v>130</v>
      </c>
      <c r="E73" s="8">
        <v>161</v>
      </c>
      <c r="F73" s="8">
        <v>3.5</v>
      </c>
      <c r="G73" s="8">
        <v>15</v>
      </c>
      <c r="H73" s="6">
        <v>0.49</v>
      </c>
      <c r="I73" s="10">
        <v>4.12</v>
      </c>
      <c r="J73" s="10">
        <v>175.5</v>
      </c>
      <c r="K73" s="7">
        <v>67.936360379549356</v>
      </c>
      <c r="L73" s="10">
        <v>2096.3796205813096</v>
      </c>
      <c r="M73" s="10">
        <v>4.12</v>
      </c>
      <c r="N73" s="10">
        <v>17.5</v>
      </c>
      <c r="O73" s="7">
        <v>7.5490530864096979</v>
      </c>
      <c r="P73" s="7">
        <v>177.58312140155067</v>
      </c>
    </row>
    <row r="79" spans="1:16" x14ac:dyDescent="0.25">
      <c r="C79" s="8"/>
      <c r="H79" s="9"/>
      <c r="I79" s="11"/>
      <c r="J79" s="11"/>
      <c r="K79" s="11"/>
      <c r="L79" s="11"/>
      <c r="M79" s="11"/>
      <c r="N79" s="11"/>
      <c r="O79" s="11"/>
      <c r="P79" s="11"/>
    </row>
    <row r="80" spans="1:16" x14ac:dyDescent="0.25">
      <c r="C80" s="8"/>
      <c r="H80" s="8"/>
      <c r="I80" s="11"/>
      <c r="J80" s="11"/>
      <c r="K80" s="11"/>
      <c r="L80" s="11"/>
      <c r="M80" s="11"/>
      <c r="N80" s="11"/>
      <c r="O80" s="11"/>
      <c r="P80" s="11"/>
    </row>
    <row r="81" spans="3:16" x14ac:dyDescent="0.25">
      <c r="C81" s="8"/>
      <c r="H81" s="8"/>
      <c r="I81" s="11"/>
      <c r="J81" s="11"/>
      <c r="K81" s="11"/>
      <c r="L81" s="11"/>
      <c r="M81" s="11"/>
      <c r="N81" s="11"/>
      <c r="O81" s="11"/>
      <c r="P81" s="11"/>
    </row>
    <row r="82" spans="3:16" x14ac:dyDescent="0.25">
      <c r="C82" s="8"/>
      <c r="H82" s="8"/>
      <c r="I82" s="11"/>
      <c r="J82" s="11"/>
      <c r="K82" s="11"/>
      <c r="L82" s="11"/>
      <c r="M82" s="11"/>
      <c r="N82" s="11"/>
      <c r="O82" s="11"/>
      <c r="P82" s="11"/>
    </row>
    <row r="83" spans="3:16" x14ac:dyDescent="0.25">
      <c r="C83" s="8"/>
      <c r="H83" s="8"/>
      <c r="I83" s="11"/>
      <c r="J83" s="11"/>
      <c r="K83" s="11"/>
      <c r="L83" s="11"/>
      <c r="M83" s="11"/>
      <c r="N83" s="11"/>
      <c r="O83" s="11"/>
      <c r="P83" s="11"/>
    </row>
    <row r="84" spans="3:16" x14ac:dyDescent="0.25">
      <c r="C84" s="8"/>
      <c r="H84" s="8"/>
      <c r="I84" s="11"/>
      <c r="J84" s="11"/>
      <c r="K84" s="11"/>
      <c r="L84" s="11"/>
      <c r="M84" s="11"/>
      <c r="N84" s="11"/>
      <c r="O84" s="11"/>
      <c r="P84" s="11"/>
    </row>
    <row r="85" spans="3:16" x14ac:dyDescent="0.25">
      <c r="C85" s="8"/>
      <c r="H85" s="8"/>
      <c r="I85" s="11"/>
      <c r="J85" s="11"/>
      <c r="K85" s="11"/>
      <c r="L85" s="11"/>
      <c r="M85" s="11"/>
      <c r="N85" s="11"/>
      <c r="O85" s="11"/>
      <c r="P85" s="11"/>
    </row>
    <row r="86" spans="3:16" x14ac:dyDescent="0.25">
      <c r="C86" s="8"/>
      <c r="H86" s="9"/>
      <c r="I86" s="11"/>
      <c r="J86" s="11"/>
      <c r="K86" s="11"/>
      <c r="L86" s="11"/>
      <c r="M86" s="11"/>
      <c r="N86" s="11"/>
      <c r="O86" s="11"/>
      <c r="P86" s="11"/>
    </row>
    <row r="87" spans="3:16" x14ac:dyDescent="0.25">
      <c r="C87" s="8"/>
      <c r="H87" s="8"/>
      <c r="I87" s="11"/>
      <c r="J87" s="11"/>
      <c r="K87" s="11"/>
      <c r="L87" s="11"/>
      <c r="M87" s="11"/>
      <c r="N87" s="11"/>
      <c r="O87" s="11"/>
      <c r="P87" s="11"/>
    </row>
    <row r="88" spans="3:16" x14ac:dyDescent="0.25">
      <c r="C88" s="8"/>
      <c r="H88" s="8"/>
      <c r="I88" s="11"/>
      <c r="J88" s="11"/>
      <c r="K88" s="11"/>
      <c r="L88" s="11"/>
      <c r="M88" s="11"/>
      <c r="N88" s="11"/>
      <c r="O88" s="11"/>
      <c r="P88" s="11"/>
    </row>
    <row r="89" spans="3:16" x14ac:dyDescent="0.25">
      <c r="C89" s="8"/>
      <c r="H89" s="8"/>
      <c r="I89" s="11"/>
      <c r="J89" s="11"/>
      <c r="K89" s="11"/>
      <c r="L89" s="11"/>
      <c r="M89" s="11"/>
      <c r="N89" s="11"/>
      <c r="O89" s="11"/>
      <c r="P89" s="11"/>
    </row>
    <row r="90" spans="3:16" x14ac:dyDescent="0.25">
      <c r="C90" s="8"/>
      <c r="H90" s="8"/>
      <c r="I90" s="11"/>
      <c r="J90" s="11"/>
      <c r="K90" s="11"/>
      <c r="L90" s="11"/>
      <c r="M90" s="11"/>
      <c r="N90" s="11"/>
      <c r="O90" s="11"/>
      <c r="P90" s="11"/>
    </row>
    <row r="91" spans="3:16" x14ac:dyDescent="0.25">
      <c r="C91" s="8"/>
      <c r="H91" s="8"/>
      <c r="I91" s="11"/>
      <c r="J91" s="11"/>
      <c r="K91" s="11"/>
      <c r="L91" s="11"/>
      <c r="M91" s="11"/>
      <c r="N91" s="11"/>
      <c r="O91" s="11"/>
      <c r="P91" s="11"/>
    </row>
    <row r="92" spans="3:16" x14ac:dyDescent="0.25">
      <c r="C92" s="8"/>
      <c r="H92" s="8"/>
      <c r="I92" s="11"/>
      <c r="J92" s="11"/>
      <c r="K92" s="11"/>
      <c r="L92" s="11"/>
      <c r="M92" s="11"/>
      <c r="N92" s="11"/>
      <c r="O92" s="11"/>
      <c r="P92" s="11"/>
    </row>
    <row r="93" spans="3:16" x14ac:dyDescent="0.25">
      <c r="C93" s="8"/>
      <c r="H93" s="9"/>
      <c r="I93" s="11"/>
      <c r="J93" s="11"/>
      <c r="K93" s="11"/>
      <c r="L93" s="11"/>
      <c r="M93" s="11"/>
      <c r="N93" s="11"/>
      <c r="O93" s="11"/>
      <c r="P93" s="11"/>
    </row>
    <row r="94" spans="3:16" x14ac:dyDescent="0.25">
      <c r="C94" s="8"/>
      <c r="H94" s="8"/>
      <c r="I94" s="11"/>
      <c r="J94" s="11"/>
      <c r="K94" s="11"/>
      <c r="L94" s="11"/>
      <c r="M94" s="11"/>
      <c r="N94" s="11"/>
      <c r="O94" s="11"/>
      <c r="P94" s="11"/>
    </row>
    <row r="95" spans="3:16" x14ac:dyDescent="0.25">
      <c r="C95" s="8"/>
      <c r="H95" s="8"/>
      <c r="I95" s="11"/>
      <c r="J95" s="11"/>
      <c r="K95" s="11"/>
      <c r="L95" s="11"/>
      <c r="M95" s="11"/>
      <c r="N95" s="11"/>
      <c r="O95" s="11"/>
      <c r="P95" s="11"/>
    </row>
    <row r="96" spans="3:16" x14ac:dyDescent="0.25">
      <c r="C96" s="8"/>
      <c r="H96" s="8"/>
      <c r="I96" s="11"/>
      <c r="J96" s="11"/>
      <c r="K96" s="11"/>
      <c r="L96" s="11"/>
      <c r="M96" s="11"/>
      <c r="N96" s="11"/>
      <c r="O96" s="11"/>
      <c r="P96" s="11"/>
    </row>
    <row r="97" spans="3:16" x14ac:dyDescent="0.25">
      <c r="C97" s="8"/>
      <c r="H97" s="8"/>
      <c r="I97" s="11"/>
      <c r="J97" s="11"/>
      <c r="K97" s="11"/>
      <c r="L97" s="11"/>
      <c r="M97" s="11"/>
      <c r="N97" s="11"/>
      <c r="O97" s="11"/>
      <c r="P97" s="11"/>
    </row>
    <row r="98" spans="3:16" x14ac:dyDescent="0.25">
      <c r="C98" s="8"/>
      <c r="H98" s="8"/>
      <c r="I98" s="11"/>
      <c r="J98" s="11"/>
      <c r="K98" s="11"/>
      <c r="L98" s="11"/>
      <c r="M98" s="13"/>
      <c r="N98" s="13"/>
      <c r="O98" s="13"/>
      <c r="P98" s="13"/>
    </row>
    <row r="99" spans="3:16" x14ac:dyDescent="0.25">
      <c r="C99" s="8"/>
      <c r="H99" s="8"/>
      <c r="I99" s="11"/>
      <c r="J99" s="11"/>
      <c r="K99" s="11"/>
      <c r="L99" s="11"/>
      <c r="M99" s="11"/>
      <c r="N99" s="11"/>
      <c r="O99" s="11"/>
      <c r="P9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M48"/>
  <sheetViews>
    <sheetView zoomScaleNormal="100" workbookViewId="0">
      <selection activeCell="M26" sqref="M26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9.7109375" bestFit="1" customWidth="1"/>
    <col min="4" max="4" width="6" style="3" bestFit="1" customWidth="1"/>
    <col min="5" max="5" width="12.140625" style="4" bestFit="1" customWidth="1"/>
    <col min="6" max="6" width="15.42578125" style="4" bestFit="1" customWidth="1"/>
    <col min="7" max="7" width="19.42578125" style="4" bestFit="1" customWidth="1"/>
    <col min="8" max="8" width="12" style="4" bestFit="1" customWidth="1"/>
    <col min="9" max="9" width="15.42578125" style="4" bestFit="1" customWidth="1"/>
    <col min="10" max="10" width="19.42578125" style="4" bestFit="1" customWidth="1"/>
  </cols>
  <sheetData>
    <row r="1" spans="1:13" x14ac:dyDescent="0.25">
      <c r="A1" t="s">
        <v>22</v>
      </c>
      <c r="B1" s="1" t="s">
        <v>44</v>
      </c>
      <c r="C1" t="s">
        <v>0</v>
      </c>
      <c r="D1" s="5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41</v>
      </c>
    </row>
    <row r="2" spans="1:13" s="1" customFormat="1" x14ac:dyDescent="0.25">
      <c r="A2" s="1" t="s">
        <v>10</v>
      </c>
      <c r="B2" t="s">
        <v>43</v>
      </c>
      <c r="C2" s="1" t="s">
        <v>23</v>
      </c>
      <c r="D2" s="3">
        <v>4.494382022471914</v>
      </c>
      <c r="E2" s="4">
        <v>2.63</v>
      </c>
      <c r="F2" s="4">
        <v>12.92</v>
      </c>
      <c r="G2" s="4">
        <v>15.86</v>
      </c>
      <c r="H2" s="4">
        <v>6.42</v>
      </c>
      <c r="I2" s="4">
        <v>21.1</v>
      </c>
      <c r="J2" s="4">
        <v>5.34</v>
      </c>
    </row>
    <row r="3" spans="1:13" s="1" customFormat="1" x14ac:dyDescent="0.25">
      <c r="A3" s="1" t="s">
        <v>11</v>
      </c>
      <c r="B3" t="s">
        <v>42</v>
      </c>
      <c r="C3" s="1" t="s">
        <v>23</v>
      </c>
      <c r="D3" s="3">
        <v>18.245614035087719</v>
      </c>
      <c r="E3" s="4">
        <f>(5.45+5.08)/2</f>
        <v>5.2650000000000006</v>
      </c>
      <c r="F3" s="4">
        <v>12.21</v>
      </c>
      <c r="G3" s="4">
        <f>(9.73+9.35)/2</f>
        <v>9.5399999999999991</v>
      </c>
      <c r="H3" s="4">
        <f>(1.56+1.97)/2</f>
        <v>1.7650000000000001</v>
      </c>
      <c r="I3" s="4">
        <v>13.38</v>
      </c>
      <c r="J3" s="4">
        <f>(5.35+4.72)</f>
        <v>10.07</v>
      </c>
    </row>
    <row r="4" spans="1:13" s="1" customFormat="1" x14ac:dyDescent="0.25">
      <c r="A4" s="1" t="s">
        <v>12</v>
      </c>
      <c r="B4" t="s">
        <v>43</v>
      </c>
      <c r="C4" s="1" t="s">
        <v>23</v>
      </c>
      <c r="D4" s="3">
        <v>4.126984126984123</v>
      </c>
      <c r="E4" s="4">
        <f>(3.75+2.89+3.27)/3</f>
        <v>3.3033333333333332</v>
      </c>
      <c r="F4" s="4">
        <v>11.23</v>
      </c>
      <c r="G4" s="4">
        <f>(5.77+5.71)/2</f>
        <v>5.74</v>
      </c>
      <c r="H4" s="4">
        <f>(3.42+3.46+3.86)/3</f>
        <v>3.58</v>
      </c>
      <c r="I4" s="4">
        <v>20.12</v>
      </c>
      <c r="J4" s="4">
        <f>(3.68+3.87)/2</f>
        <v>3.7750000000000004</v>
      </c>
    </row>
    <row r="5" spans="1:13" s="1" customFormat="1" x14ac:dyDescent="0.25">
      <c r="A5" s="1" t="s">
        <v>13</v>
      </c>
      <c r="B5" t="s">
        <v>42</v>
      </c>
      <c r="C5" s="1" t="s">
        <v>23</v>
      </c>
      <c r="D5" s="3">
        <v>6.3953488372093084</v>
      </c>
      <c r="E5" s="4">
        <f>(3.18+3.01+3.21)/3</f>
        <v>3.1333333333333329</v>
      </c>
      <c r="F5" s="4">
        <v>23.86</v>
      </c>
      <c r="G5" s="4">
        <f>(13.5+13.59)/2</f>
        <v>13.545</v>
      </c>
      <c r="H5" s="4">
        <f>(2.27+2.71+2.31)/3</f>
        <v>2.4300000000000002</v>
      </c>
      <c r="I5" s="4">
        <v>17.68</v>
      </c>
      <c r="J5" s="4">
        <f>(10.61+10)/2</f>
        <v>10.305</v>
      </c>
    </row>
    <row r="6" spans="1:13" s="1" customFormat="1" x14ac:dyDescent="0.25">
      <c r="A6" t="s">
        <v>53</v>
      </c>
      <c r="B6" t="s">
        <v>43</v>
      </c>
      <c r="C6" s="1" t="s">
        <v>23</v>
      </c>
      <c r="D6" s="3">
        <v>0.24875621890548946</v>
      </c>
      <c r="E6" s="4">
        <v>3.73</v>
      </c>
      <c r="F6" s="4">
        <v>7</v>
      </c>
      <c r="G6" s="4">
        <v>5.71</v>
      </c>
      <c r="H6" s="4">
        <v>3.71</v>
      </c>
      <c r="I6" s="4">
        <v>12.41</v>
      </c>
      <c r="J6" s="4">
        <v>6.19</v>
      </c>
      <c r="M6"/>
    </row>
    <row r="7" spans="1:13" s="1" customFormat="1" x14ac:dyDescent="0.25">
      <c r="A7" s="1" t="s">
        <v>14</v>
      </c>
      <c r="B7" t="s">
        <v>42</v>
      </c>
      <c r="C7" s="1" t="s">
        <v>23</v>
      </c>
      <c r="D7" s="3">
        <v>10.924369747899163</v>
      </c>
      <c r="E7" s="4">
        <f>(3.07+3.57+3.75)/3</f>
        <v>3.4633333333333334</v>
      </c>
      <c r="F7" s="4">
        <v>11.44</v>
      </c>
      <c r="G7" s="4">
        <f>(9.78+9.59)/2</f>
        <v>9.6849999999999987</v>
      </c>
      <c r="H7" s="4">
        <f>(1.91+1.2+2.5+1.68)/4</f>
        <v>1.8224999999999998</v>
      </c>
      <c r="I7" s="4">
        <v>6.8</v>
      </c>
      <c r="J7" s="4">
        <f>(4.1+5.8+4.67)/3</f>
        <v>4.8566666666666665</v>
      </c>
    </row>
    <row r="8" spans="1:13" x14ac:dyDescent="0.25">
      <c r="A8" t="s">
        <v>54</v>
      </c>
      <c r="B8" t="s">
        <v>42</v>
      </c>
      <c r="C8" s="1" t="s">
        <v>23</v>
      </c>
      <c r="D8" s="3">
        <v>10.588235294117645</v>
      </c>
      <c r="E8" s="4">
        <f>(2.08+2.02+2.45)/3</f>
        <v>2.1833333333333331</v>
      </c>
      <c r="F8" s="4">
        <v>19.79</v>
      </c>
      <c r="G8" s="4">
        <f>(9.3+9.76+8.2)/3</f>
        <v>9.0866666666666678</v>
      </c>
      <c r="H8" s="4">
        <f>(1.49+1.9)/2</f>
        <v>1.6949999999999998</v>
      </c>
      <c r="I8" s="4">
        <v>12.64</v>
      </c>
      <c r="J8" s="4">
        <f>(9.44+7.23+5.08)/3</f>
        <v>7.25</v>
      </c>
    </row>
    <row r="9" spans="1:13" x14ac:dyDescent="0.25">
      <c r="A9" t="s">
        <v>55</v>
      </c>
      <c r="B9" t="s">
        <v>42</v>
      </c>
      <c r="C9" s="1" t="s">
        <v>23</v>
      </c>
      <c r="D9" s="3">
        <v>0.59171597633136142</v>
      </c>
    </row>
    <row r="10" spans="1:13" s="1" customFormat="1" x14ac:dyDescent="0.25">
      <c r="A10" s="1" t="s">
        <v>15</v>
      </c>
      <c r="B10" t="s">
        <v>42</v>
      </c>
      <c r="C10" s="1" t="s">
        <v>23</v>
      </c>
      <c r="D10" s="3">
        <v>3.0959752321981453</v>
      </c>
      <c r="E10" s="4">
        <f>(1.34+1.63+1.59)/3</f>
        <v>1.5199999999999998</v>
      </c>
      <c r="F10" s="4">
        <v>7.99</v>
      </c>
      <c r="G10" s="4">
        <f>(3.85+3.49+2.69)/3</f>
        <v>3.3433333333333333</v>
      </c>
      <c r="H10" s="4">
        <f>(0.66+0.85+0.7)/3</f>
        <v>0.73666666666666669</v>
      </c>
      <c r="I10" s="4">
        <v>9.6300000000000008</v>
      </c>
      <c r="J10" s="4">
        <f>(3.79+2.74+1.39)/3</f>
        <v>2.64</v>
      </c>
      <c r="M10"/>
    </row>
    <row r="11" spans="1:13" s="1" customFormat="1" x14ac:dyDescent="0.25">
      <c r="A11" s="1" t="s">
        <v>16</v>
      </c>
      <c r="B11" t="s">
        <v>43</v>
      </c>
      <c r="C11" s="1" t="s">
        <v>23</v>
      </c>
      <c r="D11" s="3">
        <v>5.9829059829059954</v>
      </c>
      <c r="E11" s="4">
        <f>(1.06+0.81+0.76)/3</f>
        <v>0.87666666666666659</v>
      </c>
      <c r="F11" s="4">
        <v>9.1300000000000008</v>
      </c>
      <c r="G11" s="4">
        <f>(3.12+2.74+2.81)/3</f>
        <v>2.89</v>
      </c>
      <c r="H11" s="4">
        <f>(2.4+2.11+2.33)/3</f>
        <v>2.2799999999999998</v>
      </c>
      <c r="I11" s="4">
        <v>17.14</v>
      </c>
      <c r="J11" s="4">
        <f>(2.57+2.4+1.97)/3</f>
        <v>2.313333333333333</v>
      </c>
    </row>
    <row r="12" spans="1:13" x14ac:dyDescent="0.25">
      <c r="A12" t="s">
        <v>56</v>
      </c>
      <c r="B12" t="s">
        <v>42</v>
      </c>
      <c r="C12" s="1" t="s">
        <v>23</v>
      </c>
      <c r="D12" s="3">
        <v>10.652920962199314</v>
      </c>
      <c r="E12" s="4">
        <f>(5.3+6.66+4.45)/3</f>
        <v>5.47</v>
      </c>
      <c r="F12" s="4">
        <v>12.9</v>
      </c>
      <c r="G12" s="4">
        <f>(7.18+9.45+8.38)/3</f>
        <v>8.336666666666666</v>
      </c>
      <c r="H12" s="4">
        <f>(1.12+1.84+1.28)/3</f>
        <v>1.4133333333333333</v>
      </c>
      <c r="I12" s="4">
        <v>11.02</v>
      </c>
      <c r="J12" s="4">
        <f>(2.93+2.33+1.65)/3</f>
        <v>2.3033333333333332</v>
      </c>
      <c r="M12" s="1"/>
    </row>
    <row r="13" spans="1:13" x14ac:dyDescent="0.25">
      <c r="A13" t="s">
        <v>57</v>
      </c>
      <c r="B13" t="s">
        <v>43</v>
      </c>
      <c r="C13" s="1" t="s">
        <v>23</v>
      </c>
      <c r="D13" s="3">
        <v>5.8823529411764639</v>
      </c>
      <c r="E13" s="4">
        <v>3.65</v>
      </c>
      <c r="F13" s="4">
        <v>11.3</v>
      </c>
      <c r="G13" s="4">
        <v>9.4700000000000006</v>
      </c>
    </row>
    <row r="14" spans="1:13" x14ac:dyDescent="0.25">
      <c r="A14" t="s">
        <v>58</v>
      </c>
      <c r="B14" t="s">
        <v>43</v>
      </c>
      <c r="C14" s="1" t="s">
        <v>23</v>
      </c>
      <c r="D14" s="3">
        <v>-2.5210084033613409</v>
      </c>
      <c r="H14" s="4">
        <v>3.47</v>
      </c>
      <c r="I14" s="4">
        <v>22.26</v>
      </c>
      <c r="J14" s="4">
        <v>8.7200000000000006</v>
      </c>
    </row>
    <row r="15" spans="1:13" x14ac:dyDescent="0.25">
      <c r="A15" t="s">
        <v>59</v>
      </c>
      <c r="B15" t="s">
        <v>42</v>
      </c>
      <c r="C15" s="1" t="s">
        <v>23</v>
      </c>
      <c r="D15" s="3">
        <v>-0.90090090090090835</v>
      </c>
      <c r="H15" s="4">
        <v>1.72</v>
      </c>
      <c r="I15" s="4">
        <v>15.81</v>
      </c>
      <c r="J15" s="4">
        <v>3.45</v>
      </c>
    </row>
    <row r="16" spans="1:13" x14ac:dyDescent="0.25">
      <c r="A16" t="s">
        <v>60</v>
      </c>
      <c r="B16" t="s">
        <v>43</v>
      </c>
      <c r="C16" s="1" t="s">
        <v>23</v>
      </c>
      <c r="D16" s="3">
        <v>-2.43902439024389</v>
      </c>
      <c r="E16" s="4">
        <v>3.2</v>
      </c>
      <c r="H16" s="4">
        <v>7.39</v>
      </c>
    </row>
    <row r="17" spans="1:10" x14ac:dyDescent="0.25">
      <c r="A17" t="s">
        <v>61</v>
      </c>
      <c r="B17" t="s">
        <v>42</v>
      </c>
      <c r="C17" s="1" t="s">
        <v>23</v>
      </c>
    </row>
    <row r="18" spans="1:10" x14ac:dyDescent="0.25">
      <c r="A18" t="s">
        <v>62</v>
      </c>
      <c r="B18" t="s">
        <v>42</v>
      </c>
      <c r="C18" s="1" t="s">
        <v>23</v>
      </c>
      <c r="D18" s="3">
        <v>3.5820895522388088</v>
      </c>
      <c r="E18" s="4">
        <v>3.91</v>
      </c>
      <c r="F18" s="4">
        <v>5.0599999999999996</v>
      </c>
      <c r="G18" s="4">
        <v>2.29</v>
      </c>
    </row>
    <row r="19" spans="1:10" x14ac:dyDescent="0.25">
      <c r="A19" t="s">
        <v>63</v>
      </c>
      <c r="B19" t="s">
        <v>43</v>
      </c>
      <c r="C19" s="1" t="s">
        <v>23</v>
      </c>
      <c r="D19" s="3">
        <v>2.7363184079602072</v>
      </c>
      <c r="E19" s="4">
        <v>1.99</v>
      </c>
      <c r="F19" s="4">
        <v>7.52</v>
      </c>
      <c r="G19" s="4">
        <v>6.32</v>
      </c>
      <c r="H19" s="4">
        <v>1.92</v>
      </c>
      <c r="I19" s="4">
        <v>11.45</v>
      </c>
      <c r="J19" s="4">
        <v>9.74</v>
      </c>
    </row>
    <row r="20" spans="1:10" x14ac:dyDescent="0.25">
      <c r="A20" s="1" t="s">
        <v>10</v>
      </c>
      <c r="B20" t="s">
        <v>43</v>
      </c>
      <c r="C20" s="1" t="s">
        <v>24</v>
      </c>
      <c r="D20" s="3">
        <v>2.5477707006369448</v>
      </c>
      <c r="E20" s="4">
        <f>(10.33+10.69)/2</f>
        <v>10.51</v>
      </c>
      <c r="F20" s="4">
        <v>22.7</v>
      </c>
      <c r="G20" s="4">
        <v>6.78</v>
      </c>
      <c r="H20" s="4">
        <f>(4.96+5.44+5.02)/3</f>
        <v>5.14</v>
      </c>
      <c r="I20" s="4">
        <v>30.26</v>
      </c>
      <c r="J20" s="4">
        <v>6.7</v>
      </c>
    </row>
    <row r="21" spans="1:10" x14ac:dyDescent="0.25">
      <c r="A21" s="1" t="s">
        <v>11</v>
      </c>
      <c r="B21" t="s">
        <v>42</v>
      </c>
      <c r="C21" s="1" t="s">
        <v>24</v>
      </c>
      <c r="D21" s="3">
        <v>6.3829787234042552</v>
      </c>
      <c r="E21" s="4">
        <f>(18.73+19.31+23.39)/3</f>
        <v>20.476666666666667</v>
      </c>
      <c r="F21" s="4">
        <v>29.92</v>
      </c>
      <c r="G21" s="4">
        <f>(10.88+9.88+7.37)/3</f>
        <v>9.3766666666666669</v>
      </c>
      <c r="H21" s="4">
        <f>(15.29+19.24+15.77)/3</f>
        <v>16.766666666666666</v>
      </c>
      <c r="I21" s="4">
        <v>27.03</v>
      </c>
      <c r="J21" s="4">
        <f>(18.97+17.08+16.74)/3</f>
        <v>17.596666666666664</v>
      </c>
    </row>
    <row r="22" spans="1:10" x14ac:dyDescent="0.25">
      <c r="A22" s="1" t="s">
        <v>12</v>
      </c>
      <c r="B22" t="s">
        <v>43</v>
      </c>
      <c r="C22" s="1" t="s">
        <v>24</v>
      </c>
      <c r="D22" s="3">
        <v>30.666666666666664</v>
      </c>
      <c r="E22" s="4">
        <f>(5.34+5.37)/2</f>
        <v>5.3550000000000004</v>
      </c>
      <c r="F22" s="4">
        <v>13.4</v>
      </c>
      <c r="G22" s="4">
        <f>(5.1+4.24)/2</f>
        <v>4.67</v>
      </c>
      <c r="H22" s="4">
        <v>2.0699999999999998</v>
      </c>
      <c r="I22" s="4">
        <v>21.56</v>
      </c>
      <c r="J22" s="4">
        <v>5.24</v>
      </c>
    </row>
    <row r="23" spans="1:10" x14ac:dyDescent="0.25">
      <c r="A23" s="1" t="s">
        <v>13</v>
      </c>
      <c r="B23" t="s">
        <v>42</v>
      </c>
      <c r="C23" s="1" t="s">
        <v>24</v>
      </c>
      <c r="D23" s="3">
        <v>5.7575757575757693</v>
      </c>
      <c r="E23" s="4">
        <f>(2.85+2.93+3.04+4.01+3.81+4.02)/6</f>
        <v>3.4433333333333334</v>
      </c>
      <c r="F23" s="4">
        <v>19.07</v>
      </c>
      <c r="G23" s="4">
        <v>5.32</v>
      </c>
      <c r="H23" s="4">
        <v>3.59</v>
      </c>
      <c r="I23" s="4">
        <v>35.76</v>
      </c>
      <c r="J23" s="4">
        <v>10.45</v>
      </c>
    </row>
    <row r="24" spans="1:10" x14ac:dyDescent="0.25">
      <c r="A24" t="s">
        <v>53</v>
      </c>
      <c r="B24" t="s">
        <v>43</v>
      </c>
      <c r="C24" s="1" t="s">
        <v>24</v>
      </c>
      <c r="D24" s="3">
        <v>13.661202185792348</v>
      </c>
      <c r="E24" s="4">
        <v>5.28</v>
      </c>
      <c r="F24" s="4">
        <v>10.68</v>
      </c>
      <c r="G24" s="4">
        <v>6.41</v>
      </c>
      <c r="H24" s="4">
        <v>1.94</v>
      </c>
      <c r="I24" s="4">
        <v>11.31</v>
      </c>
      <c r="J24" s="4">
        <v>5.78</v>
      </c>
    </row>
    <row r="25" spans="1:10" x14ac:dyDescent="0.25">
      <c r="A25" s="1" t="s">
        <v>14</v>
      </c>
      <c r="B25" t="s">
        <v>42</v>
      </c>
      <c r="C25" s="1" t="s">
        <v>24</v>
      </c>
      <c r="D25" s="3">
        <v>4.0000000000000036</v>
      </c>
      <c r="E25" s="4">
        <f>(6.68+5.65+7.47)/3</f>
        <v>6.6000000000000005</v>
      </c>
      <c r="F25" s="4">
        <v>13.79</v>
      </c>
      <c r="G25" s="4">
        <f>(7.08+6.72+8.59)/3</f>
        <v>7.4633333333333338</v>
      </c>
      <c r="H25" s="4">
        <f>(1.28+1.08+0.97)/3</f>
        <v>1.1100000000000001</v>
      </c>
      <c r="I25" s="4">
        <v>4.32</v>
      </c>
      <c r="J25" s="4">
        <f>(0.64+0.51+0.71)/3</f>
        <v>0.62</v>
      </c>
    </row>
    <row r="26" spans="1:10" x14ac:dyDescent="0.25">
      <c r="A26" t="s">
        <v>54</v>
      </c>
      <c r="B26" t="s">
        <v>42</v>
      </c>
      <c r="C26" s="1" t="s">
        <v>24</v>
      </c>
      <c r="D26" s="3">
        <v>9.3939393939393963</v>
      </c>
      <c r="E26" s="4">
        <f>(2.45+1.01+1.68)/3</f>
        <v>1.7133333333333332</v>
      </c>
      <c r="F26" s="4">
        <v>22.28</v>
      </c>
      <c r="G26" s="4">
        <f>(7.44+6.41)/2</f>
        <v>6.9250000000000007</v>
      </c>
      <c r="H26" s="4">
        <f>(2.69+2.17)/2</f>
        <v>2.4299999999999997</v>
      </c>
      <c r="I26" s="4">
        <v>15.46</v>
      </c>
      <c r="J26" s="4">
        <f>(5.51+4.47)/2</f>
        <v>4.99</v>
      </c>
    </row>
    <row r="27" spans="1:10" x14ac:dyDescent="0.25">
      <c r="A27" t="s">
        <v>55</v>
      </c>
      <c r="B27" t="s">
        <v>42</v>
      </c>
      <c r="C27" s="1" t="s">
        <v>24</v>
      </c>
      <c r="D27" s="3">
        <v>21.698113207547166</v>
      </c>
    </row>
    <row r="28" spans="1:10" x14ac:dyDescent="0.25">
      <c r="A28" s="1" t="s">
        <v>15</v>
      </c>
      <c r="B28" t="s">
        <v>42</v>
      </c>
      <c r="C28" s="1" t="s">
        <v>24</v>
      </c>
      <c r="D28" s="3">
        <v>0.90090090090089503</v>
      </c>
      <c r="E28" s="4">
        <f>(12.77+11.4+9.69+10.11)/4</f>
        <v>10.9925</v>
      </c>
      <c r="F28" s="4">
        <v>20.2</v>
      </c>
      <c r="G28" s="4">
        <f>(15.59+19.49)/2</f>
        <v>17.54</v>
      </c>
      <c r="H28" s="4">
        <f>(1.67+1.61+0.75+1.24)/4</f>
        <v>1.3175000000000001</v>
      </c>
      <c r="I28" s="4">
        <v>9.74</v>
      </c>
    </row>
    <row r="29" spans="1:10" x14ac:dyDescent="0.25">
      <c r="A29" s="1" t="s">
        <v>16</v>
      </c>
      <c r="B29" t="s">
        <v>43</v>
      </c>
      <c r="C29" s="1" t="s">
        <v>24</v>
      </c>
      <c r="D29" s="3">
        <v>1.0526315789473695</v>
      </c>
      <c r="E29" s="4">
        <f>(2.86+2.87)/2</f>
        <v>2.8650000000000002</v>
      </c>
      <c r="F29" s="4">
        <v>16.73</v>
      </c>
      <c r="G29" s="4">
        <f>(5.35+4.38)/2</f>
        <v>4.8650000000000002</v>
      </c>
      <c r="H29" s="4">
        <f>(1.44+1.31)/2</f>
        <v>1.375</v>
      </c>
      <c r="I29" s="4">
        <v>10.37</v>
      </c>
    </row>
    <row r="30" spans="1:10" x14ac:dyDescent="0.25">
      <c r="A30" t="s">
        <v>56</v>
      </c>
      <c r="B30" t="s">
        <v>42</v>
      </c>
      <c r="C30" s="1" t="s">
        <v>24</v>
      </c>
      <c r="D30" s="3">
        <v>5.2459016393442672</v>
      </c>
      <c r="E30" s="4">
        <v>4.51</v>
      </c>
      <c r="F30" s="4">
        <v>12.9</v>
      </c>
      <c r="G30" s="4">
        <v>9.06</v>
      </c>
      <c r="H30" s="4">
        <v>1.48</v>
      </c>
      <c r="I30" s="4">
        <v>11.02</v>
      </c>
      <c r="J30" s="4">
        <v>2.63</v>
      </c>
    </row>
    <row r="31" spans="1:10" x14ac:dyDescent="0.25">
      <c r="A31" t="s">
        <v>57</v>
      </c>
      <c r="B31" t="s">
        <v>43</v>
      </c>
      <c r="C31" s="1" t="s">
        <v>24</v>
      </c>
      <c r="D31" s="3">
        <v>3.15533980582524</v>
      </c>
      <c r="E31" s="4">
        <v>6.3</v>
      </c>
      <c r="F31" s="4">
        <v>18.760000000000002</v>
      </c>
      <c r="G31" s="4">
        <v>10.75</v>
      </c>
      <c r="H31" s="4">
        <v>2.1800000000000002</v>
      </c>
      <c r="I31" s="4">
        <v>17.73</v>
      </c>
      <c r="J31" s="4">
        <v>5.59</v>
      </c>
    </row>
    <row r="32" spans="1:10" x14ac:dyDescent="0.25">
      <c r="A32" t="s">
        <v>58</v>
      </c>
      <c r="B32" t="s">
        <v>43</v>
      </c>
      <c r="C32" s="1" t="s">
        <v>24</v>
      </c>
      <c r="D32" s="3">
        <v>25.438596491228072</v>
      </c>
      <c r="E32" s="4">
        <v>5.13</v>
      </c>
      <c r="F32" s="4">
        <v>23.53</v>
      </c>
      <c r="G32" s="4">
        <v>5.13</v>
      </c>
    </row>
    <row r="33" spans="1:10" x14ac:dyDescent="0.25">
      <c r="A33" t="s">
        <v>59</v>
      </c>
      <c r="B33" t="s">
        <v>42</v>
      </c>
      <c r="C33" s="1" t="s">
        <v>24</v>
      </c>
      <c r="D33" s="3">
        <v>0.28409090909090301</v>
      </c>
    </row>
    <row r="34" spans="1:10" x14ac:dyDescent="0.25">
      <c r="A34" t="s">
        <v>60</v>
      </c>
      <c r="B34" t="s">
        <v>43</v>
      </c>
      <c r="C34" s="1" t="s">
        <v>24</v>
      </c>
      <c r="D34" s="3">
        <v>5.700712589073639</v>
      </c>
      <c r="H34" s="4">
        <v>3.45</v>
      </c>
      <c r="I34" s="4">
        <v>8.84</v>
      </c>
      <c r="J34" s="4">
        <v>5.73</v>
      </c>
    </row>
    <row r="35" spans="1:10" x14ac:dyDescent="0.25">
      <c r="A35" t="s">
        <v>61</v>
      </c>
      <c r="B35" t="s">
        <v>42</v>
      </c>
      <c r="C35" s="1" t="s">
        <v>24</v>
      </c>
      <c r="D35" s="3">
        <v>-2.6239067055393672</v>
      </c>
    </row>
    <row r="36" spans="1:10" x14ac:dyDescent="0.25">
      <c r="A36" t="s">
        <v>62</v>
      </c>
      <c r="B36" t="s">
        <v>42</v>
      </c>
      <c r="C36" s="1" t="s">
        <v>24</v>
      </c>
      <c r="D36" s="3">
        <v>9.85507246376811</v>
      </c>
      <c r="E36" s="4">
        <v>2.77</v>
      </c>
      <c r="F36" s="4">
        <v>6.62</v>
      </c>
      <c r="G36" s="4">
        <v>5.5</v>
      </c>
      <c r="H36" s="4">
        <v>6.08</v>
      </c>
    </row>
    <row r="37" spans="1:10" x14ac:dyDescent="0.25">
      <c r="A37" t="s">
        <v>63</v>
      </c>
      <c r="B37" t="s">
        <v>43</v>
      </c>
      <c r="C37" s="1" t="s">
        <v>24</v>
      </c>
      <c r="D37" s="3">
        <v>12.468827930174564</v>
      </c>
    </row>
    <row r="42" spans="1:10" s="1" customFormat="1" x14ac:dyDescent="0.25">
      <c r="B42"/>
      <c r="D42" s="3"/>
      <c r="E42" s="4"/>
      <c r="F42" s="4"/>
      <c r="G42" s="4"/>
      <c r="H42" s="4"/>
      <c r="I42" s="4"/>
      <c r="J42" s="4"/>
    </row>
    <row r="43" spans="1:10" s="1" customFormat="1" x14ac:dyDescent="0.25">
      <c r="B43"/>
      <c r="D43" s="3"/>
      <c r="E43" s="4"/>
      <c r="F43" s="4"/>
      <c r="G43" s="4"/>
      <c r="H43" s="4"/>
      <c r="I43" s="4"/>
      <c r="J43" s="4"/>
    </row>
    <row r="44" spans="1:10" s="1" customFormat="1" x14ac:dyDescent="0.25">
      <c r="B44"/>
      <c r="D44" s="3"/>
      <c r="E44" s="4"/>
      <c r="F44" s="4"/>
      <c r="G44" s="4"/>
      <c r="H44" s="4"/>
      <c r="I44" s="4"/>
      <c r="J44" s="4"/>
    </row>
    <row r="45" spans="1:10" s="1" customFormat="1" x14ac:dyDescent="0.25">
      <c r="B45"/>
      <c r="D45" s="3"/>
      <c r="E45" s="4"/>
      <c r="F45" s="4"/>
      <c r="G45" s="4"/>
      <c r="H45" s="4"/>
      <c r="I45" s="4"/>
      <c r="J45" s="4"/>
    </row>
    <row r="46" spans="1:10" s="1" customFormat="1" x14ac:dyDescent="0.25">
      <c r="B46"/>
      <c r="D46" s="3"/>
      <c r="E46" s="4"/>
      <c r="F46" s="4"/>
      <c r="G46" s="4"/>
      <c r="H46" s="4"/>
      <c r="I46" s="4"/>
      <c r="J46" s="4"/>
    </row>
    <row r="47" spans="1:10" s="1" customFormat="1" x14ac:dyDescent="0.25">
      <c r="B47"/>
      <c r="D47" s="3"/>
      <c r="E47" s="4"/>
      <c r="F47" s="4"/>
      <c r="G47" s="4"/>
      <c r="H47" s="4"/>
      <c r="I47" s="4"/>
      <c r="J47" s="4"/>
    </row>
    <row r="48" spans="1:10" s="1" customFormat="1" x14ac:dyDescent="0.25">
      <c r="B48"/>
      <c r="D48" s="3"/>
      <c r="E48" s="4"/>
      <c r="F48" s="4"/>
      <c r="G48" s="4"/>
      <c r="H48" s="4"/>
      <c r="I48" s="4"/>
      <c r="J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:K19"/>
  <sheetViews>
    <sheetView tabSelected="1" workbookViewId="0">
      <selection activeCell="J16" sqref="J16"/>
    </sheetView>
  </sheetViews>
  <sheetFormatPr defaultRowHeight="15" x14ac:dyDescent="0.25"/>
  <cols>
    <col min="4" max="10" width="9.140625" style="3"/>
  </cols>
  <sheetData>
    <row r="1" spans="1:11" x14ac:dyDescent="0.25">
      <c r="A1" s="1" t="s">
        <v>22</v>
      </c>
      <c r="B1" s="1" t="s">
        <v>0</v>
      </c>
      <c r="C1" s="1" t="s">
        <v>44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7</v>
      </c>
      <c r="I1" s="5" t="s">
        <v>8</v>
      </c>
      <c r="J1" s="5" t="s">
        <v>9</v>
      </c>
      <c r="K1" s="1"/>
    </row>
    <row r="2" spans="1:11" x14ac:dyDescent="0.25">
      <c r="A2" t="s">
        <v>10</v>
      </c>
      <c r="B2" t="s">
        <v>17</v>
      </c>
      <c r="C2" t="s">
        <v>43</v>
      </c>
      <c r="D2" s="3">
        <v>156</v>
      </c>
      <c r="E2" s="3">
        <v>105.2</v>
      </c>
      <c r="F2" s="3">
        <v>21</v>
      </c>
      <c r="G2" s="3">
        <v>24.5</v>
      </c>
      <c r="H2" s="3">
        <v>182</v>
      </c>
      <c r="I2" s="3">
        <v>5.8</v>
      </c>
      <c r="J2" s="3">
        <v>20</v>
      </c>
    </row>
    <row r="3" spans="1:11" x14ac:dyDescent="0.25">
      <c r="A3" t="s">
        <v>11</v>
      </c>
      <c r="B3" t="s">
        <v>17</v>
      </c>
      <c r="C3" t="s">
        <v>42</v>
      </c>
      <c r="D3" s="3">
        <v>148</v>
      </c>
      <c r="E3" s="3">
        <v>82.7</v>
      </c>
      <c r="F3" s="3">
        <v>23</v>
      </c>
      <c r="G3" s="3">
        <v>25.5</v>
      </c>
      <c r="H3" s="3">
        <v>191</v>
      </c>
      <c r="I3" s="3">
        <v>8</v>
      </c>
      <c r="J3" s="3">
        <v>16</v>
      </c>
    </row>
    <row r="4" spans="1:11" x14ac:dyDescent="0.25">
      <c r="A4" t="s">
        <v>12</v>
      </c>
      <c r="B4" t="s">
        <v>17</v>
      </c>
      <c r="C4" t="s">
        <v>43</v>
      </c>
      <c r="D4" s="3">
        <v>177.5</v>
      </c>
      <c r="E4" s="3">
        <v>87.7</v>
      </c>
      <c r="F4" s="3">
        <v>26</v>
      </c>
      <c r="G4" s="3">
        <v>34.1</v>
      </c>
      <c r="H4" s="3">
        <v>175</v>
      </c>
      <c r="I4" s="3">
        <v>3.8</v>
      </c>
      <c r="J4" s="3">
        <v>18</v>
      </c>
    </row>
    <row r="5" spans="1:11" x14ac:dyDescent="0.25">
      <c r="A5" t="s">
        <v>13</v>
      </c>
      <c r="B5" t="s">
        <v>17</v>
      </c>
      <c r="C5" t="s">
        <v>42</v>
      </c>
      <c r="D5" s="3">
        <v>161</v>
      </c>
      <c r="E5" s="3">
        <v>53.8</v>
      </c>
      <c r="F5" s="3">
        <v>21</v>
      </c>
      <c r="G5" s="3">
        <v>43.5</v>
      </c>
      <c r="H5" s="3">
        <v>188</v>
      </c>
      <c r="I5" s="3">
        <v>9.1999999999999993</v>
      </c>
      <c r="J5" s="3">
        <v>17</v>
      </c>
    </row>
    <row r="6" spans="1:11" x14ac:dyDescent="0.25">
      <c r="A6" t="s">
        <v>53</v>
      </c>
      <c r="B6" t="s">
        <v>17</v>
      </c>
      <c r="C6" t="s">
        <v>43</v>
      </c>
    </row>
    <row r="7" spans="1:11" x14ac:dyDescent="0.25">
      <c r="A7" t="s">
        <v>14</v>
      </c>
      <c r="B7" t="s">
        <v>17</v>
      </c>
      <c r="C7" t="s">
        <v>42</v>
      </c>
      <c r="D7" s="3">
        <v>162</v>
      </c>
      <c r="E7" s="3">
        <v>62</v>
      </c>
      <c r="F7" s="3">
        <v>21</v>
      </c>
      <c r="G7" s="3">
        <v>35.6</v>
      </c>
      <c r="H7" s="3">
        <v>164</v>
      </c>
      <c r="I7" s="3">
        <v>6.7</v>
      </c>
      <c r="J7" s="3">
        <v>18</v>
      </c>
    </row>
    <row r="8" spans="1:11" x14ac:dyDescent="0.25">
      <c r="A8" t="s">
        <v>54</v>
      </c>
      <c r="B8" t="s">
        <v>17</v>
      </c>
      <c r="C8" t="s">
        <v>42</v>
      </c>
    </row>
    <row r="9" spans="1:11" x14ac:dyDescent="0.25">
      <c r="A9" t="s">
        <v>55</v>
      </c>
      <c r="B9" t="s">
        <v>17</v>
      </c>
      <c r="C9" t="s">
        <v>42</v>
      </c>
    </row>
    <row r="10" spans="1:11" x14ac:dyDescent="0.25">
      <c r="A10" t="s">
        <v>64</v>
      </c>
      <c r="B10" t="s">
        <v>17</v>
      </c>
      <c r="C10" t="s">
        <v>42</v>
      </c>
      <c r="D10" s="3">
        <v>154</v>
      </c>
      <c r="E10" s="3">
        <v>50.2</v>
      </c>
      <c r="F10" s="3">
        <v>22</v>
      </c>
      <c r="G10" s="3">
        <v>34.200000000000003</v>
      </c>
      <c r="H10" s="3">
        <v>183</v>
      </c>
      <c r="I10" s="3">
        <v>8.9</v>
      </c>
      <c r="J10" s="3">
        <v>19</v>
      </c>
    </row>
    <row r="11" spans="1:11" x14ac:dyDescent="0.25">
      <c r="A11" t="s">
        <v>65</v>
      </c>
      <c r="B11" t="s">
        <v>17</v>
      </c>
      <c r="C11" t="s">
        <v>43</v>
      </c>
      <c r="D11" s="3">
        <v>160</v>
      </c>
      <c r="E11" s="3">
        <v>47.4</v>
      </c>
      <c r="F11" s="3">
        <v>30</v>
      </c>
      <c r="G11" s="3">
        <v>35.799999999999997</v>
      </c>
      <c r="H11" s="3">
        <v>150</v>
      </c>
      <c r="I11" s="3">
        <v>6.1</v>
      </c>
      <c r="J11" s="3">
        <v>17</v>
      </c>
    </row>
    <row r="12" spans="1:11" x14ac:dyDescent="0.25">
      <c r="A12" t="s">
        <v>66</v>
      </c>
      <c r="B12" t="s">
        <v>17</v>
      </c>
      <c r="C12" t="s">
        <v>42</v>
      </c>
    </row>
    <row r="13" spans="1:11" x14ac:dyDescent="0.25">
      <c r="A13" t="s">
        <v>16</v>
      </c>
      <c r="B13" t="s">
        <v>17</v>
      </c>
      <c r="C13" t="s">
        <v>43</v>
      </c>
    </row>
    <row r="14" spans="1:11" x14ac:dyDescent="0.25">
      <c r="A14" t="s">
        <v>67</v>
      </c>
      <c r="B14" t="s">
        <v>17</v>
      </c>
      <c r="C14" t="s">
        <v>43</v>
      </c>
    </row>
    <row r="15" spans="1:11" x14ac:dyDescent="0.25">
      <c r="A15" t="s">
        <v>56</v>
      </c>
      <c r="B15" t="s">
        <v>17</v>
      </c>
      <c r="C15" t="s">
        <v>42</v>
      </c>
    </row>
    <row r="16" spans="1:11" x14ac:dyDescent="0.25">
      <c r="A16" t="s">
        <v>68</v>
      </c>
      <c r="B16" t="s">
        <v>17</v>
      </c>
      <c r="C16" t="s">
        <v>43</v>
      </c>
    </row>
    <row r="17" spans="1:3" x14ac:dyDescent="0.25">
      <c r="A17" t="s">
        <v>69</v>
      </c>
      <c r="B17" t="s">
        <v>17</v>
      </c>
      <c r="C17" t="s">
        <v>42</v>
      </c>
    </row>
    <row r="18" spans="1:3" x14ac:dyDescent="0.25">
      <c r="A18" t="s">
        <v>70</v>
      </c>
      <c r="B18" t="s">
        <v>17</v>
      </c>
      <c r="C18" t="s">
        <v>42</v>
      </c>
    </row>
    <row r="19" spans="1:3" x14ac:dyDescent="0.25">
      <c r="A19" t="s">
        <v>71</v>
      </c>
      <c r="B19" t="s">
        <v>17</v>
      </c>
      <c r="C19" t="s">
        <v>43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36A1-525D-4B0D-A873-C3554146AF13}">
  <dimension ref="A1:D26"/>
  <sheetViews>
    <sheetView workbookViewId="0">
      <selection activeCell="A2" sqref="A2:D26"/>
    </sheetView>
  </sheetViews>
  <sheetFormatPr defaultColWidth="9.140625" defaultRowHeight="15.75" x14ac:dyDescent="0.25"/>
  <cols>
    <col min="1" max="1" width="11.85546875" style="2" bestFit="1" customWidth="1"/>
    <col min="2" max="16384" width="9.140625" style="2"/>
  </cols>
  <sheetData>
    <row r="1" spans="1:4" x14ac:dyDescent="0.25">
      <c r="A1" s="2" t="s">
        <v>48</v>
      </c>
    </row>
    <row r="2" spans="1:4" x14ac:dyDescent="0.25">
      <c r="B2" s="2" t="s">
        <v>49</v>
      </c>
      <c r="C2" s="2" t="s">
        <v>50</v>
      </c>
      <c r="D2" s="2" t="s">
        <v>51</v>
      </c>
    </row>
    <row r="3" spans="1:4" x14ac:dyDescent="0.25">
      <c r="A3" s="2" t="s">
        <v>52</v>
      </c>
    </row>
    <row r="4" spans="1:4" x14ac:dyDescent="0.25">
      <c r="A4" s="2" t="s">
        <v>2</v>
      </c>
      <c r="B4" s="2">
        <v>159.79</v>
      </c>
      <c r="C4" s="2">
        <v>9.19</v>
      </c>
      <c r="D4" s="2">
        <v>3.47</v>
      </c>
    </row>
    <row r="5" spans="1:4" x14ac:dyDescent="0.25">
      <c r="A5" s="2" t="s">
        <v>3</v>
      </c>
      <c r="B5" s="2">
        <v>69.86</v>
      </c>
      <c r="C5" s="2">
        <v>22.15</v>
      </c>
      <c r="D5" s="2">
        <v>8.3699999999999992</v>
      </c>
    </row>
    <row r="6" spans="1:4" x14ac:dyDescent="0.25">
      <c r="A6" s="2" t="s">
        <v>4</v>
      </c>
      <c r="B6" s="2">
        <v>23.43</v>
      </c>
      <c r="C6" s="2">
        <v>3.41</v>
      </c>
      <c r="D6" s="2">
        <v>1.29</v>
      </c>
    </row>
    <row r="7" spans="1:4" x14ac:dyDescent="0.25">
      <c r="A7" s="2" t="s">
        <v>5</v>
      </c>
      <c r="B7" s="2">
        <v>33.31</v>
      </c>
      <c r="C7" s="2">
        <v>6.52</v>
      </c>
      <c r="D7" s="2">
        <v>2.4700000000000002</v>
      </c>
    </row>
    <row r="8" spans="1:4" x14ac:dyDescent="0.25">
      <c r="A8" s="2" t="s">
        <v>7</v>
      </c>
      <c r="B8" s="2">
        <v>176.14</v>
      </c>
      <c r="C8" s="2">
        <v>14.58</v>
      </c>
      <c r="D8" s="2">
        <v>5.51</v>
      </c>
    </row>
    <row r="9" spans="1:4" x14ac:dyDescent="0.25">
      <c r="A9" s="2" t="s">
        <v>8</v>
      </c>
      <c r="B9" s="2">
        <v>6.93</v>
      </c>
      <c r="C9" s="2">
        <v>1.91</v>
      </c>
      <c r="D9" s="2">
        <v>0.72</v>
      </c>
    </row>
    <row r="10" spans="1:4" x14ac:dyDescent="0.25">
      <c r="A10" s="2" t="s">
        <v>9</v>
      </c>
      <c r="B10" s="2">
        <v>17.86</v>
      </c>
      <c r="C10" s="2">
        <v>1.35</v>
      </c>
      <c r="D10" s="2">
        <v>0.51</v>
      </c>
    </row>
    <row r="11" spans="1:4" x14ac:dyDescent="0.25">
      <c r="A11" s="2" t="s">
        <v>43</v>
      </c>
    </row>
    <row r="12" spans="1:4" x14ac:dyDescent="0.25">
      <c r="A12" s="2" t="s">
        <v>2</v>
      </c>
      <c r="B12" s="2">
        <v>164.5</v>
      </c>
      <c r="C12" s="2">
        <v>11.43</v>
      </c>
      <c r="D12" s="2">
        <v>6.6</v>
      </c>
    </row>
    <row r="13" spans="1:4" x14ac:dyDescent="0.25">
      <c r="A13" s="2" t="s">
        <v>3</v>
      </c>
      <c r="B13" s="2">
        <v>80.099999999999994</v>
      </c>
      <c r="C13" s="2">
        <v>29.64</v>
      </c>
      <c r="D13" s="2">
        <v>17.11</v>
      </c>
    </row>
    <row r="14" spans="1:4" x14ac:dyDescent="0.25">
      <c r="A14" s="2" t="s">
        <v>4</v>
      </c>
      <c r="B14" s="2">
        <v>25.67</v>
      </c>
      <c r="C14" s="2">
        <v>4.51</v>
      </c>
      <c r="D14" s="2">
        <v>2.6</v>
      </c>
    </row>
    <row r="15" spans="1:4" x14ac:dyDescent="0.25">
      <c r="A15" s="2" t="s">
        <v>5</v>
      </c>
      <c r="B15" s="2">
        <v>31.47</v>
      </c>
      <c r="C15" s="2">
        <v>6.09</v>
      </c>
      <c r="D15" s="2">
        <v>3.52</v>
      </c>
    </row>
    <row r="16" spans="1:4" x14ac:dyDescent="0.25">
      <c r="A16" s="2" t="s">
        <v>7</v>
      </c>
      <c r="B16" s="2">
        <v>169</v>
      </c>
      <c r="C16" s="2">
        <v>16.82</v>
      </c>
      <c r="D16" s="2">
        <v>9.7100000000000009</v>
      </c>
    </row>
    <row r="17" spans="1:4" x14ac:dyDescent="0.25">
      <c r="A17" s="2" t="s">
        <v>8</v>
      </c>
      <c r="B17" s="2">
        <v>5.23</v>
      </c>
      <c r="C17" s="2">
        <v>1.25</v>
      </c>
      <c r="D17" s="2">
        <v>0.72</v>
      </c>
    </row>
    <row r="18" spans="1:4" x14ac:dyDescent="0.25">
      <c r="A18" s="2" t="s">
        <v>9</v>
      </c>
      <c r="B18" s="2">
        <v>18.329999999999998</v>
      </c>
      <c r="C18" s="2">
        <v>1.53</v>
      </c>
      <c r="D18" s="2">
        <v>0.88</v>
      </c>
    </row>
    <row r="19" spans="1:4" x14ac:dyDescent="0.25">
      <c r="A19" s="2" t="s">
        <v>42</v>
      </c>
    </row>
    <row r="20" spans="1:4" x14ac:dyDescent="0.25">
      <c r="A20" s="2" t="s">
        <v>2</v>
      </c>
      <c r="B20" s="2">
        <v>156.25</v>
      </c>
      <c r="C20" s="2">
        <v>6.55</v>
      </c>
      <c r="D20" s="2">
        <v>3.28</v>
      </c>
    </row>
    <row r="21" spans="1:4" x14ac:dyDescent="0.25">
      <c r="A21" s="2" t="s">
        <v>3</v>
      </c>
      <c r="B21" s="2">
        <v>62.17</v>
      </c>
      <c r="C21" s="2">
        <v>14.55</v>
      </c>
      <c r="D21" s="2">
        <v>7.27</v>
      </c>
    </row>
    <row r="22" spans="1:4" x14ac:dyDescent="0.25">
      <c r="A22" s="2" t="s">
        <v>4</v>
      </c>
      <c r="B22" s="2">
        <v>21.75</v>
      </c>
      <c r="C22" s="2">
        <v>0.96</v>
      </c>
      <c r="D22" s="2">
        <v>0.48</v>
      </c>
    </row>
    <row r="23" spans="1:4" x14ac:dyDescent="0.25">
      <c r="A23" s="2" t="s">
        <v>5</v>
      </c>
      <c r="B23" s="2">
        <v>34.700000000000003</v>
      </c>
      <c r="C23" s="2">
        <v>7.37</v>
      </c>
      <c r="D23" s="2">
        <v>3.69</v>
      </c>
    </row>
    <row r="24" spans="1:4" x14ac:dyDescent="0.25">
      <c r="A24" s="2" t="s">
        <v>7</v>
      </c>
      <c r="B24" s="2">
        <v>181.5</v>
      </c>
      <c r="C24" s="2">
        <v>12.12</v>
      </c>
      <c r="D24" s="2">
        <v>6.06</v>
      </c>
    </row>
    <row r="25" spans="1:4" x14ac:dyDescent="0.25">
      <c r="A25" s="2" t="s">
        <v>8</v>
      </c>
      <c r="B25" s="2">
        <v>8.1999999999999993</v>
      </c>
      <c r="C25" s="2">
        <v>1.1200000000000001</v>
      </c>
      <c r="D25" s="2">
        <v>0.56000000000000005</v>
      </c>
    </row>
    <row r="26" spans="1:4" x14ac:dyDescent="0.25">
      <c r="A26" s="2" t="s">
        <v>9</v>
      </c>
      <c r="B26" s="2">
        <v>17.5</v>
      </c>
      <c r="C26" s="2">
        <v>1.29</v>
      </c>
      <c r="D26" s="2">
        <v>0.65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G99"/>
  <sheetViews>
    <sheetView zoomScale="63" zoomScaleNormal="63" workbookViewId="0">
      <pane ySplit="1" topLeftCell="A2" activePane="bottomLeft" state="frozen"/>
      <selection pane="bottomLeft" activeCell="A79" sqref="A79:G100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7.5703125" bestFit="1" customWidth="1"/>
    <col min="4" max="4" width="9.28515625" bestFit="1" customWidth="1"/>
    <col min="5" max="5" width="4" bestFit="1" customWidth="1"/>
    <col min="6" max="6" width="7.28515625" bestFit="1" customWidth="1"/>
    <col min="7" max="7" width="4.28515625" bestFit="1" customWidth="1"/>
  </cols>
  <sheetData>
    <row r="1" spans="1:7" s="1" customFormat="1" x14ac:dyDescent="0.25">
      <c r="A1" s="1" t="s">
        <v>22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s="1" customFormat="1" x14ac:dyDescent="0.25">
      <c r="A2" s="1" t="s">
        <v>10</v>
      </c>
      <c r="B2" s="1" t="s">
        <v>18</v>
      </c>
      <c r="C2" t="s">
        <v>43</v>
      </c>
      <c r="D2" s="1">
        <v>0</v>
      </c>
      <c r="E2">
        <v>110</v>
      </c>
      <c r="F2">
        <v>1</v>
      </c>
      <c r="G2" s="1">
        <v>6</v>
      </c>
    </row>
    <row r="3" spans="1:7" s="1" customFormat="1" x14ac:dyDescent="0.25">
      <c r="A3" s="1" t="s">
        <v>11</v>
      </c>
      <c r="B3" s="1" t="s">
        <v>18</v>
      </c>
      <c r="C3" t="s">
        <v>42</v>
      </c>
      <c r="D3" s="1">
        <v>0</v>
      </c>
      <c r="E3">
        <v>90</v>
      </c>
      <c r="F3">
        <v>0.6</v>
      </c>
      <c r="G3" s="1">
        <v>6</v>
      </c>
    </row>
    <row r="4" spans="1:7" s="1" customFormat="1" x14ac:dyDescent="0.25">
      <c r="A4" s="1" t="s">
        <v>12</v>
      </c>
      <c r="B4" s="1" t="s">
        <v>18</v>
      </c>
      <c r="C4" t="s">
        <v>43</v>
      </c>
      <c r="D4" s="1">
        <v>0</v>
      </c>
      <c r="E4">
        <v>82</v>
      </c>
      <c r="F4">
        <v>1</v>
      </c>
      <c r="G4" s="1">
        <v>6</v>
      </c>
    </row>
    <row r="5" spans="1:7" s="1" customFormat="1" x14ac:dyDescent="0.25">
      <c r="A5" s="1" t="s">
        <v>13</v>
      </c>
      <c r="B5" s="1" t="s">
        <v>18</v>
      </c>
      <c r="C5" t="s">
        <v>42</v>
      </c>
      <c r="D5" s="1">
        <v>0</v>
      </c>
      <c r="E5">
        <v>83</v>
      </c>
      <c r="F5">
        <v>0.5</v>
      </c>
      <c r="G5" s="1">
        <v>6</v>
      </c>
    </row>
    <row r="6" spans="1:7" s="1" customFormat="1" x14ac:dyDescent="0.25">
      <c r="A6" s="1" t="s">
        <v>53</v>
      </c>
      <c r="B6" s="1" t="s">
        <v>18</v>
      </c>
      <c r="C6" t="s">
        <v>43</v>
      </c>
      <c r="D6" s="1">
        <v>0</v>
      </c>
      <c r="E6">
        <v>93</v>
      </c>
      <c r="F6">
        <v>0.9</v>
      </c>
      <c r="G6" s="1">
        <v>6</v>
      </c>
    </row>
    <row r="7" spans="1:7" s="1" customFormat="1" x14ac:dyDescent="0.25">
      <c r="A7" s="1" t="s">
        <v>14</v>
      </c>
      <c r="B7" s="1" t="s">
        <v>18</v>
      </c>
      <c r="C7" t="s">
        <v>42</v>
      </c>
      <c r="D7" s="1">
        <v>0</v>
      </c>
      <c r="E7">
        <v>73</v>
      </c>
      <c r="F7">
        <v>0.9</v>
      </c>
      <c r="G7" s="1">
        <v>6</v>
      </c>
    </row>
    <row r="8" spans="1:7" s="1" customFormat="1" x14ac:dyDescent="0.25">
      <c r="A8" s="1" t="s">
        <v>54</v>
      </c>
      <c r="B8" s="1" t="s">
        <v>18</v>
      </c>
      <c r="C8" t="s">
        <v>42</v>
      </c>
      <c r="D8" s="1">
        <v>0</v>
      </c>
      <c r="E8">
        <v>78</v>
      </c>
      <c r="F8">
        <v>0.8</v>
      </c>
      <c r="G8" s="1">
        <v>6</v>
      </c>
    </row>
    <row r="9" spans="1:7" s="1" customFormat="1" x14ac:dyDescent="0.25">
      <c r="A9" s="1" t="s">
        <v>55</v>
      </c>
      <c r="B9" s="1" t="s">
        <v>18</v>
      </c>
      <c r="C9" t="s">
        <v>42</v>
      </c>
      <c r="D9" s="1">
        <v>0</v>
      </c>
      <c r="E9">
        <v>68</v>
      </c>
      <c r="F9">
        <v>0.6</v>
      </c>
      <c r="G9" s="1">
        <v>6</v>
      </c>
    </row>
    <row r="10" spans="1:7" s="1" customFormat="1" x14ac:dyDescent="0.25">
      <c r="A10" s="1" t="s">
        <v>15</v>
      </c>
      <c r="B10" s="1" t="s">
        <v>18</v>
      </c>
      <c r="C10" t="s">
        <v>42</v>
      </c>
      <c r="D10" s="1">
        <v>0</v>
      </c>
      <c r="E10" s="1">
        <v>95</v>
      </c>
      <c r="F10" s="1">
        <v>1</v>
      </c>
      <c r="G10" s="1">
        <v>6</v>
      </c>
    </row>
    <row r="11" spans="1:7" s="1" customFormat="1" x14ac:dyDescent="0.25">
      <c r="A11" s="1" t="s">
        <v>16</v>
      </c>
      <c r="B11" s="1" t="s">
        <v>18</v>
      </c>
      <c r="C11" t="s">
        <v>43</v>
      </c>
      <c r="D11" s="1">
        <v>0</v>
      </c>
      <c r="E11" s="1">
        <v>90</v>
      </c>
      <c r="F11" s="1">
        <v>0.7</v>
      </c>
      <c r="G11" s="1">
        <v>6</v>
      </c>
    </row>
    <row r="12" spans="1:7" s="1" customFormat="1" x14ac:dyDescent="0.25">
      <c r="A12" t="s">
        <v>56</v>
      </c>
      <c r="B12" s="1" t="s">
        <v>18</v>
      </c>
      <c r="C12" t="s">
        <v>42</v>
      </c>
      <c r="D12" s="1">
        <v>0</v>
      </c>
      <c r="E12">
        <v>152</v>
      </c>
      <c r="F12">
        <v>3.8</v>
      </c>
      <c r="G12" s="1">
        <v>6</v>
      </c>
    </row>
    <row r="13" spans="1:7" s="1" customFormat="1" x14ac:dyDescent="0.25">
      <c r="A13" t="s">
        <v>57</v>
      </c>
      <c r="B13" s="1" t="s">
        <v>18</v>
      </c>
      <c r="C13" t="s">
        <v>43</v>
      </c>
      <c r="D13" s="1">
        <v>0</v>
      </c>
      <c r="E13">
        <v>82</v>
      </c>
      <c r="F13">
        <v>1</v>
      </c>
      <c r="G13" s="1">
        <v>6</v>
      </c>
    </row>
    <row r="14" spans="1:7" s="1" customFormat="1" x14ac:dyDescent="0.25">
      <c r="A14" t="s">
        <v>58</v>
      </c>
      <c r="B14" s="1" t="s">
        <v>18</v>
      </c>
      <c r="C14" t="s">
        <v>43</v>
      </c>
      <c r="D14" s="1">
        <v>0</v>
      </c>
      <c r="E14">
        <v>78</v>
      </c>
      <c r="F14">
        <v>0.5</v>
      </c>
      <c r="G14" s="1">
        <v>6</v>
      </c>
    </row>
    <row r="15" spans="1:7" s="1" customFormat="1" x14ac:dyDescent="0.25">
      <c r="A15" t="s">
        <v>59</v>
      </c>
      <c r="B15" s="1" t="s">
        <v>18</v>
      </c>
      <c r="C15" t="s">
        <v>42</v>
      </c>
      <c r="D15" s="1">
        <v>0</v>
      </c>
      <c r="E15">
        <v>60</v>
      </c>
      <c r="F15">
        <v>0.8</v>
      </c>
      <c r="G15" s="1">
        <v>6</v>
      </c>
    </row>
    <row r="16" spans="1:7" s="1" customFormat="1" x14ac:dyDescent="0.25">
      <c r="A16" t="s">
        <v>60</v>
      </c>
      <c r="B16" s="1" t="s">
        <v>18</v>
      </c>
      <c r="C16" t="s">
        <v>43</v>
      </c>
      <c r="D16" s="1">
        <v>0</v>
      </c>
      <c r="E16">
        <v>84</v>
      </c>
      <c r="F16">
        <v>0.8</v>
      </c>
      <c r="G16" s="1">
        <v>6</v>
      </c>
    </row>
    <row r="17" spans="1:7" s="1" customFormat="1" x14ac:dyDescent="0.25">
      <c r="A17" t="s">
        <v>61</v>
      </c>
      <c r="B17" s="1" t="s">
        <v>18</v>
      </c>
      <c r="C17" t="s">
        <v>42</v>
      </c>
      <c r="D17" s="1">
        <v>0</v>
      </c>
      <c r="E17">
        <v>80</v>
      </c>
      <c r="F17">
        <v>1</v>
      </c>
      <c r="G17" s="1">
        <v>6</v>
      </c>
    </row>
    <row r="18" spans="1:7" s="1" customFormat="1" x14ac:dyDescent="0.25">
      <c r="A18" t="s">
        <v>62</v>
      </c>
      <c r="B18" s="1" t="s">
        <v>18</v>
      </c>
      <c r="C18" t="s">
        <v>42</v>
      </c>
      <c r="D18" s="1">
        <v>0</v>
      </c>
      <c r="E18">
        <v>60</v>
      </c>
      <c r="F18">
        <v>0.5</v>
      </c>
      <c r="G18" s="1">
        <v>6</v>
      </c>
    </row>
    <row r="19" spans="1:7" s="1" customFormat="1" x14ac:dyDescent="0.25">
      <c r="A19" t="s">
        <v>63</v>
      </c>
      <c r="B19" s="1" t="s">
        <v>18</v>
      </c>
      <c r="C19" t="s">
        <v>43</v>
      </c>
      <c r="D19" s="1">
        <v>0</v>
      </c>
      <c r="E19">
        <v>61</v>
      </c>
      <c r="F19">
        <v>0.8</v>
      </c>
      <c r="G19" s="1">
        <v>6</v>
      </c>
    </row>
    <row r="20" spans="1:7" s="1" customFormat="1" x14ac:dyDescent="0.25">
      <c r="A20" s="1" t="s">
        <v>10</v>
      </c>
      <c r="B20" s="1" t="s">
        <v>19</v>
      </c>
      <c r="C20" t="s">
        <v>43</v>
      </c>
      <c r="D20">
        <v>126</v>
      </c>
      <c r="E20">
        <v>110</v>
      </c>
      <c r="F20">
        <v>1.8</v>
      </c>
      <c r="G20">
        <v>12</v>
      </c>
    </row>
    <row r="21" spans="1:7" s="1" customFormat="1" x14ac:dyDescent="0.25">
      <c r="A21" s="1" t="s">
        <v>11</v>
      </c>
      <c r="B21" s="1" t="s">
        <v>19</v>
      </c>
      <c r="C21" t="s">
        <v>42</v>
      </c>
      <c r="D21">
        <v>146</v>
      </c>
      <c r="E21">
        <v>146</v>
      </c>
      <c r="F21">
        <v>1.1000000000000001</v>
      </c>
      <c r="G21">
        <v>7</v>
      </c>
    </row>
    <row r="22" spans="1:7" s="1" customFormat="1" x14ac:dyDescent="0.25">
      <c r="A22" s="1" t="s">
        <v>12</v>
      </c>
      <c r="B22" s="1" t="s">
        <v>19</v>
      </c>
      <c r="C22" t="s">
        <v>43</v>
      </c>
      <c r="D22">
        <v>114</v>
      </c>
      <c r="E22">
        <v>187</v>
      </c>
      <c r="F22">
        <v>9.3000000000000007</v>
      </c>
      <c r="G22">
        <v>14</v>
      </c>
    </row>
    <row r="23" spans="1:7" s="1" customFormat="1" x14ac:dyDescent="0.25">
      <c r="A23" s="1" t="s">
        <v>13</v>
      </c>
      <c r="B23" s="1" t="s">
        <v>19</v>
      </c>
      <c r="C23" t="s">
        <v>42</v>
      </c>
      <c r="D23">
        <v>114</v>
      </c>
      <c r="E23">
        <v>129</v>
      </c>
      <c r="F23">
        <v>1.9</v>
      </c>
      <c r="G23">
        <v>13</v>
      </c>
    </row>
    <row r="24" spans="1:7" s="1" customFormat="1" x14ac:dyDescent="0.25">
      <c r="A24" s="1" t="s">
        <v>53</v>
      </c>
      <c r="B24" s="1" t="s">
        <v>19</v>
      </c>
      <c r="C24" t="s">
        <v>43</v>
      </c>
      <c r="D24">
        <v>75</v>
      </c>
      <c r="E24">
        <v>167</v>
      </c>
      <c r="F24">
        <v>4.8</v>
      </c>
      <c r="G24">
        <v>14</v>
      </c>
    </row>
    <row r="25" spans="1:7" s="1" customFormat="1" x14ac:dyDescent="0.25">
      <c r="A25" s="1" t="s">
        <v>14</v>
      </c>
      <c r="B25" s="1" t="s">
        <v>19</v>
      </c>
      <c r="C25" t="s">
        <v>42</v>
      </c>
      <c r="D25">
        <v>90</v>
      </c>
      <c r="E25">
        <v>133</v>
      </c>
      <c r="F25">
        <v>0.9</v>
      </c>
      <c r="G25">
        <v>9</v>
      </c>
    </row>
    <row r="26" spans="1:7" s="1" customFormat="1" x14ac:dyDescent="0.25">
      <c r="A26" s="1" t="s">
        <v>54</v>
      </c>
      <c r="B26" s="1" t="s">
        <v>19</v>
      </c>
      <c r="C26" t="s">
        <v>42</v>
      </c>
      <c r="D26">
        <v>50</v>
      </c>
      <c r="E26">
        <v>96</v>
      </c>
      <c r="F26">
        <v>0.6</v>
      </c>
      <c r="G26">
        <v>7</v>
      </c>
    </row>
    <row r="27" spans="1:7" s="1" customFormat="1" x14ac:dyDescent="0.25">
      <c r="A27" s="1" t="s">
        <v>55</v>
      </c>
      <c r="B27" s="1" t="s">
        <v>19</v>
      </c>
      <c r="C27" t="s">
        <v>42</v>
      </c>
      <c r="D27">
        <v>90</v>
      </c>
      <c r="E27">
        <v>145</v>
      </c>
      <c r="F27">
        <v>1.2</v>
      </c>
      <c r="G27">
        <v>11</v>
      </c>
    </row>
    <row r="28" spans="1:7" s="1" customFormat="1" x14ac:dyDescent="0.25">
      <c r="A28" s="1" t="s">
        <v>15</v>
      </c>
      <c r="B28" s="1" t="s">
        <v>19</v>
      </c>
      <c r="C28" t="s">
        <v>42</v>
      </c>
      <c r="D28" s="1">
        <v>100</v>
      </c>
      <c r="E28" s="1">
        <v>121</v>
      </c>
      <c r="F28" s="1">
        <v>1.4</v>
      </c>
      <c r="G28" s="1">
        <v>12</v>
      </c>
    </row>
    <row r="29" spans="1:7" s="1" customFormat="1" x14ac:dyDescent="0.25">
      <c r="A29" s="1" t="s">
        <v>16</v>
      </c>
      <c r="B29" s="1" t="s">
        <v>19</v>
      </c>
      <c r="C29" t="s">
        <v>43</v>
      </c>
      <c r="D29" s="1">
        <v>80</v>
      </c>
      <c r="E29" s="1">
        <v>120</v>
      </c>
      <c r="F29" s="1">
        <v>1.3</v>
      </c>
      <c r="G29" s="1">
        <v>14</v>
      </c>
    </row>
    <row r="30" spans="1:7" s="1" customFormat="1" x14ac:dyDescent="0.25">
      <c r="A30" t="s">
        <v>56</v>
      </c>
      <c r="B30" s="1" t="s">
        <v>19</v>
      </c>
      <c r="C30" t="s">
        <v>42</v>
      </c>
      <c r="D30">
        <v>75</v>
      </c>
      <c r="E30">
        <v>152</v>
      </c>
      <c r="F30">
        <v>3.8</v>
      </c>
      <c r="G30">
        <v>11</v>
      </c>
    </row>
    <row r="31" spans="1:7" s="1" customFormat="1" x14ac:dyDescent="0.25">
      <c r="A31" t="s">
        <v>57</v>
      </c>
      <c r="B31" s="1" t="s">
        <v>19</v>
      </c>
      <c r="C31" t="s">
        <v>43</v>
      </c>
      <c r="D31">
        <v>80</v>
      </c>
      <c r="E31">
        <v>120</v>
      </c>
      <c r="F31">
        <v>1.5</v>
      </c>
      <c r="G31">
        <v>7</v>
      </c>
    </row>
    <row r="32" spans="1:7" s="1" customFormat="1" x14ac:dyDescent="0.25">
      <c r="A32" t="s">
        <v>58</v>
      </c>
      <c r="B32" s="1" t="s">
        <v>19</v>
      </c>
      <c r="C32" t="s">
        <v>43</v>
      </c>
      <c r="D32">
        <v>90</v>
      </c>
      <c r="E32">
        <v>105</v>
      </c>
      <c r="F32">
        <v>1.8</v>
      </c>
      <c r="G32">
        <v>10</v>
      </c>
    </row>
    <row r="33" spans="1:7" s="1" customFormat="1" x14ac:dyDescent="0.25">
      <c r="A33" t="s">
        <v>59</v>
      </c>
      <c r="B33" s="1" t="s">
        <v>19</v>
      </c>
      <c r="C33" t="s">
        <v>42</v>
      </c>
      <c r="D33">
        <v>80</v>
      </c>
      <c r="E33">
        <v>90</v>
      </c>
      <c r="F33">
        <v>0.8</v>
      </c>
      <c r="G33">
        <v>6</v>
      </c>
    </row>
    <row r="34" spans="1:7" s="1" customFormat="1" x14ac:dyDescent="0.25">
      <c r="A34" t="s">
        <v>60</v>
      </c>
      <c r="B34" s="1" t="s">
        <v>19</v>
      </c>
      <c r="C34" t="s">
        <v>43</v>
      </c>
      <c r="D34">
        <v>130</v>
      </c>
      <c r="E34">
        <v>113</v>
      </c>
      <c r="F34">
        <v>1.3</v>
      </c>
      <c r="G34">
        <v>8</v>
      </c>
    </row>
    <row r="35" spans="1:7" s="1" customFormat="1" x14ac:dyDescent="0.25">
      <c r="A35" t="s">
        <v>61</v>
      </c>
      <c r="B35" s="1" t="s">
        <v>19</v>
      </c>
      <c r="C35" t="s">
        <v>42</v>
      </c>
      <c r="D35">
        <v>70</v>
      </c>
      <c r="E35">
        <v>80</v>
      </c>
      <c r="F35">
        <v>1</v>
      </c>
      <c r="G35">
        <v>6</v>
      </c>
    </row>
    <row r="36" spans="1:7" s="1" customFormat="1" x14ac:dyDescent="0.25">
      <c r="A36" t="s">
        <v>62</v>
      </c>
      <c r="B36" s="1" t="s">
        <v>19</v>
      </c>
      <c r="C36" t="s">
        <v>42</v>
      </c>
      <c r="D36">
        <v>80</v>
      </c>
      <c r="E36">
        <v>112</v>
      </c>
      <c r="F36">
        <v>0.7</v>
      </c>
      <c r="G36">
        <v>10</v>
      </c>
    </row>
    <row r="37" spans="1:7" s="1" customFormat="1" x14ac:dyDescent="0.25">
      <c r="A37" t="s">
        <v>63</v>
      </c>
      <c r="B37" s="1" t="s">
        <v>19</v>
      </c>
      <c r="C37" t="s">
        <v>43</v>
      </c>
      <c r="D37">
        <v>75</v>
      </c>
      <c r="E37">
        <v>10</v>
      </c>
      <c r="F37">
        <v>0.9</v>
      </c>
      <c r="G37">
        <v>11</v>
      </c>
    </row>
    <row r="38" spans="1:7" s="1" customFormat="1" x14ac:dyDescent="0.25">
      <c r="A38" s="1" t="s">
        <v>10</v>
      </c>
      <c r="B38" s="1" t="s">
        <v>20</v>
      </c>
      <c r="C38" t="s">
        <v>43</v>
      </c>
      <c r="D38">
        <v>126</v>
      </c>
      <c r="E38">
        <v>138</v>
      </c>
      <c r="F38">
        <v>1.9</v>
      </c>
      <c r="G38">
        <v>15</v>
      </c>
    </row>
    <row r="39" spans="1:7" s="1" customFormat="1" x14ac:dyDescent="0.25">
      <c r="A39" s="1" t="s">
        <v>11</v>
      </c>
      <c r="B39" s="1" t="s">
        <v>20</v>
      </c>
      <c r="C39" t="s">
        <v>42</v>
      </c>
      <c r="D39">
        <v>152</v>
      </c>
      <c r="E39">
        <v>152</v>
      </c>
      <c r="F39">
        <v>1.2</v>
      </c>
      <c r="G39">
        <v>13</v>
      </c>
    </row>
    <row r="40" spans="1:7" s="1" customFormat="1" x14ac:dyDescent="0.25">
      <c r="A40" s="1" t="s">
        <v>12</v>
      </c>
      <c r="B40" s="1" t="s">
        <v>20</v>
      </c>
      <c r="C40" t="s">
        <v>43</v>
      </c>
      <c r="D40">
        <v>114</v>
      </c>
      <c r="E40">
        <v>165</v>
      </c>
      <c r="F40">
        <v>8.1999999999999993</v>
      </c>
      <c r="G40">
        <v>11</v>
      </c>
    </row>
    <row r="41" spans="1:7" s="1" customFormat="1" x14ac:dyDescent="0.25">
      <c r="A41" s="1" t="s">
        <v>13</v>
      </c>
      <c r="B41" s="1" t="s">
        <v>20</v>
      </c>
      <c r="C41" t="s">
        <v>42</v>
      </c>
      <c r="D41">
        <v>114</v>
      </c>
      <c r="E41">
        <v>132</v>
      </c>
      <c r="F41">
        <v>2.6</v>
      </c>
      <c r="G41">
        <v>16</v>
      </c>
    </row>
    <row r="42" spans="1:7" s="1" customFormat="1" x14ac:dyDescent="0.25">
      <c r="A42" s="1" t="s">
        <v>53</v>
      </c>
      <c r="B42" s="1" t="s">
        <v>20</v>
      </c>
      <c r="C42" t="s">
        <v>43</v>
      </c>
      <c r="D42">
        <v>75</v>
      </c>
      <c r="E42">
        <v>163</v>
      </c>
      <c r="F42">
        <v>5.0999999999999996</v>
      </c>
      <c r="G42">
        <v>14</v>
      </c>
    </row>
    <row r="43" spans="1:7" s="1" customFormat="1" x14ac:dyDescent="0.25">
      <c r="A43" s="1" t="s">
        <v>14</v>
      </c>
      <c r="B43" s="1" t="s">
        <v>20</v>
      </c>
      <c r="C43" t="s">
        <v>42</v>
      </c>
      <c r="D43">
        <v>90</v>
      </c>
      <c r="E43">
        <v>147</v>
      </c>
      <c r="F43">
        <v>1.2</v>
      </c>
      <c r="G43">
        <v>11</v>
      </c>
    </row>
    <row r="44" spans="1:7" s="1" customFormat="1" x14ac:dyDescent="0.25">
      <c r="A44" s="1" t="s">
        <v>54</v>
      </c>
      <c r="B44" s="1" t="s">
        <v>20</v>
      </c>
      <c r="C44" t="s">
        <v>42</v>
      </c>
      <c r="D44">
        <v>50</v>
      </c>
      <c r="E44">
        <v>92</v>
      </c>
      <c r="F44">
        <v>0.9</v>
      </c>
      <c r="G44">
        <v>8</v>
      </c>
    </row>
    <row r="45" spans="1:7" s="1" customFormat="1" x14ac:dyDescent="0.25">
      <c r="A45" s="1" t="s">
        <v>55</v>
      </c>
      <c r="B45" s="1" t="s">
        <v>20</v>
      </c>
      <c r="C45" t="s">
        <v>42</v>
      </c>
      <c r="D45">
        <v>90</v>
      </c>
      <c r="E45">
        <v>135</v>
      </c>
      <c r="F45">
        <v>0.7</v>
      </c>
      <c r="G45">
        <v>11</v>
      </c>
    </row>
    <row r="46" spans="1:7" s="1" customFormat="1" x14ac:dyDescent="0.25">
      <c r="A46" s="1" t="s">
        <v>15</v>
      </c>
      <c r="B46" s="1" t="s">
        <v>20</v>
      </c>
      <c r="C46" t="s">
        <v>42</v>
      </c>
      <c r="D46" s="1">
        <v>100</v>
      </c>
      <c r="E46" s="1">
        <v>130</v>
      </c>
      <c r="F46" s="1">
        <v>1.6</v>
      </c>
      <c r="G46" s="1">
        <v>12</v>
      </c>
    </row>
    <row r="47" spans="1:7" s="1" customFormat="1" x14ac:dyDescent="0.25">
      <c r="A47" s="1" t="s">
        <v>16</v>
      </c>
      <c r="B47" s="1" t="s">
        <v>20</v>
      </c>
      <c r="C47" t="s">
        <v>43</v>
      </c>
      <c r="D47" s="1">
        <v>80</v>
      </c>
      <c r="E47" s="1">
        <v>134</v>
      </c>
      <c r="F47" s="1">
        <v>1.9</v>
      </c>
      <c r="G47" s="1">
        <v>17</v>
      </c>
    </row>
    <row r="48" spans="1:7" s="1" customFormat="1" x14ac:dyDescent="0.25">
      <c r="A48" t="s">
        <v>56</v>
      </c>
      <c r="B48" s="1" t="s">
        <v>20</v>
      </c>
      <c r="C48" t="s">
        <v>42</v>
      </c>
      <c r="D48">
        <v>75</v>
      </c>
      <c r="E48">
        <v>123</v>
      </c>
      <c r="F48">
        <v>3.4</v>
      </c>
      <c r="G48">
        <v>11</v>
      </c>
    </row>
    <row r="49" spans="1:7" s="1" customFormat="1" x14ac:dyDescent="0.25">
      <c r="A49" t="s">
        <v>57</v>
      </c>
      <c r="B49" s="1" t="s">
        <v>20</v>
      </c>
      <c r="C49" t="s">
        <v>43</v>
      </c>
      <c r="D49">
        <v>80</v>
      </c>
      <c r="E49">
        <v>113</v>
      </c>
      <c r="F49">
        <v>1.4</v>
      </c>
      <c r="G49">
        <v>9</v>
      </c>
    </row>
    <row r="50" spans="1:7" s="1" customFormat="1" x14ac:dyDescent="0.25">
      <c r="A50" t="s">
        <v>58</v>
      </c>
      <c r="B50" s="1" t="s">
        <v>20</v>
      </c>
      <c r="C50" t="s">
        <v>43</v>
      </c>
      <c r="D50">
        <v>90</v>
      </c>
      <c r="E50">
        <v>130</v>
      </c>
      <c r="F50">
        <v>1.8</v>
      </c>
      <c r="G50">
        <v>13</v>
      </c>
    </row>
    <row r="51" spans="1:7" s="1" customFormat="1" x14ac:dyDescent="0.25">
      <c r="A51" t="s">
        <v>59</v>
      </c>
      <c r="B51" s="1" t="s">
        <v>20</v>
      </c>
      <c r="C51" t="s">
        <v>42</v>
      </c>
      <c r="D51">
        <v>80</v>
      </c>
      <c r="E51">
        <v>97</v>
      </c>
      <c r="F51">
        <v>0.9</v>
      </c>
      <c r="G51">
        <v>6</v>
      </c>
    </row>
    <row r="52" spans="1:7" s="1" customFormat="1" x14ac:dyDescent="0.25">
      <c r="A52" t="s">
        <v>60</v>
      </c>
      <c r="B52" s="1" t="s">
        <v>20</v>
      </c>
      <c r="C52" t="s">
        <v>43</v>
      </c>
      <c r="D52">
        <v>130</v>
      </c>
      <c r="E52">
        <v>118</v>
      </c>
      <c r="F52">
        <v>1.5</v>
      </c>
      <c r="G52">
        <v>12</v>
      </c>
    </row>
    <row r="53" spans="1:7" s="1" customFormat="1" x14ac:dyDescent="0.25">
      <c r="A53" t="s">
        <v>61</v>
      </c>
      <c r="B53" s="1" t="s">
        <v>20</v>
      </c>
      <c r="C53" t="s">
        <v>42</v>
      </c>
      <c r="D53">
        <v>70</v>
      </c>
      <c r="E53">
        <v>185</v>
      </c>
      <c r="F53">
        <v>4.9000000000000004</v>
      </c>
      <c r="G53">
        <v>16</v>
      </c>
    </row>
    <row r="54" spans="1:7" s="1" customFormat="1" x14ac:dyDescent="0.25">
      <c r="A54" t="s">
        <v>62</v>
      </c>
      <c r="B54" s="1" t="s">
        <v>20</v>
      </c>
      <c r="C54" t="s">
        <v>42</v>
      </c>
      <c r="D54">
        <v>80</v>
      </c>
      <c r="E54">
        <v>124</v>
      </c>
      <c r="F54">
        <v>0.9</v>
      </c>
      <c r="G54">
        <v>12</v>
      </c>
    </row>
    <row r="55" spans="1:7" s="1" customFormat="1" x14ac:dyDescent="0.25">
      <c r="A55" t="s">
        <v>63</v>
      </c>
      <c r="B55" s="1" t="s">
        <v>20</v>
      </c>
      <c r="C55" t="s">
        <v>43</v>
      </c>
      <c r="D55">
        <v>75</v>
      </c>
      <c r="E55">
        <v>102</v>
      </c>
      <c r="F55">
        <v>0.9</v>
      </c>
      <c r="G55">
        <v>13</v>
      </c>
    </row>
    <row r="56" spans="1:7" s="1" customFormat="1" x14ac:dyDescent="0.25">
      <c r="A56" s="1" t="s">
        <v>10</v>
      </c>
      <c r="B56" s="1" t="s">
        <v>21</v>
      </c>
      <c r="C56" t="s">
        <v>43</v>
      </c>
      <c r="D56">
        <v>75</v>
      </c>
      <c r="E56" t="s">
        <v>72</v>
      </c>
      <c r="F56">
        <v>3.4</v>
      </c>
      <c r="G56">
        <v>3.8</v>
      </c>
    </row>
    <row r="57" spans="1:7" s="1" customFormat="1" x14ac:dyDescent="0.25">
      <c r="A57" s="1" t="s">
        <v>11</v>
      </c>
      <c r="B57" s="1" t="s">
        <v>21</v>
      </c>
      <c r="C57" t="s">
        <v>42</v>
      </c>
      <c r="D57">
        <v>126</v>
      </c>
      <c r="E57">
        <v>178</v>
      </c>
      <c r="F57">
        <v>2.5</v>
      </c>
      <c r="G57">
        <v>19</v>
      </c>
    </row>
    <row r="58" spans="1:7" s="1" customFormat="1" x14ac:dyDescent="0.25">
      <c r="A58" s="1" t="s">
        <v>12</v>
      </c>
      <c r="B58" s="1" t="s">
        <v>21</v>
      </c>
      <c r="C58" t="s">
        <v>43</v>
      </c>
      <c r="D58">
        <v>160</v>
      </c>
      <c r="E58">
        <v>160</v>
      </c>
      <c r="F58">
        <v>1.1000000000000001</v>
      </c>
      <c r="G58">
        <v>14</v>
      </c>
    </row>
    <row r="59" spans="1:7" s="1" customFormat="1" x14ac:dyDescent="0.25">
      <c r="A59" s="1" t="s">
        <v>13</v>
      </c>
      <c r="B59" s="1" t="s">
        <v>21</v>
      </c>
      <c r="C59" t="s">
        <v>42</v>
      </c>
      <c r="D59">
        <v>114</v>
      </c>
      <c r="E59">
        <v>165</v>
      </c>
      <c r="F59">
        <v>6.4</v>
      </c>
      <c r="G59">
        <v>16</v>
      </c>
    </row>
    <row r="60" spans="1:7" s="1" customFormat="1" x14ac:dyDescent="0.25">
      <c r="A60" s="1" t="s">
        <v>53</v>
      </c>
      <c r="B60" s="1" t="s">
        <v>21</v>
      </c>
      <c r="C60" t="s">
        <v>43</v>
      </c>
      <c r="D60">
        <v>114</v>
      </c>
      <c r="E60">
        <v>135</v>
      </c>
      <c r="F60">
        <v>1.8</v>
      </c>
      <c r="G60">
        <v>19</v>
      </c>
    </row>
    <row r="61" spans="1:7" s="1" customFormat="1" x14ac:dyDescent="0.25">
      <c r="A61" s="1" t="s">
        <v>14</v>
      </c>
      <c r="B61" s="1" t="s">
        <v>21</v>
      </c>
      <c r="C61" t="s">
        <v>42</v>
      </c>
      <c r="D61">
        <v>75</v>
      </c>
      <c r="E61">
        <v>136</v>
      </c>
      <c r="F61">
        <v>3.3</v>
      </c>
      <c r="G61">
        <v>16</v>
      </c>
    </row>
    <row r="62" spans="1:7" s="1" customFormat="1" x14ac:dyDescent="0.25">
      <c r="A62" s="1" t="s">
        <v>54</v>
      </c>
      <c r="B62" s="1" t="s">
        <v>21</v>
      </c>
      <c r="C62" t="s">
        <v>42</v>
      </c>
      <c r="D62">
        <v>50</v>
      </c>
      <c r="E62">
        <v>70</v>
      </c>
      <c r="F62">
        <v>1.1000000000000001</v>
      </c>
      <c r="G62">
        <v>8</v>
      </c>
    </row>
    <row r="63" spans="1:7" s="1" customFormat="1" x14ac:dyDescent="0.25">
      <c r="A63" s="1" t="s">
        <v>55</v>
      </c>
      <c r="B63" s="1" t="s">
        <v>21</v>
      </c>
      <c r="C63" t="s">
        <v>42</v>
      </c>
      <c r="D63">
        <v>90</v>
      </c>
      <c r="E63">
        <v>132</v>
      </c>
      <c r="F63">
        <v>0.5</v>
      </c>
      <c r="G63">
        <v>11</v>
      </c>
    </row>
    <row r="64" spans="1:7" s="1" customFormat="1" x14ac:dyDescent="0.25">
      <c r="A64" s="1" t="s">
        <v>15</v>
      </c>
      <c r="B64" s="1" t="s">
        <v>21</v>
      </c>
      <c r="C64" t="s">
        <v>42</v>
      </c>
      <c r="D64" s="1">
        <v>100</v>
      </c>
      <c r="E64" s="1">
        <v>164</v>
      </c>
      <c r="F64" s="1">
        <v>1.9</v>
      </c>
      <c r="G64" s="1">
        <v>18</v>
      </c>
    </row>
    <row r="65" spans="1:7" s="1" customFormat="1" x14ac:dyDescent="0.25">
      <c r="A65" s="1" t="s">
        <v>16</v>
      </c>
      <c r="B65" s="1" t="s">
        <v>21</v>
      </c>
      <c r="C65" t="s">
        <v>43</v>
      </c>
      <c r="D65" s="1">
        <v>80</v>
      </c>
      <c r="E65" s="1">
        <v>130</v>
      </c>
      <c r="F65" s="1">
        <v>1.2</v>
      </c>
      <c r="G65" s="1">
        <v>19</v>
      </c>
    </row>
    <row r="66" spans="1:7" s="1" customFormat="1" x14ac:dyDescent="0.25">
      <c r="A66" t="s">
        <v>56</v>
      </c>
      <c r="B66" s="1" t="s">
        <v>21</v>
      </c>
      <c r="C66" t="s">
        <v>42</v>
      </c>
      <c r="D66">
        <v>75</v>
      </c>
      <c r="E66">
        <v>124</v>
      </c>
      <c r="F66">
        <v>2.2000000000000002</v>
      </c>
      <c r="G66">
        <v>9</v>
      </c>
    </row>
    <row r="67" spans="1:7" s="1" customFormat="1" x14ac:dyDescent="0.25">
      <c r="A67" t="s">
        <v>57</v>
      </c>
      <c r="B67" s="1" t="s">
        <v>21</v>
      </c>
      <c r="C67" t="s">
        <v>43</v>
      </c>
      <c r="D67">
        <v>80</v>
      </c>
      <c r="E67">
        <v>118</v>
      </c>
      <c r="F67">
        <v>1.2</v>
      </c>
      <c r="G67">
        <v>9</v>
      </c>
    </row>
    <row r="68" spans="1:7" s="1" customFormat="1" x14ac:dyDescent="0.25">
      <c r="A68" t="s">
        <v>58</v>
      </c>
      <c r="B68" s="1" t="s">
        <v>21</v>
      </c>
      <c r="C68" t="s">
        <v>43</v>
      </c>
      <c r="D68">
        <v>90</v>
      </c>
      <c r="E68">
        <v>128</v>
      </c>
      <c r="F68">
        <v>2.4</v>
      </c>
      <c r="G68">
        <v>13</v>
      </c>
    </row>
    <row r="69" spans="1:7" s="1" customFormat="1" x14ac:dyDescent="0.25">
      <c r="A69" t="s">
        <v>59</v>
      </c>
      <c r="B69" s="1" t="s">
        <v>21</v>
      </c>
      <c r="C69" t="s">
        <v>42</v>
      </c>
      <c r="D69">
        <v>80</v>
      </c>
      <c r="E69">
        <v>89</v>
      </c>
      <c r="F69">
        <v>1</v>
      </c>
      <c r="G69">
        <v>6</v>
      </c>
    </row>
    <row r="70" spans="1:7" s="1" customFormat="1" x14ac:dyDescent="0.25">
      <c r="A70" t="s">
        <v>60</v>
      </c>
      <c r="B70" s="1" t="s">
        <v>21</v>
      </c>
      <c r="C70" t="s">
        <v>43</v>
      </c>
      <c r="D70">
        <v>130</v>
      </c>
      <c r="E70"/>
      <c r="F70"/>
      <c r="G70"/>
    </row>
    <row r="71" spans="1:7" s="1" customFormat="1" x14ac:dyDescent="0.25">
      <c r="A71" t="s">
        <v>61</v>
      </c>
      <c r="B71" s="1" t="s">
        <v>21</v>
      </c>
      <c r="C71" t="s">
        <v>42</v>
      </c>
      <c r="D71">
        <v>70</v>
      </c>
      <c r="E71">
        <v>184</v>
      </c>
      <c r="F71">
        <v>6.9</v>
      </c>
      <c r="G71">
        <v>19</v>
      </c>
    </row>
    <row r="72" spans="1:7" s="1" customFormat="1" x14ac:dyDescent="0.25">
      <c r="A72" t="s">
        <v>62</v>
      </c>
      <c r="B72" s="1" t="s">
        <v>21</v>
      </c>
      <c r="C72" t="s">
        <v>42</v>
      </c>
      <c r="D72">
        <v>80</v>
      </c>
      <c r="E72">
        <v>118</v>
      </c>
      <c r="F72">
        <v>0.6</v>
      </c>
      <c r="G72">
        <v>12</v>
      </c>
    </row>
    <row r="73" spans="1:7" s="1" customFormat="1" x14ac:dyDescent="0.25">
      <c r="A73" t="s">
        <v>63</v>
      </c>
      <c r="B73" s="1" t="s">
        <v>21</v>
      </c>
      <c r="C73" t="s">
        <v>43</v>
      </c>
      <c r="D73">
        <v>75</v>
      </c>
      <c r="E73">
        <v>90</v>
      </c>
      <c r="F73">
        <v>1.2</v>
      </c>
      <c r="G73">
        <v>14</v>
      </c>
    </row>
    <row r="74" spans="1:7" s="1" customFormat="1" x14ac:dyDescent="0.25">
      <c r="A74"/>
      <c r="C74"/>
      <c r="D74"/>
      <c r="E74"/>
      <c r="F74"/>
    </row>
    <row r="75" spans="1:7" s="1" customFormat="1" x14ac:dyDescent="0.25">
      <c r="A75"/>
      <c r="C75"/>
    </row>
    <row r="76" spans="1:7" s="1" customFormat="1" x14ac:dyDescent="0.25">
      <c r="A76"/>
      <c r="C76"/>
    </row>
    <row r="77" spans="1:7" s="1" customFormat="1" x14ac:dyDescent="0.25">
      <c r="A77"/>
      <c r="C77"/>
    </row>
    <row r="78" spans="1:7" s="1" customFormat="1" x14ac:dyDescent="0.25">
      <c r="C78"/>
    </row>
    <row r="79" spans="1:7" s="1" customFormat="1" x14ac:dyDescent="0.25">
      <c r="C79"/>
    </row>
    <row r="80" spans="1:7" s="1" customFormat="1" x14ac:dyDescent="0.25">
      <c r="C80"/>
    </row>
    <row r="81" spans="3:3" s="1" customFormat="1" x14ac:dyDescent="0.25">
      <c r="C81"/>
    </row>
    <row r="82" spans="3:3" s="1" customFormat="1" x14ac:dyDescent="0.25">
      <c r="C82"/>
    </row>
    <row r="83" spans="3:3" s="1" customFormat="1" x14ac:dyDescent="0.25">
      <c r="C83"/>
    </row>
    <row r="84" spans="3:3" s="1" customFormat="1" x14ac:dyDescent="0.25">
      <c r="C84"/>
    </row>
    <row r="85" spans="3:3" s="1" customFormat="1" x14ac:dyDescent="0.25">
      <c r="C85"/>
    </row>
    <row r="86" spans="3:3" s="1" customFormat="1" x14ac:dyDescent="0.25">
      <c r="C86"/>
    </row>
    <row r="87" spans="3:3" s="1" customFormat="1" x14ac:dyDescent="0.25">
      <c r="C87"/>
    </row>
    <row r="88" spans="3:3" s="1" customFormat="1" x14ac:dyDescent="0.25">
      <c r="C88"/>
    </row>
    <row r="89" spans="3:3" s="1" customFormat="1" x14ac:dyDescent="0.25">
      <c r="C89"/>
    </row>
    <row r="90" spans="3:3" s="1" customFormat="1" x14ac:dyDescent="0.25">
      <c r="C90"/>
    </row>
    <row r="91" spans="3:3" s="1" customFormat="1" x14ac:dyDescent="0.25">
      <c r="C91"/>
    </row>
    <row r="92" spans="3:3" s="1" customFormat="1" x14ac:dyDescent="0.25">
      <c r="C92"/>
    </row>
    <row r="93" spans="3:3" s="1" customFormat="1" x14ac:dyDescent="0.25">
      <c r="C93"/>
    </row>
    <row r="94" spans="3:3" s="1" customFormat="1" x14ac:dyDescent="0.25">
      <c r="C94"/>
    </row>
    <row r="95" spans="3:3" s="1" customFormat="1" x14ac:dyDescent="0.25">
      <c r="C95"/>
    </row>
    <row r="96" spans="3:3" s="1" customFormat="1" x14ac:dyDescent="0.25">
      <c r="C96"/>
    </row>
    <row r="97" spans="3:3" s="1" customFormat="1" x14ac:dyDescent="0.25">
      <c r="C97"/>
    </row>
    <row r="98" spans="3:3" s="1" customFormat="1" x14ac:dyDescent="0.25">
      <c r="C98"/>
    </row>
    <row r="99" spans="3:3" s="1" customFormat="1" x14ac:dyDescent="0.25">
      <c r="C9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ESS_BFP</vt:lpstr>
      <vt:lpstr>FMD_VOP</vt:lpstr>
      <vt:lpstr>Descriptives</vt:lpstr>
      <vt:lpstr>Tables</vt:lpstr>
      <vt:lpstr>V3_data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Samuel Montalvo</cp:lastModifiedBy>
  <dcterms:created xsi:type="dcterms:W3CDTF">2022-04-23T03:59:21Z</dcterms:created>
  <dcterms:modified xsi:type="dcterms:W3CDTF">2022-08-05T03:41:23Z</dcterms:modified>
</cp:coreProperties>
</file>