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anny_thesis/"/>
    </mc:Choice>
  </mc:AlternateContent>
  <xr:revisionPtr revIDLastSave="58" documentId="8_{7470346F-D69A-4187-B32C-6C9E52A0FFFA}" xr6:coauthVersionLast="47" xr6:coauthVersionMax="47" xr10:uidLastSave="{68AB7759-5ABD-47B6-9312-35174BD4ED1D}"/>
  <bookViews>
    <workbookView xWindow="28680" yWindow="-120" windowWidth="29040" windowHeight="15840" activeTab="1" xr2:uid="{0ABA7DC7-0BF8-4892-8FE9-20E1210F99FA}"/>
  </bookViews>
  <sheets>
    <sheet name="ESS_BF" sheetId="1" r:id="rId1"/>
    <sheet name="FMD_VOP" sheetId="3" r:id="rId2"/>
    <sheet name="V3_data" sheetId="4" r:id="rId3"/>
    <sheet name="Descriptive_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3" l="1"/>
  <c r="G15" i="3"/>
  <c r="F15" i="3"/>
  <c r="D15" i="3"/>
  <c r="I8" i="3"/>
  <c r="G8" i="3"/>
  <c r="F8" i="3"/>
  <c r="D8" i="3"/>
  <c r="I14" i="3"/>
  <c r="G14" i="3"/>
  <c r="F14" i="3"/>
  <c r="D14" i="3"/>
  <c r="I7" i="3"/>
  <c r="G7" i="3"/>
  <c r="F7" i="3"/>
  <c r="D7" i="3"/>
  <c r="I13" i="3"/>
  <c r="G13" i="3"/>
  <c r="F13" i="3"/>
  <c r="D13" i="3"/>
  <c r="I6" i="3"/>
  <c r="G6" i="3"/>
  <c r="F6" i="3"/>
  <c r="D6" i="3"/>
  <c r="D12" i="3"/>
  <c r="I5" i="3"/>
  <c r="G5" i="3"/>
  <c r="F5" i="3"/>
  <c r="D5" i="3"/>
  <c r="F11" i="3"/>
  <c r="D11" i="3"/>
  <c r="I4" i="3"/>
  <c r="G4" i="3"/>
  <c r="F4" i="3"/>
  <c r="D4" i="3"/>
  <c r="I10" i="3"/>
  <c r="G10" i="3"/>
  <c r="F10" i="3"/>
  <c r="D10" i="3"/>
  <c r="I3" i="3"/>
  <c r="G3" i="3"/>
  <c r="F3" i="3"/>
  <c r="D3" i="3"/>
  <c r="G9" i="3"/>
  <c r="D9" i="3"/>
</calcChain>
</file>

<file path=xl/sharedStrings.xml><?xml version="1.0" encoding="utf-8"?>
<sst xmlns="http://schemas.openxmlformats.org/spreadsheetml/2006/main" count="202" uniqueCount="44">
  <si>
    <t>Subject ID</t>
  </si>
  <si>
    <t>Condition</t>
  </si>
  <si>
    <t>Gender</t>
  </si>
  <si>
    <t>Height</t>
  </si>
  <si>
    <t>Weight</t>
  </si>
  <si>
    <t>Age</t>
  </si>
  <si>
    <t>VO2max</t>
  </si>
  <si>
    <t>workload</t>
  </si>
  <si>
    <t>HR</t>
  </si>
  <si>
    <t>Lactate</t>
  </si>
  <si>
    <t>RPE</t>
  </si>
  <si>
    <t>ECCBF01</t>
  </si>
  <si>
    <t>ECCBF02</t>
  </si>
  <si>
    <t>ECCBF03</t>
  </si>
  <si>
    <t>ECCBF04</t>
  </si>
  <si>
    <t>ECCBF08</t>
  </si>
  <si>
    <t>ECCBF23</t>
  </si>
  <si>
    <t>ECCBF27</t>
  </si>
  <si>
    <t>Baseline</t>
  </si>
  <si>
    <t>V3_Baseline</t>
  </si>
  <si>
    <t>V3_10</t>
  </si>
  <si>
    <t>V3_20</t>
  </si>
  <si>
    <t>V3_30</t>
  </si>
  <si>
    <t>ID</t>
  </si>
  <si>
    <t>Pre</t>
  </si>
  <si>
    <t>Post</t>
  </si>
  <si>
    <t>FMD</t>
  </si>
  <si>
    <t>Upper_Basal</t>
  </si>
  <si>
    <t>Upper_ischemia</t>
  </si>
  <si>
    <t>Upper_postischemia</t>
  </si>
  <si>
    <t>Lower_Basal</t>
  </si>
  <si>
    <t>Lower_ischemia</t>
  </si>
  <si>
    <t>ESS_Retrograde</t>
  </si>
  <si>
    <t>Re_Retrograde</t>
  </si>
  <si>
    <t>Velocity_Retrograde</t>
  </si>
  <si>
    <t>Diameter_Antegrade</t>
  </si>
  <si>
    <t>Velocity_Antegrade</t>
  </si>
  <si>
    <t>ESS_Antegrade</t>
  </si>
  <si>
    <t>Baseline_2</t>
  </si>
  <si>
    <t>Low</t>
  </si>
  <si>
    <t>Moderate</t>
  </si>
  <si>
    <t>High</t>
  </si>
  <si>
    <t>HTC</t>
  </si>
  <si>
    <t>Lower_postischemia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</si>
</sst>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9C5700"/>
      <name val="Times New Roman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2" fillId="3" borderId="0" xfId="0" applyFont="1" applyFill="1"/>
    <xf numFmtId="0" fontId="2" fillId="3" borderId="0" xfId="1" applyFont="1" applyFill="1"/>
    <xf numFmtId="2" fontId="0" fillId="0" borderId="0" xfId="0" applyNumberFormat="1" applyAlignment="1">
      <alignment horizontal="right"/>
    </xf>
    <xf numFmtId="0" fontId="0" fillId="4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9FF-6700-4FFB-AF3E-80517BB2E142}">
  <dimension ref="A1:T36"/>
  <sheetViews>
    <sheetView workbookViewId="0">
      <selection activeCell="I2" sqref="I2:K8"/>
    </sheetView>
  </sheetViews>
  <sheetFormatPr defaultColWidth="8.7109375" defaultRowHeight="15" x14ac:dyDescent="0.25"/>
  <cols>
    <col min="1" max="1" width="9.85546875" style="1" bestFit="1" customWidth="1"/>
    <col min="2" max="2" width="13.140625" style="1" bestFit="1" customWidth="1"/>
    <col min="3" max="3" width="7.5703125" style="1" bestFit="1" customWidth="1"/>
    <col min="4" max="4" width="6.85546875" style="1" bestFit="1" customWidth="1"/>
    <col min="5" max="5" width="7.42578125" style="1" bestFit="1" customWidth="1"/>
    <col min="6" max="6" width="4.42578125" style="1" bestFit="1" customWidth="1"/>
    <col min="7" max="7" width="8.42578125" style="1" bestFit="1" customWidth="1"/>
    <col min="8" max="8" width="9.28515625" style="1" bestFit="1" customWidth="1"/>
    <col min="9" max="9" width="4.42578125" style="1" bestFit="1" customWidth="1"/>
    <col min="10" max="10" width="7.42578125" style="1" bestFit="1" customWidth="1"/>
    <col min="11" max="12" width="4.42578125" style="1" bestFit="1" customWidth="1"/>
    <col min="13" max="13" width="19.85546875" style="1" bestFit="1" customWidth="1"/>
    <col min="14" max="14" width="18.85546875" style="1" bestFit="1" customWidth="1"/>
    <col min="15" max="15" width="14.42578125" style="1" bestFit="1" customWidth="1"/>
    <col min="16" max="16" width="14.28515625" style="1" bestFit="1" customWidth="1"/>
    <col min="17" max="17" width="19.85546875" style="1" bestFit="1" customWidth="1"/>
    <col min="18" max="18" width="19.42578125" style="1" bestFit="1" customWidth="1"/>
    <col min="19" max="19" width="15" style="1" bestFit="1" customWidth="1"/>
    <col min="20" max="20" width="14.28515625" style="1" bestFit="1" customWidth="1"/>
    <col min="21" max="16384" width="8.710937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42</v>
      </c>
      <c r="M1" s="1" t="s">
        <v>35</v>
      </c>
      <c r="N1" s="1" t="s">
        <v>36</v>
      </c>
      <c r="O1" s="1" t="s">
        <v>37</v>
      </c>
      <c r="P1" s="1" t="s">
        <v>33</v>
      </c>
      <c r="Q1" s="1" t="s">
        <v>35</v>
      </c>
      <c r="R1" s="1" t="s">
        <v>34</v>
      </c>
      <c r="S1" s="1" t="s">
        <v>32</v>
      </c>
      <c r="T1" s="1" t="s">
        <v>33</v>
      </c>
    </row>
    <row r="2" spans="1:20" x14ac:dyDescent="0.25">
      <c r="A2" s="1" t="s">
        <v>11</v>
      </c>
      <c r="B2" s="1" t="s">
        <v>18</v>
      </c>
      <c r="C2" s="1">
        <v>2</v>
      </c>
      <c r="D2" s="1">
        <v>156</v>
      </c>
      <c r="E2" s="1">
        <v>105.2</v>
      </c>
      <c r="F2" s="1">
        <v>21</v>
      </c>
      <c r="G2" s="1">
        <v>24.5</v>
      </c>
      <c r="I2">
        <v>182</v>
      </c>
      <c r="J2">
        <v>5.8</v>
      </c>
      <c r="K2">
        <v>20</v>
      </c>
    </row>
    <row r="3" spans="1:20" x14ac:dyDescent="0.25">
      <c r="A3" s="1" t="s">
        <v>12</v>
      </c>
      <c r="B3" s="1" t="s">
        <v>18</v>
      </c>
      <c r="C3" s="1">
        <v>1</v>
      </c>
      <c r="D3" s="1">
        <v>148</v>
      </c>
      <c r="E3" s="1">
        <v>82.7</v>
      </c>
      <c r="F3" s="1">
        <v>23</v>
      </c>
      <c r="G3" s="1">
        <v>25.5</v>
      </c>
      <c r="I3">
        <v>191</v>
      </c>
      <c r="J3">
        <v>8</v>
      </c>
      <c r="K3">
        <v>16</v>
      </c>
    </row>
    <row r="4" spans="1:20" x14ac:dyDescent="0.25">
      <c r="A4" s="1" t="s">
        <v>13</v>
      </c>
      <c r="B4" s="1" t="s">
        <v>18</v>
      </c>
      <c r="C4" s="5"/>
      <c r="D4" s="5"/>
      <c r="E4" s="5"/>
      <c r="F4" s="5"/>
      <c r="G4" s="1">
        <v>34.1</v>
      </c>
      <c r="I4">
        <v>175</v>
      </c>
      <c r="J4">
        <v>3.8</v>
      </c>
      <c r="K4">
        <v>18</v>
      </c>
    </row>
    <row r="5" spans="1:20" x14ac:dyDescent="0.25">
      <c r="A5" s="1" t="s">
        <v>14</v>
      </c>
      <c r="B5" s="1" t="s">
        <v>18</v>
      </c>
      <c r="C5" s="5"/>
      <c r="D5" s="5"/>
      <c r="E5" s="5"/>
      <c r="F5" s="5"/>
      <c r="G5" s="1">
        <v>43.5</v>
      </c>
      <c r="I5">
        <v>188</v>
      </c>
      <c r="J5">
        <v>9.1999999999999993</v>
      </c>
      <c r="K5">
        <v>17</v>
      </c>
    </row>
    <row r="6" spans="1:20" x14ac:dyDescent="0.25">
      <c r="A6" s="1" t="s">
        <v>15</v>
      </c>
      <c r="B6" s="1" t="s">
        <v>18</v>
      </c>
      <c r="C6" s="1">
        <v>1</v>
      </c>
      <c r="D6" s="1">
        <v>162</v>
      </c>
      <c r="E6" s="1">
        <v>62</v>
      </c>
      <c r="F6" s="1">
        <v>21</v>
      </c>
      <c r="G6" s="1">
        <v>35.6</v>
      </c>
      <c r="I6">
        <v>164</v>
      </c>
      <c r="J6">
        <v>6.7</v>
      </c>
      <c r="K6">
        <v>18</v>
      </c>
    </row>
    <row r="7" spans="1:20" x14ac:dyDescent="0.25">
      <c r="A7" s="1" t="s">
        <v>16</v>
      </c>
      <c r="B7" s="1" t="s">
        <v>18</v>
      </c>
      <c r="C7" s="1">
        <v>1</v>
      </c>
      <c r="D7" s="1">
        <v>154</v>
      </c>
      <c r="E7" s="1">
        <v>50.2</v>
      </c>
      <c r="F7" s="1">
        <v>22</v>
      </c>
      <c r="G7" s="1">
        <v>34.200000000000003</v>
      </c>
      <c r="I7">
        <v>183</v>
      </c>
      <c r="J7">
        <v>8.9</v>
      </c>
      <c r="K7">
        <v>19</v>
      </c>
    </row>
    <row r="8" spans="1:20" x14ac:dyDescent="0.25">
      <c r="A8" s="1" t="s">
        <v>17</v>
      </c>
      <c r="B8" s="1" t="s">
        <v>18</v>
      </c>
      <c r="C8" s="1">
        <v>2</v>
      </c>
      <c r="D8" s="1">
        <v>160</v>
      </c>
      <c r="E8" s="1">
        <v>47.4</v>
      </c>
      <c r="F8" s="5"/>
      <c r="G8" s="5"/>
      <c r="I8">
        <v>150</v>
      </c>
      <c r="J8">
        <v>6.1</v>
      </c>
      <c r="K8">
        <v>17</v>
      </c>
    </row>
    <row r="9" spans="1:20" x14ac:dyDescent="0.25">
      <c r="A9" s="1" t="s">
        <v>11</v>
      </c>
      <c r="B9" s="1" t="s">
        <v>38</v>
      </c>
      <c r="H9" s="1">
        <v>0</v>
      </c>
      <c r="I9" s="1">
        <v>92</v>
      </c>
      <c r="J9" s="1">
        <v>0.8</v>
      </c>
      <c r="K9" s="1">
        <v>6</v>
      </c>
      <c r="L9" s="4">
        <v>0.51</v>
      </c>
      <c r="M9" s="2">
        <v>4.4800000000000004</v>
      </c>
      <c r="N9" s="2">
        <v>84.1</v>
      </c>
      <c r="O9" s="2">
        <v>29.142183307842298</v>
      </c>
      <c r="P9" s="2">
        <v>1044.1355918839358</v>
      </c>
      <c r="Q9" s="2">
        <v>4.4800000000000004</v>
      </c>
      <c r="R9" s="2">
        <v>44.1</v>
      </c>
      <c r="S9" s="2">
        <v>15.28145402943929</v>
      </c>
      <c r="T9" s="2">
        <v>547.51937695697461</v>
      </c>
    </row>
    <row r="10" spans="1:20" x14ac:dyDescent="0.25">
      <c r="A10" s="1" t="s">
        <v>12</v>
      </c>
      <c r="B10" s="1" t="s">
        <v>38</v>
      </c>
      <c r="H10" s="1">
        <v>0</v>
      </c>
      <c r="I10" s="1">
        <v>93</v>
      </c>
      <c r="J10" s="1">
        <v>1</v>
      </c>
      <c r="K10" s="1">
        <v>6</v>
      </c>
      <c r="L10">
        <v>0.42</v>
      </c>
      <c r="M10" s="2">
        <v>2.71</v>
      </c>
      <c r="N10" s="2">
        <v>122.8</v>
      </c>
      <c r="O10" s="2">
        <v>55.041028747353458</v>
      </c>
      <c r="P10" s="2">
        <v>1130.0665802178055</v>
      </c>
      <c r="Q10" s="2">
        <v>2.71</v>
      </c>
      <c r="R10" s="2">
        <v>8.3000000000000007</v>
      </c>
      <c r="S10" s="2">
        <v>6.039614240812603</v>
      </c>
      <c r="T10" s="2">
        <v>46.786715092614287</v>
      </c>
    </row>
    <row r="11" spans="1:20" x14ac:dyDescent="0.25">
      <c r="A11" s="1" t="s">
        <v>13</v>
      </c>
      <c r="B11" s="1" t="s">
        <v>38</v>
      </c>
      <c r="H11" s="1">
        <v>0</v>
      </c>
      <c r="I11" s="1">
        <v>99</v>
      </c>
      <c r="J11" s="1">
        <v>1.1000000000000001</v>
      </c>
      <c r="K11" s="1">
        <v>6</v>
      </c>
      <c r="L11">
        <v>0.5</v>
      </c>
      <c r="M11" s="2">
        <v>3.64</v>
      </c>
      <c r="N11" s="2">
        <v>121.2</v>
      </c>
      <c r="O11" s="2">
        <v>48.718556726231945</v>
      </c>
      <c r="P11" s="2">
        <v>1250.5276621420776</v>
      </c>
      <c r="Q11" s="2">
        <v>3.64</v>
      </c>
      <c r="R11" s="2">
        <v>18.3</v>
      </c>
      <c r="S11" s="2">
        <v>7.3560197037132387</v>
      </c>
      <c r="T11" s="2">
        <v>188.81729552145228</v>
      </c>
    </row>
    <row r="12" spans="1:20" x14ac:dyDescent="0.25">
      <c r="A12" s="1" t="s">
        <v>14</v>
      </c>
      <c r="B12" s="1" t="s">
        <v>38</v>
      </c>
      <c r="H12" s="1">
        <v>0</v>
      </c>
      <c r="I12" s="1">
        <v>70</v>
      </c>
      <c r="J12" s="1">
        <v>0.8</v>
      </c>
      <c r="K12" s="1">
        <v>6</v>
      </c>
      <c r="L12">
        <v>0.43</v>
      </c>
      <c r="M12" s="2">
        <v>3.18</v>
      </c>
      <c r="N12" s="2">
        <v>131.1</v>
      </c>
      <c r="O12" s="2">
        <v>51.457861725659484</v>
      </c>
      <c r="P12" s="2">
        <v>1384.0784625615802</v>
      </c>
      <c r="Q12" s="2">
        <v>3.18</v>
      </c>
      <c r="R12" s="2">
        <v>11.6</v>
      </c>
      <c r="S12" s="2">
        <v>6.1667065665873775</v>
      </c>
      <c r="T12" s="2">
        <v>89.3463619025691</v>
      </c>
    </row>
    <row r="13" spans="1:20" x14ac:dyDescent="0.25">
      <c r="A13" s="1" t="s">
        <v>15</v>
      </c>
      <c r="B13" s="1" t="s">
        <v>38</v>
      </c>
      <c r="H13" s="1">
        <v>0</v>
      </c>
      <c r="I13" s="1">
        <v>77</v>
      </c>
      <c r="J13" s="1">
        <v>0.7</v>
      </c>
      <c r="K13" s="1">
        <v>6</v>
      </c>
      <c r="L13">
        <v>0.42</v>
      </c>
      <c r="M13" s="2">
        <v>3.5</v>
      </c>
      <c r="N13" s="2">
        <v>118.1</v>
      </c>
      <c r="O13" s="2">
        <v>44.399286048728335</v>
      </c>
      <c r="P13" s="2">
        <v>1403.6354103303904</v>
      </c>
      <c r="Q13" s="2">
        <v>3.5</v>
      </c>
      <c r="R13" s="2">
        <v>46.1</v>
      </c>
      <c r="S13" s="2">
        <v>17.331135367031131</v>
      </c>
      <c r="T13" s="2">
        <v>547.90510089950033</v>
      </c>
    </row>
    <row r="14" spans="1:20" x14ac:dyDescent="0.25">
      <c r="A14" s="1" t="s">
        <v>16</v>
      </c>
      <c r="B14" s="1" t="s">
        <v>38</v>
      </c>
      <c r="H14" s="1">
        <v>0</v>
      </c>
      <c r="I14" s="1">
        <v>71</v>
      </c>
      <c r="J14" s="1">
        <v>1.3</v>
      </c>
      <c r="K14" s="1">
        <v>6</v>
      </c>
      <c r="L14">
        <v>0.46</v>
      </c>
      <c r="M14" s="2">
        <v>3.6</v>
      </c>
      <c r="N14" s="2">
        <v>116.3</v>
      </c>
      <c r="O14" s="2">
        <v>43.226940638467397</v>
      </c>
      <c r="P14" s="2">
        <v>1298.9606261882695</v>
      </c>
      <c r="Q14" s="2">
        <v>3.6</v>
      </c>
      <c r="R14" s="2">
        <v>50.5</v>
      </c>
      <c r="S14" s="2">
        <v>18.770081704579564</v>
      </c>
      <c r="T14" s="2">
        <v>564.03707328037501</v>
      </c>
    </row>
    <row r="15" spans="1:20" x14ac:dyDescent="0.25">
      <c r="A15" s="1" t="s">
        <v>17</v>
      </c>
      <c r="B15" s="1" t="s">
        <v>38</v>
      </c>
      <c r="H15" s="1">
        <v>0</v>
      </c>
      <c r="I15" s="1">
        <v>62</v>
      </c>
      <c r="J15" s="1">
        <v>1.6</v>
      </c>
      <c r="K15" s="1">
        <v>6</v>
      </c>
      <c r="L15">
        <v>0.49</v>
      </c>
      <c r="M15" s="2">
        <v>3.43</v>
      </c>
      <c r="N15" s="2">
        <v>105.3</v>
      </c>
      <c r="O15" s="2">
        <v>43.583675554950773</v>
      </c>
      <c r="P15" s="2">
        <v>1047.1721502806638</v>
      </c>
      <c r="Q15" s="2">
        <v>3.43</v>
      </c>
      <c r="R15" s="2">
        <v>19.2</v>
      </c>
      <c r="S15" s="2">
        <v>7.9468810128685172</v>
      </c>
      <c r="T15" s="2">
        <v>190.9373721309473</v>
      </c>
    </row>
    <row r="16" spans="1:20" x14ac:dyDescent="0.25">
      <c r="A16" s="1" t="s">
        <v>11</v>
      </c>
      <c r="B16" s="1" t="s">
        <v>39</v>
      </c>
      <c r="H16" s="1">
        <v>60</v>
      </c>
      <c r="I16" s="1">
        <v>114</v>
      </c>
      <c r="J16" s="1">
        <v>0.9</v>
      </c>
      <c r="K16" s="1">
        <v>6</v>
      </c>
      <c r="L16" s="4">
        <v>0.51</v>
      </c>
      <c r="M16" s="2">
        <v>4.2300000000000004</v>
      </c>
      <c r="N16" s="2">
        <v>80.2</v>
      </c>
      <c r="O16" s="2">
        <v>27.790762203197982</v>
      </c>
      <c r="P16" s="2">
        <v>995.71551092855714</v>
      </c>
      <c r="Q16" s="2">
        <v>4.2300000000000004</v>
      </c>
      <c r="R16" s="2">
        <v>49.3</v>
      </c>
      <c r="S16" s="2">
        <v>17.083348835631675</v>
      </c>
      <c r="T16" s="2">
        <v>612.07948489747946</v>
      </c>
    </row>
    <row r="17" spans="1:20" x14ac:dyDescent="0.25">
      <c r="A17" s="1" t="s">
        <v>12</v>
      </c>
      <c r="B17" s="1" t="s">
        <v>39</v>
      </c>
      <c r="H17" s="1">
        <v>40</v>
      </c>
      <c r="I17" s="1">
        <v>169</v>
      </c>
      <c r="J17" s="1">
        <v>2.2999999999999998</v>
      </c>
      <c r="K17" s="1">
        <v>9</v>
      </c>
      <c r="L17">
        <v>0.42</v>
      </c>
      <c r="M17" s="2">
        <v>2.91</v>
      </c>
      <c r="N17" s="2">
        <v>156.30000000000001</v>
      </c>
      <c r="O17" s="2">
        <v>70.056293104326926</v>
      </c>
      <c r="P17" s="2">
        <v>1438.3502157006762</v>
      </c>
      <c r="Q17" s="2">
        <v>2.91</v>
      </c>
      <c r="R17" s="2">
        <v>26.3</v>
      </c>
      <c r="S17" s="2">
        <v>11.788103062340356</v>
      </c>
      <c r="T17" s="2">
        <v>242.02566009550722</v>
      </c>
    </row>
    <row r="18" spans="1:20" x14ac:dyDescent="0.25">
      <c r="A18" s="1" t="s">
        <v>13</v>
      </c>
      <c r="B18" s="1" t="s">
        <v>39</v>
      </c>
      <c r="H18" s="1">
        <v>90</v>
      </c>
      <c r="I18" s="1">
        <v>148</v>
      </c>
      <c r="J18" s="1">
        <v>5.6</v>
      </c>
      <c r="K18" s="1">
        <v>9</v>
      </c>
      <c r="L18">
        <v>0.5</v>
      </c>
      <c r="M18" s="2">
        <v>3.92</v>
      </c>
      <c r="N18" s="2">
        <v>156.30000000000001</v>
      </c>
      <c r="O18" s="2">
        <v>62.82764369892783</v>
      </c>
      <c r="P18" s="2">
        <v>1612.6854256832235</v>
      </c>
      <c r="Q18" s="2">
        <v>3.92</v>
      </c>
      <c r="R18" s="2">
        <v>37.799999999999997</v>
      </c>
      <c r="S18" s="2">
        <v>15.19440135521095</v>
      </c>
      <c r="T18" s="2">
        <v>390.01605304431121</v>
      </c>
    </row>
    <row r="19" spans="1:20" x14ac:dyDescent="0.25">
      <c r="A19" s="1" t="s">
        <v>14</v>
      </c>
      <c r="B19" s="1" t="s">
        <v>39</v>
      </c>
      <c r="H19" s="1">
        <v>70</v>
      </c>
      <c r="I19" s="1">
        <v>110</v>
      </c>
      <c r="J19" s="1">
        <v>1</v>
      </c>
      <c r="K19" s="1">
        <v>11</v>
      </c>
      <c r="L19">
        <v>0.43</v>
      </c>
      <c r="M19" s="2">
        <v>3.17</v>
      </c>
      <c r="N19" s="2">
        <v>141.1</v>
      </c>
      <c r="O19" s="2">
        <v>55.382946525480961</v>
      </c>
      <c r="P19" s="2">
        <v>1489.652715998772</v>
      </c>
      <c r="Q19" s="2">
        <v>3.17</v>
      </c>
      <c r="R19" s="2">
        <v>26.3</v>
      </c>
      <c r="S19" s="2">
        <v>10.322973023530469</v>
      </c>
      <c r="T19" s="2">
        <v>277.66028653981363</v>
      </c>
    </row>
    <row r="20" spans="1:20" x14ac:dyDescent="0.25">
      <c r="A20" s="1" t="s">
        <v>15</v>
      </c>
      <c r="B20" s="1" t="s">
        <v>39</v>
      </c>
      <c r="H20" s="1">
        <v>90</v>
      </c>
      <c r="I20" s="1">
        <v>113</v>
      </c>
      <c r="J20" s="1">
        <v>0.9</v>
      </c>
      <c r="K20" s="1">
        <v>10</v>
      </c>
      <c r="L20">
        <v>0.42</v>
      </c>
      <c r="M20" s="2">
        <v>3.41</v>
      </c>
      <c r="N20" s="2">
        <v>107.5</v>
      </c>
      <c r="O20" s="2">
        <v>40.414252753922909</v>
      </c>
      <c r="P20" s="2">
        <v>1277.6528925530647</v>
      </c>
      <c r="Q20" s="2">
        <v>3.41</v>
      </c>
      <c r="R20" s="2">
        <v>41.7</v>
      </c>
      <c r="S20" s="2">
        <v>15.676970603149632</v>
      </c>
      <c r="T20" s="2">
        <v>495.61047087872373</v>
      </c>
    </row>
    <row r="21" spans="1:20" x14ac:dyDescent="0.25">
      <c r="A21" s="1" t="s">
        <v>16</v>
      </c>
      <c r="B21" s="1" t="s">
        <v>39</v>
      </c>
      <c r="H21" s="1">
        <v>70</v>
      </c>
      <c r="I21" s="1">
        <v>99</v>
      </c>
      <c r="J21" s="1">
        <v>1</v>
      </c>
      <c r="K21" s="1">
        <v>8</v>
      </c>
      <c r="L21">
        <v>0.46</v>
      </c>
      <c r="M21" s="2">
        <v>3.62</v>
      </c>
      <c r="N21" s="2">
        <v>138.19999999999999</v>
      </c>
      <c r="O21" s="2">
        <v>51.366837456889023</v>
      </c>
      <c r="P21" s="2">
        <v>1543.562842125699</v>
      </c>
      <c r="Q21" s="2">
        <v>3.62</v>
      </c>
      <c r="R21" s="2">
        <v>32.700000000000003</v>
      </c>
      <c r="S21" s="2">
        <v>12.154092509698057</v>
      </c>
      <c r="T21" s="2">
        <v>365.22796626273788</v>
      </c>
    </row>
    <row r="22" spans="1:20" x14ac:dyDescent="0.25">
      <c r="A22" s="1" t="s">
        <v>17</v>
      </c>
      <c r="B22" s="1" t="s">
        <v>39</v>
      </c>
      <c r="H22" s="1">
        <v>40</v>
      </c>
      <c r="I22" s="1">
        <v>85</v>
      </c>
      <c r="J22" s="1">
        <v>1.4</v>
      </c>
      <c r="K22" s="1">
        <v>12</v>
      </c>
      <c r="L22">
        <v>0.49</v>
      </c>
      <c r="M22" s="2">
        <v>3.68</v>
      </c>
      <c r="N22" s="2">
        <v>122.8</v>
      </c>
      <c r="O22" s="2">
        <v>50.826926478138219</v>
      </c>
      <c r="P22" s="2">
        <v>1221.2036092541837</v>
      </c>
      <c r="Q22" s="2">
        <v>3.68</v>
      </c>
      <c r="R22" s="2">
        <v>35.1</v>
      </c>
      <c r="S22" s="2">
        <v>14.527891851650258</v>
      </c>
      <c r="T22" s="2">
        <v>349.05738342688795</v>
      </c>
    </row>
    <row r="23" spans="1:20" x14ac:dyDescent="0.25">
      <c r="A23" s="1" t="s">
        <v>11</v>
      </c>
      <c r="B23" s="1" t="s">
        <v>40</v>
      </c>
      <c r="H23" s="1">
        <v>130</v>
      </c>
      <c r="I23" s="1">
        <v>146</v>
      </c>
      <c r="J23" s="1">
        <v>1.9</v>
      </c>
      <c r="K23" s="1">
        <v>14</v>
      </c>
      <c r="L23" s="4">
        <v>0.51</v>
      </c>
      <c r="M23" s="2">
        <v>4.22</v>
      </c>
      <c r="N23" s="2">
        <v>160.9</v>
      </c>
      <c r="O23" s="2">
        <v>55.754783522376009</v>
      </c>
      <c r="P23" s="2">
        <v>1997.6387245437011</v>
      </c>
      <c r="Q23" s="2">
        <v>4.22</v>
      </c>
      <c r="R23" s="2">
        <v>58.5</v>
      </c>
      <c r="S23" s="2">
        <v>20.271316569664364</v>
      </c>
      <c r="T23" s="2">
        <v>726.30121433068064</v>
      </c>
    </row>
    <row r="24" spans="1:20" x14ac:dyDescent="0.25">
      <c r="A24" s="1" t="s">
        <v>12</v>
      </c>
      <c r="B24" s="1" t="s">
        <v>40</v>
      </c>
      <c r="H24" s="1">
        <v>80</v>
      </c>
      <c r="I24" s="1">
        <v>178</v>
      </c>
      <c r="J24" s="1">
        <v>3.2</v>
      </c>
      <c r="K24" s="1">
        <v>14</v>
      </c>
      <c r="L24">
        <v>0.42</v>
      </c>
      <c r="M24" s="2">
        <v>3.2</v>
      </c>
      <c r="N24" s="2">
        <v>199.2</v>
      </c>
      <c r="O24" s="2">
        <v>89.284795818182488</v>
      </c>
      <c r="P24" s="2">
        <v>1833.1373190503816</v>
      </c>
      <c r="Q24" s="2">
        <v>3.2</v>
      </c>
      <c r="R24" s="2">
        <v>30.4</v>
      </c>
      <c r="S24" s="2">
        <v>13.625792132895318</v>
      </c>
      <c r="T24" s="2">
        <v>279.7558960799779</v>
      </c>
    </row>
    <row r="25" spans="1:20" x14ac:dyDescent="0.25">
      <c r="A25" s="1" t="s">
        <v>13</v>
      </c>
      <c r="B25" s="1" t="s">
        <v>40</v>
      </c>
      <c r="H25" s="1">
        <v>140</v>
      </c>
      <c r="I25" s="1">
        <v>180</v>
      </c>
      <c r="J25" s="1">
        <v>5.6</v>
      </c>
      <c r="K25" s="1">
        <v>10</v>
      </c>
      <c r="L25">
        <v>0.5</v>
      </c>
      <c r="M25" s="2">
        <v>3.92</v>
      </c>
      <c r="N25" s="2">
        <v>156.30000000000001</v>
      </c>
      <c r="O25" s="2">
        <v>62.82764369892783</v>
      </c>
      <c r="P25" s="2">
        <v>1612.6854256832235</v>
      </c>
      <c r="Q25" s="2">
        <v>3.92</v>
      </c>
      <c r="R25" s="2">
        <v>59.8</v>
      </c>
      <c r="S25" s="2">
        <v>24.037703731259654</v>
      </c>
      <c r="T25" s="2">
        <v>617.00952307010084</v>
      </c>
    </row>
    <row r="26" spans="1:20" x14ac:dyDescent="0.25">
      <c r="A26" s="1" t="s">
        <v>14</v>
      </c>
      <c r="B26" s="1" t="s">
        <v>40</v>
      </c>
      <c r="H26" s="1">
        <v>110</v>
      </c>
      <c r="I26" s="1">
        <v>135</v>
      </c>
      <c r="J26" s="1">
        <v>2.4</v>
      </c>
      <c r="K26" s="1">
        <v>15</v>
      </c>
      <c r="L26">
        <v>0.43</v>
      </c>
      <c r="M26" s="2">
        <v>3.59</v>
      </c>
      <c r="N26" s="2">
        <v>199.2</v>
      </c>
      <c r="O26" s="2">
        <v>78.187689212443701</v>
      </c>
      <c r="P26" s="2">
        <v>2103.0391284688544</v>
      </c>
      <c r="Q26" s="2">
        <v>3.59</v>
      </c>
      <c r="R26" s="2">
        <v>33.200000000000003</v>
      </c>
      <c r="S26" s="2">
        <v>13.031281535407286</v>
      </c>
      <c r="T26" s="2">
        <v>350.50652141147572</v>
      </c>
    </row>
    <row r="27" spans="1:20" x14ac:dyDescent="0.25">
      <c r="A27" s="1" t="s">
        <v>15</v>
      </c>
      <c r="B27" s="1" t="s">
        <v>40</v>
      </c>
      <c r="H27" s="1">
        <v>120</v>
      </c>
      <c r="I27" s="1">
        <v>113</v>
      </c>
      <c r="J27" s="1">
        <v>0.9</v>
      </c>
      <c r="K27" s="1">
        <v>10</v>
      </c>
      <c r="L27">
        <v>0.42</v>
      </c>
      <c r="M27" s="2">
        <v>3.48</v>
      </c>
      <c r="N27" s="2">
        <v>144.80000000000001</v>
      </c>
      <c r="O27" s="2">
        <v>54.437058593191054</v>
      </c>
      <c r="P27" s="2">
        <v>1720.968733411012</v>
      </c>
      <c r="Q27" s="2">
        <v>3.48</v>
      </c>
      <c r="R27" s="2">
        <v>61.4</v>
      </c>
      <c r="S27" s="2">
        <v>23.083117386891786</v>
      </c>
      <c r="T27" s="2">
        <v>729.74779165356438</v>
      </c>
    </row>
    <row r="28" spans="1:20" x14ac:dyDescent="0.25">
      <c r="A28" s="1" t="s">
        <v>16</v>
      </c>
      <c r="B28" s="1" t="s">
        <v>40</v>
      </c>
      <c r="H28" s="1">
        <v>100</v>
      </c>
      <c r="I28" s="1">
        <v>142</v>
      </c>
      <c r="J28" s="1">
        <v>1.5</v>
      </c>
      <c r="K28" s="1">
        <v>14</v>
      </c>
      <c r="L28">
        <v>0.46</v>
      </c>
      <c r="M28" s="2">
        <v>3.62</v>
      </c>
      <c r="N28" s="2">
        <v>144.80000000000001</v>
      </c>
      <c r="O28" s="2">
        <v>53.819957046002401</v>
      </c>
      <c r="P28" s="2">
        <v>1617.2785784356099</v>
      </c>
      <c r="Q28" s="2">
        <v>3.62</v>
      </c>
      <c r="R28" s="2">
        <v>54.8</v>
      </c>
      <c r="S28" s="2">
        <v>20.368326285365548</v>
      </c>
      <c r="T28" s="2">
        <v>612.06399239137716</v>
      </c>
    </row>
    <row r="29" spans="1:20" x14ac:dyDescent="0.25">
      <c r="A29" s="1" t="s">
        <v>17</v>
      </c>
      <c r="B29" s="1" t="s">
        <v>40</v>
      </c>
      <c r="H29" s="1">
        <v>80</v>
      </c>
      <c r="I29" s="1">
        <v>85</v>
      </c>
      <c r="J29" s="1">
        <v>1.4</v>
      </c>
      <c r="K29" s="1">
        <v>12</v>
      </c>
      <c r="L29">
        <v>0.49</v>
      </c>
      <c r="M29" s="2">
        <v>3.73</v>
      </c>
      <c r="N29" s="2">
        <v>131.6</v>
      </c>
      <c r="O29" s="2">
        <v>54.469246942369629</v>
      </c>
      <c r="P29" s="2">
        <v>1308.7165714808675</v>
      </c>
      <c r="Q29" s="2">
        <v>3.73</v>
      </c>
      <c r="R29" s="2">
        <v>43.9</v>
      </c>
      <c r="S29" s="2">
        <v>18.170212315881663</v>
      </c>
      <c r="T29" s="2">
        <v>436.57034565357219</v>
      </c>
    </row>
    <row r="30" spans="1:20" x14ac:dyDescent="0.25">
      <c r="A30" s="1" t="s">
        <v>11</v>
      </c>
      <c r="B30" s="1" t="s">
        <v>41</v>
      </c>
      <c r="H30" s="1">
        <v>200</v>
      </c>
      <c r="I30" s="1">
        <v>154</v>
      </c>
      <c r="J30" s="1">
        <v>3.5</v>
      </c>
      <c r="K30" s="1">
        <v>19</v>
      </c>
      <c r="L30" s="4">
        <v>0.51</v>
      </c>
      <c r="M30" s="2">
        <v>4.76</v>
      </c>
      <c r="N30" s="2">
        <v>209.7</v>
      </c>
      <c r="O30" s="2">
        <v>72.664873242027639</v>
      </c>
      <c r="P30" s="2">
        <v>2603.5105067545942</v>
      </c>
      <c r="Q30" s="2">
        <v>4.76</v>
      </c>
      <c r="R30" s="2">
        <v>92.1</v>
      </c>
      <c r="S30" s="2">
        <v>31.914329163522872</v>
      </c>
      <c r="T30" s="2">
        <v>1143.4588348693278</v>
      </c>
    </row>
    <row r="31" spans="1:20" x14ac:dyDescent="0.25">
      <c r="A31" s="1" t="s">
        <v>12</v>
      </c>
      <c r="B31" s="1" t="s">
        <v>41</v>
      </c>
      <c r="H31" s="1">
        <v>120</v>
      </c>
      <c r="I31" s="1">
        <v>184</v>
      </c>
      <c r="J31" s="1">
        <v>4</v>
      </c>
      <c r="K31" s="1">
        <v>17</v>
      </c>
      <c r="L31">
        <v>0.42</v>
      </c>
      <c r="M31" s="2">
        <v>3.43</v>
      </c>
      <c r="N31" s="2">
        <v>221.3</v>
      </c>
      <c r="O31" s="2">
        <v>99.190388125320197</v>
      </c>
      <c r="P31" s="2">
        <v>2036.5124935032604</v>
      </c>
      <c r="Q31" s="2">
        <v>3.43</v>
      </c>
      <c r="R31" s="2">
        <v>36</v>
      </c>
      <c r="S31" s="2">
        <v>16.135806473165509</v>
      </c>
      <c r="T31" s="2">
        <v>331.28987693681597</v>
      </c>
    </row>
    <row r="32" spans="1:20" x14ac:dyDescent="0.25">
      <c r="A32" s="1" t="s">
        <v>13</v>
      </c>
      <c r="B32" s="1" t="s">
        <v>41</v>
      </c>
      <c r="H32" s="1">
        <v>190</v>
      </c>
      <c r="I32" s="1">
        <v>183</v>
      </c>
      <c r="J32" s="1">
        <v>6.5</v>
      </c>
      <c r="K32" s="1">
        <v>12</v>
      </c>
      <c r="L32">
        <v>0.5</v>
      </c>
      <c r="M32" s="2">
        <v>4.07</v>
      </c>
      <c r="N32" s="2">
        <v>205.8</v>
      </c>
      <c r="O32" s="2">
        <v>82.725074045037417</v>
      </c>
      <c r="P32" s="2">
        <v>2123.4207332412502</v>
      </c>
      <c r="Q32" s="2">
        <v>4.07</v>
      </c>
      <c r="R32" s="2">
        <v>63.1</v>
      </c>
      <c r="S32" s="2">
        <v>25.364199087666957</v>
      </c>
      <c r="T32" s="2">
        <v>651.05854357396936</v>
      </c>
    </row>
    <row r="33" spans="1:20" x14ac:dyDescent="0.25">
      <c r="A33" s="1" t="s">
        <v>14</v>
      </c>
      <c r="B33" s="1" t="s">
        <v>41</v>
      </c>
      <c r="H33" s="1">
        <v>150</v>
      </c>
      <c r="I33" s="1">
        <v>156</v>
      </c>
      <c r="J33" s="1">
        <v>4.7</v>
      </c>
      <c r="K33" s="1">
        <v>18</v>
      </c>
      <c r="L33">
        <v>0.43</v>
      </c>
      <c r="M33" s="2">
        <v>4.04</v>
      </c>
      <c r="N33" s="2">
        <v>224.1</v>
      </c>
      <c r="O33" s="2">
        <v>87.961150363999167</v>
      </c>
      <c r="P33" s="2">
        <v>2365.9190195274614</v>
      </c>
      <c r="Q33" s="2">
        <v>4.04</v>
      </c>
      <c r="R33" s="2">
        <v>41.5</v>
      </c>
      <c r="S33" s="2">
        <v>16.289101919259107</v>
      </c>
      <c r="T33" s="2">
        <v>438.13315176434469</v>
      </c>
    </row>
    <row r="34" spans="1:20" x14ac:dyDescent="0.25">
      <c r="A34" s="1" t="s">
        <v>15</v>
      </c>
      <c r="B34" s="1" t="s">
        <v>41</v>
      </c>
      <c r="H34" s="1">
        <v>150</v>
      </c>
      <c r="I34" s="1">
        <v>167</v>
      </c>
      <c r="J34" s="1">
        <v>1</v>
      </c>
      <c r="K34" s="1">
        <v>14</v>
      </c>
      <c r="L34">
        <v>0.42</v>
      </c>
      <c r="M34" s="2">
        <v>3.6</v>
      </c>
      <c r="N34" s="2">
        <v>151.4</v>
      </c>
      <c r="O34" s="2">
        <v>56.918305739013299</v>
      </c>
      <c r="P34" s="2">
        <v>1799.4106784421767</v>
      </c>
      <c r="Q34" s="2">
        <v>3.6</v>
      </c>
      <c r="R34" s="2">
        <v>37.299999999999997</v>
      </c>
      <c r="S34" s="2">
        <v>14.022805839268136</v>
      </c>
      <c r="T34" s="2">
        <v>443.31584085794708</v>
      </c>
    </row>
    <row r="35" spans="1:20" x14ac:dyDescent="0.25">
      <c r="A35" s="1" t="s">
        <v>16</v>
      </c>
      <c r="B35" s="1" t="s">
        <v>41</v>
      </c>
      <c r="H35" s="1">
        <v>130</v>
      </c>
      <c r="I35" s="1">
        <v>158</v>
      </c>
      <c r="J35" s="1">
        <v>1.8</v>
      </c>
      <c r="K35" s="1">
        <v>16</v>
      </c>
      <c r="L35">
        <v>0.46</v>
      </c>
      <c r="M35" s="2">
        <v>3.76</v>
      </c>
      <c r="N35" s="2">
        <v>152</v>
      </c>
      <c r="O35" s="2">
        <v>56.496087506853343</v>
      </c>
      <c r="P35" s="2">
        <v>1697.6957453191485</v>
      </c>
      <c r="Q35" s="3">
        <v>3.76</v>
      </c>
      <c r="R35" s="3">
        <v>14.5</v>
      </c>
      <c r="S35" s="3">
        <v>6.617659964169321</v>
      </c>
      <c r="T35" s="3">
        <v>130.4607201949382</v>
      </c>
    </row>
    <row r="36" spans="1:20" x14ac:dyDescent="0.25">
      <c r="A36" s="1" t="s">
        <v>17</v>
      </c>
      <c r="B36" s="1" t="s">
        <v>41</v>
      </c>
      <c r="H36" s="1">
        <v>120</v>
      </c>
      <c r="I36" s="1">
        <v>138</v>
      </c>
      <c r="J36" s="1">
        <v>3.4</v>
      </c>
      <c r="K36" s="1">
        <v>17</v>
      </c>
      <c r="L36">
        <v>0.49</v>
      </c>
      <c r="M36" s="2">
        <v>4.1100000000000003</v>
      </c>
      <c r="N36" s="2">
        <v>151.4</v>
      </c>
      <c r="O36" s="2">
        <v>62.664467986890294</v>
      </c>
      <c r="P36" s="2">
        <v>1505.6207364909071</v>
      </c>
      <c r="Q36" s="2">
        <v>4.1100000000000003</v>
      </c>
      <c r="R36" s="2">
        <v>57</v>
      </c>
      <c r="S36" s="2">
        <v>23.592303006953411</v>
      </c>
      <c r="T36" s="2">
        <v>566.84532351374958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B32-0AF8-4A69-840E-0D4A9A6F29DD}">
  <dimension ref="A1:I15"/>
  <sheetViews>
    <sheetView tabSelected="1" workbookViewId="0">
      <selection activeCell="I2" sqref="I2"/>
    </sheetView>
  </sheetViews>
  <sheetFormatPr defaultRowHeight="15" x14ac:dyDescent="0.25"/>
  <cols>
    <col min="1" max="1" width="8.42578125" bestFit="1" customWidth="1"/>
    <col min="2" max="2" width="9.7109375" bestFit="1" customWidth="1"/>
    <col min="3" max="3" width="12" bestFit="1" customWidth="1"/>
    <col min="4" max="4" width="16.140625" bestFit="1" customWidth="1"/>
    <col min="5" max="5" width="19.5703125" bestFit="1" customWidth="1"/>
    <col min="6" max="6" width="23.42578125" bestFit="1" customWidth="1"/>
    <col min="7" max="7" width="16.140625" bestFit="1" customWidth="1"/>
    <col min="8" max="8" width="19.5703125" bestFit="1" customWidth="1"/>
    <col min="9" max="9" width="24.5703125" bestFit="1" customWidth="1"/>
  </cols>
  <sheetData>
    <row r="1" spans="1:9" x14ac:dyDescent="0.25">
      <c r="A1" t="s">
        <v>23</v>
      </c>
      <c r="B1" t="s">
        <v>1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43</v>
      </c>
    </row>
    <row r="2" spans="1:9" s="1" customFormat="1" x14ac:dyDescent="0.25">
      <c r="A2" s="1" t="s">
        <v>11</v>
      </c>
      <c r="B2" s="1" t="s">
        <v>24</v>
      </c>
      <c r="C2">
        <v>4.494382022471914</v>
      </c>
      <c r="D2">
        <v>2.63</v>
      </c>
      <c r="E2">
        <v>12.92</v>
      </c>
      <c r="F2">
        <v>15.86</v>
      </c>
      <c r="G2">
        <v>6.42</v>
      </c>
      <c r="H2">
        <v>21.1</v>
      </c>
      <c r="I2">
        <v>5.34</v>
      </c>
    </row>
    <row r="3" spans="1:9" s="1" customFormat="1" x14ac:dyDescent="0.25">
      <c r="A3" s="1" t="s">
        <v>12</v>
      </c>
      <c r="B3" s="1" t="s">
        <v>24</v>
      </c>
      <c r="C3">
        <v>18.245614035087719</v>
      </c>
      <c r="D3">
        <f>(5.45+5.08)/2</f>
        <v>5.2650000000000006</v>
      </c>
      <c r="E3">
        <v>12.21</v>
      </c>
      <c r="F3">
        <f>(9.73+9.35)/2</f>
        <v>9.5399999999999991</v>
      </c>
      <c r="G3">
        <f>(1.56+1.97)/2</f>
        <v>1.7650000000000001</v>
      </c>
      <c r="H3">
        <v>13.38</v>
      </c>
      <c r="I3">
        <f>(5.35+4.72)</f>
        <v>10.07</v>
      </c>
    </row>
    <row r="4" spans="1:9" s="1" customFormat="1" x14ac:dyDescent="0.25">
      <c r="A4" s="1" t="s">
        <v>13</v>
      </c>
      <c r="B4" s="1" t="s">
        <v>24</v>
      </c>
      <c r="C4">
        <v>4.126984126984123</v>
      </c>
      <c r="D4">
        <f>(3.75+2.89+3.27)/3</f>
        <v>3.3033333333333332</v>
      </c>
      <c r="E4">
        <v>11.23</v>
      </c>
      <c r="F4">
        <f>(5.77+5.71)/2</f>
        <v>5.74</v>
      </c>
      <c r="G4">
        <f>(3.42+3.46+3.86)/3</f>
        <v>3.58</v>
      </c>
      <c r="H4">
        <v>20.12</v>
      </c>
      <c r="I4">
        <f>(3.68+3.87)/2</f>
        <v>3.7750000000000004</v>
      </c>
    </row>
    <row r="5" spans="1:9" s="1" customFormat="1" x14ac:dyDescent="0.25">
      <c r="A5" s="1" t="s">
        <v>14</v>
      </c>
      <c r="B5" s="1" t="s">
        <v>24</v>
      </c>
      <c r="C5">
        <v>6.3953488372093084</v>
      </c>
      <c r="D5">
        <f>(3.18+3.01+3.21)/3</f>
        <v>3.1333333333333329</v>
      </c>
      <c r="E5">
        <v>23.86</v>
      </c>
      <c r="F5">
        <f>(13.5+13.59)/2</f>
        <v>13.545</v>
      </c>
      <c r="G5">
        <f>(2.27+2.71+2.31)/3</f>
        <v>2.4300000000000002</v>
      </c>
      <c r="H5">
        <v>17.68</v>
      </c>
      <c r="I5">
        <f>(10.61+10)/2</f>
        <v>10.305</v>
      </c>
    </row>
    <row r="6" spans="1:9" s="1" customFormat="1" x14ac:dyDescent="0.25">
      <c r="A6" s="1" t="s">
        <v>15</v>
      </c>
      <c r="B6" s="1" t="s">
        <v>24</v>
      </c>
      <c r="C6">
        <v>10.924369747899163</v>
      </c>
      <c r="D6">
        <f>(3.07+3.57+3.75)/3</f>
        <v>3.4633333333333334</v>
      </c>
      <c r="E6">
        <v>11.44</v>
      </c>
      <c r="F6">
        <f>(9.78+9.59)/2</f>
        <v>9.6849999999999987</v>
      </c>
      <c r="G6">
        <f>(1.91+1.2+2.5+1.68)/4</f>
        <v>1.8224999999999998</v>
      </c>
      <c r="H6">
        <v>6.8</v>
      </c>
      <c r="I6">
        <f>(4.1+5.8+4.67)/3</f>
        <v>4.8566666666666665</v>
      </c>
    </row>
    <row r="7" spans="1:9" s="1" customFormat="1" x14ac:dyDescent="0.25">
      <c r="A7" s="1" t="s">
        <v>16</v>
      </c>
      <c r="B7" s="1" t="s">
        <v>24</v>
      </c>
      <c r="C7">
        <v>3.0959752321981453</v>
      </c>
      <c r="D7">
        <f>(1.34+1.63+1.59)/3</f>
        <v>1.5199999999999998</v>
      </c>
      <c r="E7">
        <v>7.99</v>
      </c>
      <c r="F7">
        <f>(3.85+3.49+2.69)/3</f>
        <v>3.3433333333333333</v>
      </c>
      <c r="G7">
        <f>(0.66+0.85+0.7)/3</f>
        <v>0.73666666666666669</v>
      </c>
      <c r="H7">
        <v>9.6300000000000008</v>
      </c>
      <c r="I7">
        <f>(3.79+2.74+1.39)/3</f>
        <v>2.64</v>
      </c>
    </row>
    <row r="8" spans="1:9" s="1" customFormat="1" x14ac:dyDescent="0.25">
      <c r="A8" s="1" t="s">
        <v>17</v>
      </c>
      <c r="B8" s="1" t="s">
        <v>24</v>
      </c>
      <c r="C8">
        <v>5.9829059829059954</v>
      </c>
      <c r="D8">
        <f>(1.06+0.81+0.76)/3</f>
        <v>0.87666666666666659</v>
      </c>
      <c r="E8">
        <v>9.1300000000000008</v>
      </c>
      <c r="F8">
        <f>(3.12+2.74+2.81)/3</f>
        <v>2.89</v>
      </c>
      <c r="G8">
        <f>(2.4+2.11+2.33)/3</f>
        <v>2.2799999999999998</v>
      </c>
      <c r="H8">
        <v>17.14</v>
      </c>
      <c r="I8">
        <f>(2.57+2.4+1.97)/3</f>
        <v>2.313333333333333</v>
      </c>
    </row>
    <row r="9" spans="1:9" s="1" customFormat="1" x14ac:dyDescent="0.25">
      <c r="A9" s="1" t="s">
        <v>11</v>
      </c>
      <c r="B9" s="1" t="s">
        <v>25</v>
      </c>
      <c r="C9">
        <v>2.5477707006369448</v>
      </c>
      <c r="D9">
        <f>(10.33+10.69)/2</f>
        <v>10.51</v>
      </c>
      <c r="E9">
        <v>22.7</v>
      </c>
      <c r="F9">
        <v>6.78</v>
      </c>
      <c r="G9">
        <f>(4.96+5.44+5.02)/3</f>
        <v>5.14</v>
      </c>
      <c r="H9">
        <v>30.26</v>
      </c>
      <c r="I9">
        <v>6.7</v>
      </c>
    </row>
    <row r="10" spans="1:9" s="1" customFormat="1" x14ac:dyDescent="0.25">
      <c r="A10" s="1" t="s">
        <v>12</v>
      </c>
      <c r="B10" s="1" t="s">
        <v>25</v>
      </c>
      <c r="C10">
        <v>6.3829787234042552</v>
      </c>
      <c r="D10">
        <f>(18.73+19.31+23.39)/3</f>
        <v>20.476666666666667</v>
      </c>
      <c r="E10">
        <v>29.92</v>
      </c>
      <c r="F10">
        <f>(10.88+9.88+7.37)/3</f>
        <v>9.3766666666666669</v>
      </c>
      <c r="G10">
        <f>(15.29+19.24+15.77)/3</f>
        <v>16.766666666666666</v>
      </c>
      <c r="H10">
        <v>27.03</v>
      </c>
      <c r="I10">
        <f>(18.97+17.08+16.74)/3</f>
        <v>17.596666666666664</v>
      </c>
    </row>
    <row r="11" spans="1:9" s="1" customFormat="1" x14ac:dyDescent="0.25">
      <c r="A11" s="1" t="s">
        <v>13</v>
      </c>
      <c r="B11" s="1" t="s">
        <v>25</v>
      </c>
      <c r="C11">
        <v>30.666666666666664</v>
      </c>
      <c r="D11">
        <f>(5.34+5.37)/2</f>
        <v>5.3550000000000004</v>
      </c>
      <c r="E11">
        <v>13.4</v>
      </c>
      <c r="F11">
        <f>(5.1+4.24)/2</f>
        <v>4.67</v>
      </c>
      <c r="G11">
        <v>2.0699999999999998</v>
      </c>
      <c r="H11">
        <v>21.56</v>
      </c>
      <c r="I11">
        <v>5.24</v>
      </c>
    </row>
    <row r="12" spans="1:9" s="1" customFormat="1" x14ac:dyDescent="0.25">
      <c r="A12" s="1" t="s">
        <v>14</v>
      </c>
      <c r="B12" s="1" t="s">
        <v>25</v>
      </c>
      <c r="C12">
        <v>5.7575757575757693</v>
      </c>
      <c r="D12">
        <f>(2.85+2.93+3.04+4.01+3.81+4.02)/6</f>
        <v>3.4433333333333334</v>
      </c>
      <c r="E12">
        <v>19.07</v>
      </c>
      <c r="F12">
        <v>5.32</v>
      </c>
      <c r="G12">
        <v>3.59</v>
      </c>
      <c r="H12">
        <v>35.76</v>
      </c>
      <c r="I12">
        <v>10.45</v>
      </c>
    </row>
    <row r="13" spans="1:9" s="1" customFormat="1" x14ac:dyDescent="0.25">
      <c r="A13" s="1" t="s">
        <v>15</v>
      </c>
      <c r="B13" s="1" t="s">
        <v>25</v>
      </c>
      <c r="C13">
        <v>4.0000000000000036</v>
      </c>
      <c r="D13">
        <f>(6.68+5.65+7.47)/3</f>
        <v>6.6000000000000005</v>
      </c>
      <c r="E13">
        <v>13.79</v>
      </c>
      <c r="F13">
        <f>(7.08+6.72+8.59)/3</f>
        <v>7.4633333333333338</v>
      </c>
      <c r="G13">
        <f>(1.28+1.08+0.97)/3</f>
        <v>1.1100000000000001</v>
      </c>
      <c r="H13">
        <v>4.32</v>
      </c>
      <c r="I13">
        <f>(0.64+0.51+0.71)/3</f>
        <v>0.62</v>
      </c>
    </row>
    <row r="14" spans="1:9" s="1" customFormat="1" x14ac:dyDescent="0.25">
      <c r="A14" s="1" t="s">
        <v>16</v>
      </c>
      <c r="B14" s="1" t="s">
        <v>25</v>
      </c>
      <c r="C14">
        <v>0.90090090090089503</v>
      </c>
      <c r="D14">
        <f>(12.77+11.4+9.69+10.11)/4</f>
        <v>10.9925</v>
      </c>
      <c r="E14">
        <v>20.2</v>
      </c>
      <c r="F14">
        <f>(15.59+19.49)/2</f>
        <v>17.54</v>
      </c>
      <c r="G14">
        <f>(1.67+1.61+0.75+1.24)/4</f>
        <v>1.3175000000000001</v>
      </c>
      <c r="H14">
        <v>9.74</v>
      </c>
      <c r="I14">
        <f>(3.84+2.81+2.69)/3</f>
        <v>3.1133333333333333</v>
      </c>
    </row>
    <row r="15" spans="1:9" s="1" customFormat="1" x14ac:dyDescent="0.25">
      <c r="A15" s="1" t="s">
        <v>17</v>
      </c>
      <c r="B15" s="1" t="s">
        <v>25</v>
      </c>
      <c r="C15">
        <v>1.0526315789473695</v>
      </c>
      <c r="D15">
        <f>(2.86+2.87)/2</f>
        <v>2.8650000000000002</v>
      </c>
      <c r="E15">
        <v>16.73</v>
      </c>
      <c r="F15">
        <f>(5.35+4.38)/2</f>
        <v>4.8650000000000002</v>
      </c>
      <c r="G15">
        <f>(1.44+1.31)/2</f>
        <v>1.375</v>
      </c>
      <c r="H15">
        <v>10.37</v>
      </c>
      <c r="I15">
        <f>(1.95+1.17)/2</f>
        <v>1.56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27A-C8C7-460E-91D8-FFF458A1B100}">
  <dimension ref="A1:S29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35</v>
      </c>
      <c r="M1" s="1" t="s">
        <v>36</v>
      </c>
      <c r="N1" s="1" t="s">
        <v>37</v>
      </c>
      <c r="O1" s="1" t="s">
        <v>33</v>
      </c>
      <c r="P1" s="1" t="s">
        <v>35</v>
      </c>
      <c r="Q1" s="1" t="s">
        <v>34</v>
      </c>
      <c r="R1" s="1" t="s">
        <v>32</v>
      </c>
      <c r="S1" s="1" t="s">
        <v>33</v>
      </c>
    </row>
    <row r="2" spans="1:19" s="1" customFormat="1" x14ac:dyDescent="0.25">
      <c r="A2" s="1" t="s">
        <v>11</v>
      </c>
      <c r="B2" s="1" t="s">
        <v>19</v>
      </c>
      <c r="H2" s="1">
        <v>0</v>
      </c>
      <c r="I2" s="1">
        <v>110</v>
      </c>
      <c r="J2" s="1">
        <v>1</v>
      </c>
      <c r="K2" s="1">
        <v>6</v>
      </c>
      <c r="L2" s="2"/>
      <c r="M2" s="2"/>
      <c r="N2" s="2"/>
      <c r="O2" s="2"/>
    </row>
    <row r="3" spans="1:19" s="1" customFormat="1" x14ac:dyDescent="0.25">
      <c r="A3" s="1" t="s">
        <v>12</v>
      </c>
      <c r="B3" s="1" t="s">
        <v>19</v>
      </c>
      <c r="H3" s="1">
        <v>0</v>
      </c>
      <c r="I3" s="1">
        <v>90</v>
      </c>
      <c r="J3" s="1">
        <v>0.6</v>
      </c>
      <c r="K3" s="1">
        <v>6</v>
      </c>
      <c r="L3" s="2"/>
      <c r="M3" s="2"/>
      <c r="N3" s="2"/>
      <c r="O3" s="2"/>
    </row>
    <row r="4" spans="1:19" s="1" customFormat="1" x14ac:dyDescent="0.25">
      <c r="A4" s="1" t="s">
        <v>13</v>
      </c>
      <c r="B4" s="1" t="s">
        <v>19</v>
      </c>
      <c r="H4" s="1">
        <v>0</v>
      </c>
      <c r="I4" s="1">
        <v>82</v>
      </c>
      <c r="J4" s="1">
        <v>1</v>
      </c>
      <c r="K4" s="1">
        <v>6</v>
      </c>
      <c r="L4" s="2"/>
      <c r="M4" s="2"/>
      <c r="N4" s="2"/>
      <c r="O4" s="2"/>
    </row>
    <row r="5" spans="1:19" s="1" customFormat="1" x14ac:dyDescent="0.25">
      <c r="A5" s="1" t="s">
        <v>14</v>
      </c>
      <c r="B5" s="1" t="s">
        <v>19</v>
      </c>
      <c r="H5" s="1">
        <v>0</v>
      </c>
      <c r="I5" s="1">
        <v>83</v>
      </c>
      <c r="J5" s="1">
        <v>0.5</v>
      </c>
      <c r="K5" s="1">
        <v>6</v>
      </c>
      <c r="L5" s="2"/>
      <c r="M5" s="2"/>
      <c r="N5" s="2"/>
      <c r="O5" s="2"/>
    </row>
    <row r="6" spans="1:19" s="1" customFormat="1" x14ac:dyDescent="0.25">
      <c r="A6" s="1" t="s">
        <v>15</v>
      </c>
      <c r="B6" s="1" t="s">
        <v>19</v>
      </c>
      <c r="H6" s="1">
        <v>0</v>
      </c>
      <c r="I6" s="1">
        <v>73</v>
      </c>
      <c r="J6" s="1">
        <v>0.9</v>
      </c>
      <c r="K6" s="1">
        <v>6</v>
      </c>
      <c r="L6" s="2"/>
      <c r="M6" s="2"/>
      <c r="N6" s="2"/>
      <c r="O6" s="2"/>
    </row>
    <row r="7" spans="1:19" s="1" customFormat="1" x14ac:dyDescent="0.25">
      <c r="A7" s="1" t="s">
        <v>16</v>
      </c>
      <c r="B7" s="1" t="s">
        <v>19</v>
      </c>
      <c r="H7" s="1">
        <v>0</v>
      </c>
      <c r="I7" s="1">
        <v>95</v>
      </c>
      <c r="J7" s="1">
        <v>1</v>
      </c>
      <c r="K7" s="1">
        <v>6</v>
      </c>
      <c r="L7" s="2"/>
      <c r="M7" s="2"/>
      <c r="N7" s="2"/>
      <c r="O7" s="2"/>
    </row>
    <row r="8" spans="1:19" s="1" customFormat="1" x14ac:dyDescent="0.25">
      <c r="A8" s="1" t="s">
        <v>17</v>
      </c>
      <c r="B8" s="1" t="s">
        <v>19</v>
      </c>
      <c r="H8" s="1">
        <v>0</v>
      </c>
      <c r="I8" s="1">
        <v>90</v>
      </c>
      <c r="J8" s="1">
        <v>0.7</v>
      </c>
      <c r="K8" s="1">
        <v>6</v>
      </c>
      <c r="L8" s="2"/>
      <c r="M8" s="2"/>
      <c r="N8" s="2"/>
      <c r="O8" s="2"/>
    </row>
    <row r="9" spans="1:19" s="1" customFormat="1" x14ac:dyDescent="0.25">
      <c r="A9" s="1" t="s">
        <v>11</v>
      </c>
      <c r="B9" s="1" t="s">
        <v>20</v>
      </c>
      <c r="H9" s="1">
        <v>126</v>
      </c>
      <c r="I9" s="1">
        <v>110</v>
      </c>
      <c r="J9" s="1">
        <v>1.8</v>
      </c>
      <c r="K9" s="1">
        <v>12</v>
      </c>
      <c r="L9" s="2"/>
      <c r="M9" s="2"/>
      <c r="N9" s="2"/>
      <c r="O9" s="2"/>
    </row>
    <row r="10" spans="1:19" s="1" customFormat="1" x14ac:dyDescent="0.25">
      <c r="A10" s="1" t="s">
        <v>12</v>
      </c>
      <c r="B10" s="1" t="s">
        <v>20</v>
      </c>
      <c r="H10" s="1">
        <v>146</v>
      </c>
      <c r="I10" s="1">
        <v>146</v>
      </c>
      <c r="J10" s="1">
        <v>1.1000000000000001</v>
      </c>
      <c r="K10" s="1">
        <v>7</v>
      </c>
      <c r="L10" s="2"/>
      <c r="M10" s="2"/>
      <c r="N10" s="2"/>
      <c r="O10" s="2"/>
    </row>
    <row r="11" spans="1:19" s="1" customFormat="1" x14ac:dyDescent="0.25">
      <c r="A11" s="1" t="s">
        <v>13</v>
      </c>
      <c r="B11" s="1" t="s">
        <v>20</v>
      </c>
      <c r="H11" s="1">
        <v>114</v>
      </c>
      <c r="I11" s="1">
        <v>187</v>
      </c>
      <c r="J11" s="1">
        <v>9.3000000000000007</v>
      </c>
      <c r="K11" s="1">
        <v>14</v>
      </c>
      <c r="L11" s="2"/>
      <c r="M11" s="2"/>
      <c r="N11" s="2"/>
      <c r="O11" s="2"/>
    </row>
    <row r="12" spans="1:19" s="1" customFormat="1" x14ac:dyDescent="0.25">
      <c r="A12" s="1" t="s">
        <v>14</v>
      </c>
      <c r="B12" s="1" t="s">
        <v>20</v>
      </c>
      <c r="H12" s="1">
        <v>114</v>
      </c>
      <c r="I12" s="1">
        <v>129</v>
      </c>
      <c r="J12" s="1">
        <v>1.9</v>
      </c>
      <c r="K12" s="1">
        <v>13</v>
      </c>
      <c r="L12" s="2"/>
      <c r="M12" s="2"/>
      <c r="N12" s="2"/>
      <c r="O12" s="2"/>
    </row>
    <row r="13" spans="1:19" s="1" customFormat="1" x14ac:dyDescent="0.25">
      <c r="A13" s="1" t="s">
        <v>15</v>
      </c>
      <c r="B13" s="1" t="s">
        <v>20</v>
      </c>
      <c r="H13" s="1">
        <v>90</v>
      </c>
      <c r="I13" s="1">
        <v>133</v>
      </c>
      <c r="J13" s="1">
        <v>0.9</v>
      </c>
      <c r="K13" s="1">
        <v>9</v>
      </c>
      <c r="L13" s="2"/>
      <c r="M13" s="2"/>
      <c r="N13" s="2"/>
      <c r="O13" s="2"/>
    </row>
    <row r="14" spans="1:19" s="1" customFormat="1" x14ac:dyDescent="0.25">
      <c r="A14" s="1" t="s">
        <v>16</v>
      </c>
      <c r="B14" s="1" t="s">
        <v>20</v>
      </c>
      <c r="H14" s="1">
        <v>100</v>
      </c>
      <c r="I14" s="1">
        <v>121</v>
      </c>
      <c r="J14" s="1">
        <v>1.4</v>
      </c>
      <c r="K14" s="1">
        <v>12</v>
      </c>
      <c r="L14" s="2"/>
      <c r="M14" s="2"/>
      <c r="N14" s="2"/>
      <c r="O14" s="2"/>
    </row>
    <row r="15" spans="1:19" s="1" customFormat="1" x14ac:dyDescent="0.25">
      <c r="A15" s="1" t="s">
        <v>17</v>
      </c>
      <c r="B15" s="1" t="s">
        <v>20</v>
      </c>
      <c r="H15" s="1">
        <v>80</v>
      </c>
      <c r="I15" s="1">
        <v>120</v>
      </c>
      <c r="J15" s="1">
        <v>1.3</v>
      </c>
      <c r="K15" s="1">
        <v>14</v>
      </c>
      <c r="L15" s="2"/>
      <c r="M15" s="2"/>
      <c r="N15" s="2"/>
      <c r="O15" s="2"/>
    </row>
    <row r="16" spans="1:19" s="1" customFormat="1" x14ac:dyDescent="0.25">
      <c r="A16" s="1" t="s">
        <v>11</v>
      </c>
      <c r="B16" s="1" t="s">
        <v>21</v>
      </c>
      <c r="H16" s="1">
        <v>126</v>
      </c>
      <c r="I16" s="1">
        <v>138</v>
      </c>
      <c r="J16" s="1">
        <v>1.9</v>
      </c>
      <c r="K16" s="1">
        <v>15</v>
      </c>
      <c r="L16" s="2"/>
      <c r="M16" s="2"/>
      <c r="N16" s="2"/>
      <c r="O16" s="2"/>
    </row>
    <row r="17" spans="1:15" s="1" customFormat="1" x14ac:dyDescent="0.25">
      <c r="A17" s="1" t="s">
        <v>12</v>
      </c>
      <c r="B17" s="1" t="s">
        <v>21</v>
      </c>
      <c r="H17" s="1">
        <v>152</v>
      </c>
      <c r="I17" s="1">
        <v>152</v>
      </c>
      <c r="J17" s="1">
        <v>1.2</v>
      </c>
      <c r="K17" s="1">
        <v>13</v>
      </c>
      <c r="L17" s="2"/>
      <c r="M17" s="2"/>
      <c r="N17" s="2"/>
      <c r="O17" s="2"/>
    </row>
    <row r="18" spans="1:15" s="1" customFormat="1" x14ac:dyDescent="0.25">
      <c r="A18" s="1" t="s">
        <v>13</v>
      </c>
      <c r="B18" s="1" t="s">
        <v>21</v>
      </c>
      <c r="H18" s="1">
        <v>114</v>
      </c>
      <c r="I18" s="1">
        <v>165</v>
      </c>
      <c r="J18" s="1">
        <v>8.1999999999999993</v>
      </c>
      <c r="K18" s="1">
        <v>11</v>
      </c>
      <c r="L18" s="2"/>
      <c r="M18" s="2"/>
      <c r="N18" s="2"/>
      <c r="O18" s="2"/>
    </row>
    <row r="19" spans="1:15" s="1" customFormat="1" x14ac:dyDescent="0.25">
      <c r="A19" s="1" t="s">
        <v>14</v>
      </c>
      <c r="B19" s="1" t="s">
        <v>21</v>
      </c>
      <c r="H19" s="1">
        <v>114</v>
      </c>
      <c r="I19" s="1">
        <v>132</v>
      </c>
      <c r="J19" s="1">
        <v>2.6</v>
      </c>
      <c r="K19" s="1">
        <v>16</v>
      </c>
      <c r="L19" s="2"/>
      <c r="M19" s="2"/>
      <c r="N19" s="2"/>
      <c r="O19" s="2"/>
    </row>
    <row r="20" spans="1:15" s="1" customFormat="1" x14ac:dyDescent="0.25">
      <c r="A20" s="1" t="s">
        <v>15</v>
      </c>
      <c r="B20" s="1" t="s">
        <v>21</v>
      </c>
      <c r="H20" s="1">
        <v>90</v>
      </c>
      <c r="I20" s="1">
        <v>147</v>
      </c>
      <c r="J20" s="1">
        <v>1.2</v>
      </c>
      <c r="K20" s="1">
        <v>11</v>
      </c>
      <c r="L20" s="2"/>
      <c r="M20" s="2"/>
      <c r="N20" s="2"/>
      <c r="O20" s="2"/>
    </row>
    <row r="21" spans="1:15" s="1" customFormat="1" x14ac:dyDescent="0.25">
      <c r="A21" s="1" t="s">
        <v>16</v>
      </c>
      <c r="B21" s="1" t="s">
        <v>21</v>
      </c>
      <c r="H21" s="1">
        <v>100</v>
      </c>
      <c r="I21" s="1">
        <v>130</v>
      </c>
      <c r="J21" s="1">
        <v>1.6</v>
      </c>
      <c r="K21" s="1">
        <v>12</v>
      </c>
      <c r="L21" s="2"/>
      <c r="M21" s="2"/>
      <c r="N21" s="2"/>
      <c r="O21" s="2"/>
    </row>
    <row r="22" spans="1:15" s="1" customFormat="1" x14ac:dyDescent="0.25">
      <c r="A22" s="1" t="s">
        <v>17</v>
      </c>
      <c r="B22" s="1" t="s">
        <v>21</v>
      </c>
      <c r="H22" s="1">
        <v>80</v>
      </c>
      <c r="I22" s="1">
        <v>134</v>
      </c>
      <c r="J22" s="1">
        <v>1.9</v>
      </c>
      <c r="K22" s="1">
        <v>17</v>
      </c>
      <c r="L22" s="2"/>
      <c r="M22" s="2"/>
      <c r="N22" s="2"/>
      <c r="O22" s="2"/>
    </row>
    <row r="23" spans="1:15" s="1" customFormat="1" x14ac:dyDescent="0.25">
      <c r="A23" s="1" t="s">
        <v>11</v>
      </c>
      <c r="B23" s="1" t="s">
        <v>22</v>
      </c>
      <c r="H23" s="1">
        <v>126</v>
      </c>
      <c r="I23" s="1">
        <v>178</v>
      </c>
      <c r="J23" s="1">
        <v>2.5</v>
      </c>
      <c r="K23" s="1">
        <v>19</v>
      </c>
      <c r="L23" s="2"/>
      <c r="M23" s="2"/>
      <c r="N23" s="2"/>
      <c r="O23" s="2"/>
    </row>
    <row r="24" spans="1:15" s="1" customFormat="1" x14ac:dyDescent="0.25">
      <c r="A24" s="1" t="s">
        <v>12</v>
      </c>
      <c r="B24" s="1" t="s">
        <v>22</v>
      </c>
      <c r="H24" s="1">
        <v>160</v>
      </c>
      <c r="I24" s="1">
        <v>160</v>
      </c>
      <c r="J24" s="1">
        <v>1.1000000000000001</v>
      </c>
      <c r="K24" s="1">
        <v>14</v>
      </c>
      <c r="L24" s="2"/>
      <c r="M24" s="2"/>
      <c r="N24" s="2"/>
      <c r="O24" s="2"/>
    </row>
    <row r="25" spans="1:15" s="1" customFormat="1" x14ac:dyDescent="0.25">
      <c r="A25" s="1" t="s">
        <v>13</v>
      </c>
      <c r="B25" s="1" t="s">
        <v>22</v>
      </c>
      <c r="H25" s="1">
        <v>114</v>
      </c>
      <c r="I25" s="1">
        <v>165</v>
      </c>
      <c r="J25" s="1">
        <v>6.4</v>
      </c>
      <c r="K25" s="1">
        <v>16</v>
      </c>
      <c r="L25" s="2"/>
      <c r="M25" s="2"/>
      <c r="N25" s="2"/>
      <c r="O25" s="2"/>
    </row>
    <row r="26" spans="1:15" s="1" customFormat="1" x14ac:dyDescent="0.25">
      <c r="A26" s="1" t="s">
        <v>14</v>
      </c>
      <c r="B26" s="1" t="s">
        <v>22</v>
      </c>
      <c r="H26" s="1">
        <v>114</v>
      </c>
      <c r="I26" s="1">
        <v>135</v>
      </c>
      <c r="J26" s="1">
        <v>1.8</v>
      </c>
      <c r="K26" s="1">
        <v>19</v>
      </c>
      <c r="L26" s="2"/>
      <c r="M26" s="2"/>
      <c r="N26" s="2"/>
      <c r="O26" s="2"/>
    </row>
    <row r="27" spans="1:15" s="1" customFormat="1" x14ac:dyDescent="0.25">
      <c r="A27" s="1" t="s">
        <v>15</v>
      </c>
      <c r="B27" s="1" t="s">
        <v>22</v>
      </c>
      <c r="H27" s="1">
        <v>90</v>
      </c>
      <c r="I27" s="1">
        <v>161</v>
      </c>
      <c r="J27" s="1">
        <v>1.1000000000000001</v>
      </c>
      <c r="K27" s="1">
        <v>13</v>
      </c>
      <c r="L27" s="2"/>
      <c r="M27" s="2"/>
      <c r="N27" s="2"/>
      <c r="O27" s="2"/>
    </row>
    <row r="28" spans="1:15" s="1" customFormat="1" x14ac:dyDescent="0.25">
      <c r="A28" s="1" t="s">
        <v>16</v>
      </c>
      <c r="B28" s="1" t="s">
        <v>22</v>
      </c>
      <c r="H28" s="1">
        <v>100</v>
      </c>
      <c r="I28" s="1">
        <v>164</v>
      </c>
      <c r="J28" s="1">
        <v>1.9</v>
      </c>
      <c r="K28" s="1">
        <v>18</v>
      </c>
      <c r="L28" s="3"/>
      <c r="M28" s="3"/>
      <c r="N28" s="3"/>
      <c r="O28" s="3"/>
    </row>
    <row r="29" spans="1:15" s="1" customFormat="1" x14ac:dyDescent="0.25">
      <c r="A29" s="1" t="s">
        <v>17</v>
      </c>
      <c r="B29" s="1" t="s">
        <v>22</v>
      </c>
      <c r="H29" s="1">
        <v>80</v>
      </c>
      <c r="I29" s="1">
        <v>130</v>
      </c>
      <c r="J29" s="1">
        <v>1.2</v>
      </c>
      <c r="K29" s="1">
        <v>19</v>
      </c>
      <c r="L29" s="2"/>
      <c r="M29" s="2"/>
      <c r="N29" s="2"/>
      <c r="O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FC1-D335-4EDA-9A14-118A243C86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ESS_BF</vt:lpstr>
      <vt:lpstr>FMD_VOP</vt:lpstr>
      <vt:lpstr>V3_data</vt:lpstr>
      <vt:lpstr>Descriptive_data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Gomez</dc:creator>
  <cp:lastModifiedBy>Samuel Montalvo</cp:lastModifiedBy>
  <dcterms:created xsi:type="dcterms:W3CDTF">2022-04-23T03:59:21Z</dcterms:created>
  <dcterms:modified xsi:type="dcterms:W3CDTF">2022-04-24T01:16:24Z</dcterms:modified>
</cp:coreProperties>
</file>