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work\LoRaSnow\0000_Docs\0004_Business\"/>
    </mc:Choice>
  </mc:AlternateContent>
  <xr:revisionPtr revIDLastSave="0" documentId="13_ncr:1_{BDF47D62-2EE2-4DC5-BDD6-B4BCE1FF5C2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Prices" sheetId="1" r:id="rId1"/>
    <sheet name="Base case" sheetId="3" r:id="rId2"/>
    <sheet name="Worst case" sheetId="6" r:id="rId3"/>
    <sheet name="Best case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1" l="1"/>
  <c r="H11" i="1"/>
  <c r="L10" i="1"/>
  <c r="N8" i="7"/>
  <c r="M8" i="7"/>
  <c r="L8" i="7"/>
  <c r="J8" i="7"/>
  <c r="I8" i="7"/>
  <c r="H8" i="7"/>
  <c r="F8" i="7"/>
  <c r="E8" i="7"/>
  <c r="D8" i="7"/>
  <c r="C8" i="7"/>
  <c r="B8" i="7"/>
  <c r="C4" i="7"/>
  <c r="D4" i="7" s="1"/>
  <c r="E4" i="7" s="1"/>
  <c r="F4" i="7" s="1"/>
  <c r="G4" i="7" s="1"/>
  <c r="B4" i="7"/>
  <c r="N8" i="6"/>
  <c r="M8" i="6"/>
  <c r="L8" i="6"/>
  <c r="J8" i="6"/>
  <c r="I8" i="6"/>
  <c r="H8" i="6"/>
  <c r="F8" i="6"/>
  <c r="E8" i="6"/>
  <c r="D8" i="6"/>
  <c r="C8" i="6"/>
  <c r="B8" i="6"/>
  <c r="B4" i="6"/>
  <c r="C4" i="6" s="1"/>
  <c r="D4" i="6" s="1"/>
  <c r="E4" i="6" s="1"/>
  <c r="F4" i="6" s="1"/>
  <c r="G4" i="6" s="1"/>
  <c r="N8" i="3"/>
  <c r="M8" i="3"/>
  <c r="L8" i="3"/>
  <c r="J4" i="1"/>
  <c r="L4" i="1" s="1"/>
  <c r="L5" i="1"/>
  <c r="L6" i="1"/>
  <c r="L7" i="1"/>
  <c r="L8" i="1"/>
  <c r="L9" i="1"/>
  <c r="H12" i="1" l="1"/>
  <c r="B15" i="1" s="1"/>
  <c r="B22" i="1" s="1"/>
  <c r="B8" i="1" s="1"/>
  <c r="G6" i="7"/>
  <c r="G8" i="7" s="1"/>
  <c r="H4" i="7"/>
  <c r="I4" i="7" s="1"/>
  <c r="J4" i="7" s="1"/>
  <c r="K4" i="7" s="1"/>
  <c r="G6" i="6"/>
  <c r="G8" i="6" s="1"/>
  <c r="K4" i="6"/>
  <c r="C8" i="3"/>
  <c r="D8" i="3"/>
  <c r="E8" i="3"/>
  <c r="F8" i="3"/>
  <c r="H8" i="3"/>
  <c r="I8" i="3"/>
  <c r="J8" i="3"/>
  <c r="B8" i="3"/>
  <c r="B4" i="3"/>
  <c r="C4" i="3" s="1"/>
  <c r="D4" i="3" s="1"/>
  <c r="E4" i="3" s="1"/>
  <c r="F4" i="3" s="1"/>
  <c r="E4" i="1"/>
  <c r="E6" i="1" s="1"/>
  <c r="E8" i="1" s="1"/>
  <c r="O11" i="7" l="1"/>
  <c r="B10" i="1"/>
  <c r="K11" i="3"/>
  <c r="K11" i="7"/>
  <c r="O11" i="3"/>
  <c r="F13" i="6"/>
  <c r="G12" i="7"/>
  <c r="F13" i="7"/>
  <c r="H12" i="7"/>
  <c r="H12" i="6"/>
  <c r="F13" i="3"/>
  <c r="G12" i="6"/>
  <c r="H12" i="3"/>
  <c r="G12" i="3"/>
  <c r="K6" i="7"/>
  <c r="K8" i="7" s="1"/>
  <c r="L4" i="7"/>
  <c r="M4" i="7" s="1"/>
  <c r="N4" i="7" s="1"/>
  <c r="O4" i="7" s="1"/>
  <c r="O6" i="7" s="1"/>
  <c r="O8" i="7" s="1"/>
  <c r="L4" i="6"/>
  <c r="M4" i="6" s="1"/>
  <c r="N4" i="6" s="1"/>
  <c r="O4" i="6" s="1"/>
  <c r="O6" i="6" s="1"/>
  <c r="O8" i="6" s="1"/>
  <c r="K6" i="6"/>
  <c r="K8" i="6" s="1"/>
  <c r="E7" i="1"/>
  <c r="E5" i="1"/>
  <c r="G4" i="3"/>
  <c r="G6" i="3" s="1"/>
  <c r="G8" i="3" s="1"/>
  <c r="M12" i="7" l="1"/>
  <c r="I12" i="7"/>
  <c r="O12" i="3"/>
  <c r="O12" i="7"/>
  <c r="K12" i="7"/>
  <c r="C12" i="6"/>
  <c r="M12" i="3"/>
  <c r="J12" i="7"/>
  <c r="N12" i="3"/>
  <c r="J12" i="3"/>
  <c r="L12" i="7"/>
  <c r="D12" i="7"/>
  <c r="D12" i="6"/>
  <c r="L12" i="3"/>
  <c r="C12" i="7"/>
  <c r="I12" i="3"/>
  <c r="K12" i="3"/>
  <c r="N12" i="7"/>
  <c r="B12" i="7"/>
  <c r="B12" i="6"/>
  <c r="L10" i="3"/>
  <c r="M10" i="7"/>
  <c r="I10" i="7"/>
  <c r="E10" i="7"/>
  <c r="O10" i="6"/>
  <c r="O19" i="6" s="1"/>
  <c r="K10" i="6"/>
  <c r="K19" i="6" s="1"/>
  <c r="G10" i="6"/>
  <c r="C10" i="6"/>
  <c r="O10" i="7"/>
  <c r="K10" i="7"/>
  <c r="C10" i="7"/>
  <c r="C19" i="7" s="1"/>
  <c r="I10" i="6"/>
  <c r="I19" i="6" s="1"/>
  <c r="E10" i="6"/>
  <c r="N10" i="7"/>
  <c r="F10" i="7"/>
  <c r="L10" i="6"/>
  <c r="L19" i="6" s="1"/>
  <c r="D10" i="6"/>
  <c r="D19" i="6" s="1"/>
  <c r="L10" i="7"/>
  <c r="H10" i="7"/>
  <c r="D10" i="7"/>
  <c r="D19" i="7" s="1"/>
  <c r="N10" i="6"/>
  <c r="N19" i="6" s="1"/>
  <c r="J10" i="6"/>
  <c r="J19" i="6" s="1"/>
  <c r="F10" i="6"/>
  <c r="B10" i="6"/>
  <c r="B19" i="6" s="1"/>
  <c r="B21" i="6" s="1"/>
  <c r="G10" i="7"/>
  <c r="M10" i="6"/>
  <c r="M19" i="6" s="1"/>
  <c r="J10" i="7"/>
  <c r="B10" i="7"/>
  <c r="B19" i="7" s="1"/>
  <c r="B21" i="7" s="1"/>
  <c r="C21" i="7" s="1"/>
  <c r="D21" i="7" s="1"/>
  <c r="H10" i="6"/>
  <c r="O10" i="3"/>
  <c r="I10" i="3"/>
  <c r="G10" i="3"/>
  <c r="B10" i="3"/>
  <c r="J10" i="3"/>
  <c r="E10" i="3"/>
  <c r="C10" i="3"/>
  <c r="H10" i="3"/>
  <c r="H19" i="3" s="1"/>
  <c r="F10" i="3"/>
  <c r="N10" i="3"/>
  <c r="D10" i="3"/>
  <c r="M10" i="3"/>
  <c r="K10" i="3"/>
  <c r="M14" i="7"/>
  <c r="I14" i="7"/>
  <c r="O13" i="7"/>
  <c r="K13" i="7"/>
  <c r="G13" i="7"/>
  <c r="E12" i="7"/>
  <c r="G14" i="6"/>
  <c r="E12" i="6"/>
  <c r="G13" i="3"/>
  <c r="K13" i="3"/>
  <c r="O13" i="3"/>
  <c r="E12" i="3"/>
  <c r="H14" i="3"/>
  <c r="L14" i="3"/>
  <c r="F14" i="3"/>
  <c r="O14" i="7"/>
  <c r="G14" i="7"/>
  <c r="M13" i="7"/>
  <c r="I13" i="7"/>
  <c r="H13" i="6"/>
  <c r="M13" i="3"/>
  <c r="J14" i="3"/>
  <c r="N14" i="7"/>
  <c r="F14" i="7"/>
  <c r="L13" i="7"/>
  <c r="H13" i="7"/>
  <c r="H14" i="6"/>
  <c r="F12" i="6"/>
  <c r="J13" i="3"/>
  <c r="K14" i="3"/>
  <c r="L14" i="7"/>
  <c r="H14" i="7"/>
  <c r="N13" i="7"/>
  <c r="J13" i="7"/>
  <c r="F14" i="6"/>
  <c r="H13" i="3"/>
  <c r="L13" i="3"/>
  <c r="F12" i="3"/>
  <c r="I14" i="3"/>
  <c r="M14" i="3"/>
  <c r="K14" i="7"/>
  <c r="I13" i="3"/>
  <c r="N14" i="3"/>
  <c r="J14" i="7"/>
  <c r="F12" i="7"/>
  <c r="G13" i="6"/>
  <c r="N13" i="3"/>
  <c r="G14" i="3"/>
  <c r="O14" i="3"/>
  <c r="D12" i="3"/>
  <c r="C12" i="3"/>
  <c r="B12" i="3"/>
  <c r="H4" i="3"/>
  <c r="I4" i="3" s="1"/>
  <c r="J4" i="3" s="1"/>
  <c r="B19" i="3" l="1"/>
  <c r="B21" i="3" s="1"/>
  <c r="E19" i="3"/>
  <c r="I19" i="3"/>
  <c r="F19" i="7"/>
  <c r="K19" i="3"/>
  <c r="J19" i="3"/>
  <c r="O19" i="3"/>
  <c r="L19" i="7"/>
  <c r="N19" i="7"/>
  <c r="K19" i="7"/>
  <c r="M19" i="7"/>
  <c r="C19" i="3"/>
  <c r="D19" i="3"/>
  <c r="O19" i="7"/>
  <c r="M19" i="3"/>
  <c r="H19" i="6"/>
  <c r="E19" i="6"/>
  <c r="L19" i="3"/>
  <c r="C19" i="6"/>
  <c r="C21" i="6" s="1"/>
  <c r="D21" i="6" s="1"/>
  <c r="E19" i="7"/>
  <c r="E21" i="7" s="1"/>
  <c r="F21" i="7" s="1"/>
  <c r="G19" i="7"/>
  <c r="N19" i="3"/>
  <c r="J19" i="7"/>
  <c r="F19" i="6"/>
  <c r="H19" i="7"/>
  <c r="G19" i="6"/>
  <c r="I19" i="7"/>
  <c r="G19" i="3"/>
  <c r="F19" i="3"/>
  <c r="K4" i="3"/>
  <c r="C21" i="3" l="1"/>
  <c r="D21" i="3" s="1"/>
  <c r="E21" i="3" s="1"/>
  <c r="F21" i="3" s="1"/>
  <c r="G21" i="3" s="1"/>
  <c r="H21" i="3" s="1"/>
  <c r="I21" i="3" s="1"/>
  <c r="J21" i="3" s="1"/>
  <c r="E21" i="6"/>
  <c r="F21" i="6" s="1"/>
  <c r="G21" i="6" s="1"/>
  <c r="H21" i="6" s="1"/>
  <c r="I21" i="6" s="1"/>
  <c r="J21" i="6" s="1"/>
  <c r="K21" i="6" s="1"/>
  <c r="L21" i="6" s="1"/>
  <c r="M21" i="6" s="1"/>
  <c r="N21" i="6" s="1"/>
  <c r="O21" i="6" s="1"/>
  <c r="G21" i="7"/>
  <c r="H21" i="7" s="1"/>
  <c r="I21" i="7" s="1"/>
  <c r="J21" i="7" s="1"/>
  <c r="K21" i="7" s="1"/>
  <c r="L21" i="7" s="1"/>
  <c r="M21" i="7" s="1"/>
  <c r="N21" i="7" s="1"/>
  <c r="O21" i="7" s="1"/>
  <c r="K6" i="3"/>
  <c r="K8" i="3" s="1"/>
  <c r="L4" i="3"/>
  <c r="M4" i="3" s="1"/>
  <c r="N4" i="3" s="1"/>
  <c r="O4" i="3" s="1"/>
  <c r="O6" i="3" s="1"/>
  <c r="O8" i="3" s="1"/>
  <c r="K21" i="3" l="1"/>
  <c r="L21" i="3" s="1"/>
  <c r="M21" i="3" s="1"/>
  <c r="N21" i="3" s="1"/>
  <c r="O21" i="3" s="1"/>
</calcChain>
</file>

<file path=xl/sharedStrings.xml><?xml version="1.0" encoding="utf-8"?>
<sst xmlns="http://schemas.openxmlformats.org/spreadsheetml/2006/main" count="147" uniqueCount="74">
  <si>
    <t>Engineers</t>
  </si>
  <si>
    <t>Year</t>
  </si>
  <si>
    <t>Quarter</t>
  </si>
  <si>
    <t>Q1</t>
  </si>
  <si>
    <t>Q2</t>
  </si>
  <si>
    <t>Q3</t>
  </si>
  <si>
    <t>Q4</t>
  </si>
  <si>
    <t>Total revenues</t>
  </si>
  <si>
    <t>Total costs</t>
  </si>
  <si>
    <t>Secretaries</t>
  </si>
  <si>
    <t>Work hours</t>
  </si>
  <si>
    <t>Work days</t>
  </si>
  <si>
    <t>Week/quarter</t>
  </si>
  <si>
    <t>PGA work days</t>
  </si>
  <si>
    <t>Technicians</t>
  </si>
  <si>
    <t>Balance</t>
  </si>
  <si>
    <t>Units solds</t>
  </si>
  <si>
    <t>Revenues</t>
  </si>
  <si>
    <t>Costs</t>
  </si>
  <si>
    <t>Engineering costs</t>
  </si>
  <si>
    <t>Technicians costs</t>
  </si>
  <si>
    <t>Secretaries costs</t>
  </si>
  <si>
    <t>Marekting</t>
  </si>
  <si>
    <t>Website</t>
  </si>
  <si>
    <t>Total solds</t>
  </si>
  <si>
    <t>PGA [Hours/quarter]</t>
  </si>
  <si>
    <t>Full time [Hours/quarter]</t>
  </si>
  <si>
    <t>Half time [Hours/quarter]</t>
  </si>
  <si>
    <t>Engineers cost [CHF/hours]</t>
  </si>
  <si>
    <t>Secretaries cost [CHF/hours]</t>
  </si>
  <si>
    <t>Technicians cost [CHF/hours]</t>
  </si>
  <si>
    <t>30% time [Hours/quarter]</t>
  </si>
  <si>
    <t>Désignation pièce</t>
  </si>
  <si>
    <t>Fond boitier</t>
  </si>
  <si>
    <t>Couvercle boitier</t>
  </si>
  <si>
    <t>Casquette</t>
  </si>
  <si>
    <t>Capot vitre</t>
  </si>
  <si>
    <t>Support batterie</t>
  </si>
  <si>
    <t>Support Lidar</t>
  </si>
  <si>
    <t>prix</t>
  </si>
  <si>
    <t>5k et 10k</t>
  </si>
  <si>
    <t>Total :</t>
  </si>
  <si>
    <t xml:space="preserve"> </t>
  </si>
  <si>
    <t>1000 ex</t>
  </si>
  <si>
    <t>Estimation moules</t>
  </si>
  <si>
    <t>Désignation</t>
  </si>
  <si>
    <t>Plaque</t>
  </si>
  <si>
    <t>Fourniture</t>
  </si>
  <si>
    <t>Sensor</t>
  </si>
  <si>
    <t>Batteries 6x</t>
  </si>
  <si>
    <t>PCB with components</t>
  </si>
  <si>
    <t>prix unitaire</t>
  </si>
  <si>
    <t>quantité</t>
  </si>
  <si>
    <t>ABS (kg)</t>
  </si>
  <si>
    <t>Case</t>
  </si>
  <si>
    <t>Electronics</t>
  </si>
  <si>
    <t>Manufacturing costs detail</t>
  </si>
  <si>
    <t>Estimated case price</t>
  </si>
  <si>
    <t>Unit subscription [CHF/year]</t>
  </si>
  <si>
    <t>Subscriptions</t>
  </si>
  <si>
    <t>Unit maintenance costs</t>
  </si>
  <si>
    <t>Unit installation costs</t>
  </si>
  <si>
    <t>Unit total costs</t>
  </si>
  <si>
    <t>Units costs</t>
  </si>
  <si>
    <t>Produit ne plait pas</t>
  </si>
  <si>
    <t>Fin d'activité</t>
  </si>
  <si>
    <t>Units maintenance</t>
  </si>
  <si>
    <t>Vis</t>
  </si>
  <si>
    <t>Grenouillère</t>
  </si>
  <si>
    <t>Tube</t>
  </si>
  <si>
    <t>Collier</t>
  </si>
  <si>
    <t>Vitre</t>
  </si>
  <si>
    <t xml:space="preserve">Total unit price: </t>
  </si>
  <si>
    <t>Unit manufacturing costs [CHF/year]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</si>
</sst>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CHF&quot;_-;\-* #,##0.00\ &quot;CHF&quot;_-;_-* &quot;-&quot;??\ &quot;CHF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dash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ash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indexed="64"/>
      </left>
      <right style="dotted">
        <color indexed="64"/>
      </right>
      <top style="dotted">
        <color indexed="64"/>
      </top>
      <bottom/>
      <diagonal/>
    </border>
    <border>
      <left style="dash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ash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ash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ashed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31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44" fontId="0" fillId="0" borderId="8" xfId="0" applyNumberFormat="1" applyBorder="1"/>
    <xf numFmtId="44" fontId="0" fillId="0" borderId="9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0" fillId="0" borderId="16" xfId="0" applyBorder="1"/>
    <xf numFmtId="0" fontId="0" fillId="0" borderId="19" xfId="0" applyBorder="1"/>
    <xf numFmtId="44" fontId="2" fillId="0" borderId="11" xfId="0" applyNumberFormat="1" applyFont="1" applyBorder="1"/>
    <xf numFmtId="44" fontId="2" fillId="0" borderId="12" xfId="0" applyNumberFormat="1" applyFont="1" applyBorder="1"/>
    <xf numFmtId="44" fontId="2" fillId="0" borderId="17" xfId="1" applyFont="1" applyBorder="1"/>
    <xf numFmtId="44" fontId="2" fillId="0" borderId="18" xfId="1" applyFont="1" applyBorder="1"/>
    <xf numFmtId="44" fontId="2" fillId="0" borderId="20" xfId="1" applyFont="1" applyBorder="1"/>
    <xf numFmtId="44" fontId="2" fillId="0" borderId="21" xfId="1" applyFont="1" applyBorder="1"/>
    <xf numFmtId="44" fontId="2" fillId="0" borderId="14" xfId="0" applyNumberFormat="1" applyFont="1" applyBorder="1"/>
    <xf numFmtId="44" fontId="2" fillId="0" borderId="15" xfId="0" applyNumberFormat="1" applyFont="1" applyBorder="1"/>
    <xf numFmtId="44" fontId="2" fillId="0" borderId="1" xfId="0" applyNumberFormat="1" applyFont="1" applyBorder="1"/>
    <xf numFmtId="44" fontId="2" fillId="0" borderId="6" xfId="0" applyNumberFormat="1" applyFont="1" applyBorder="1"/>
    <xf numFmtId="44" fontId="3" fillId="0" borderId="11" xfId="0" applyNumberFormat="1" applyFont="1" applyBorder="1"/>
    <xf numFmtId="44" fontId="3" fillId="0" borderId="12" xfId="0" applyNumberFormat="1" applyFont="1" applyBorder="1"/>
    <xf numFmtId="44" fontId="3" fillId="0" borderId="14" xfId="0" applyNumberFormat="1" applyFont="1" applyBorder="1"/>
    <xf numFmtId="44" fontId="3" fillId="0" borderId="15" xfId="0" applyNumberFormat="1" applyFont="1" applyBorder="1"/>
    <xf numFmtId="44" fontId="3" fillId="0" borderId="8" xfId="0" applyNumberFormat="1" applyFont="1" applyBorder="1"/>
    <xf numFmtId="44" fontId="3" fillId="0" borderId="9" xfId="0" applyNumberFormat="1" applyFont="1" applyBorder="1"/>
    <xf numFmtId="0" fontId="0" fillId="0" borderId="25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4" borderId="6" xfId="0" applyFill="1" applyBorder="1"/>
    <xf numFmtId="0" fontId="0" fillId="0" borderId="26" xfId="0" applyBorder="1"/>
    <xf numFmtId="0" fontId="5" fillId="0" borderId="0" xfId="0" applyFont="1" applyFill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6" fillId="0" borderId="0" xfId="2"/>
    <xf numFmtId="44" fontId="0" fillId="0" borderId="27" xfId="1" applyFont="1" applyBorder="1" applyAlignment="1">
      <alignment horizontal="center" vertical="center"/>
    </xf>
    <xf numFmtId="44" fontId="0" fillId="0" borderId="27" xfId="1" applyFont="1" applyBorder="1"/>
    <xf numFmtId="0" fontId="5" fillId="0" borderId="3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44" fontId="0" fillId="0" borderId="0" xfId="1" applyFont="1" applyBorder="1"/>
    <xf numFmtId="0" fontId="0" fillId="0" borderId="26" xfId="0" applyBorder="1" applyAlignment="1">
      <alignment horizontal="left" vertical="center"/>
    </xf>
    <xf numFmtId="0" fontId="0" fillId="0" borderId="31" xfId="0" applyFill="1" applyBorder="1" applyAlignment="1">
      <alignment horizontal="left" vertical="center"/>
    </xf>
    <xf numFmtId="44" fontId="0" fillId="0" borderId="32" xfId="1" applyFont="1" applyBorder="1"/>
    <xf numFmtId="0" fontId="0" fillId="0" borderId="32" xfId="0" applyBorder="1"/>
    <xf numFmtId="44" fontId="0" fillId="0" borderId="33" xfId="1" applyFont="1" applyBorder="1"/>
    <xf numFmtId="0" fontId="0" fillId="0" borderId="31" xfId="0" applyBorder="1"/>
    <xf numFmtId="44" fontId="5" fillId="0" borderId="0" xfId="1" applyFont="1"/>
    <xf numFmtId="0" fontId="0" fillId="0" borderId="0" xfId="0" applyFont="1"/>
    <xf numFmtId="0" fontId="0" fillId="4" borderId="34" xfId="0" applyFill="1" applyBorder="1"/>
    <xf numFmtId="0" fontId="0" fillId="0" borderId="34" xfId="0" applyBorder="1"/>
    <xf numFmtId="0" fontId="0" fillId="0" borderId="35" xfId="0" applyBorder="1"/>
    <xf numFmtId="44" fontId="3" fillId="0" borderId="36" xfId="0" applyNumberFormat="1" applyFont="1" applyBorder="1"/>
    <xf numFmtId="44" fontId="3" fillId="0" borderId="37" xfId="0" applyNumberFormat="1" applyFont="1" applyBorder="1"/>
    <xf numFmtId="44" fontId="2" fillId="0" borderId="36" xfId="0" applyNumberFormat="1" applyFont="1" applyBorder="1"/>
    <xf numFmtId="44" fontId="2" fillId="0" borderId="38" xfId="1" applyFont="1" applyBorder="1"/>
    <xf numFmtId="44" fontId="2" fillId="0" borderId="39" xfId="1" applyFont="1" applyBorder="1"/>
    <xf numFmtId="44" fontId="2" fillId="0" borderId="37" xfId="0" applyNumberFormat="1" applyFont="1" applyBorder="1"/>
    <xf numFmtId="44" fontId="2" fillId="0" borderId="40" xfId="0" applyNumberFormat="1" applyFont="1" applyBorder="1"/>
    <xf numFmtId="44" fontId="2" fillId="0" borderId="41" xfId="1" applyFont="1" applyBorder="1"/>
    <xf numFmtId="44" fontId="2" fillId="0" borderId="42" xfId="1" applyFont="1" applyBorder="1"/>
    <xf numFmtId="44" fontId="2" fillId="0" borderId="43" xfId="0" applyNumberFormat="1" applyFont="1" applyBorder="1"/>
    <xf numFmtId="44" fontId="3" fillId="0" borderId="35" xfId="0" applyNumberFormat="1" applyFont="1" applyBorder="1"/>
    <xf numFmtId="44" fontId="2" fillId="0" borderId="34" xfId="0" applyNumberFormat="1" applyFont="1" applyBorder="1"/>
    <xf numFmtId="44" fontId="0" fillId="0" borderId="35" xfId="0" applyNumberFormat="1" applyBorder="1"/>
    <xf numFmtId="44" fontId="2" fillId="0" borderId="45" xfId="0" applyNumberFormat="1" applyFont="1" applyBorder="1"/>
    <xf numFmtId="44" fontId="2" fillId="0" borderId="46" xfId="1" applyFont="1" applyBorder="1"/>
    <xf numFmtId="44" fontId="2" fillId="0" borderId="47" xfId="1" applyFont="1" applyBorder="1"/>
    <xf numFmtId="44" fontId="2" fillId="0" borderId="48" xfId="0" applyNumberFormat="1" applyFont="1" applyBorder="1"/>
    <xf numFmtId="44" fontId="2" fillId="0" borderId="49" xfId="0" applyNumberFormat="1" applyFont="1" applyBorder="1"/>
    <xf numFmtId="0" fontId="0" fillId="0" borderId="49" xfId="0" applyBorder="1"/>
    <xf numFmtId="44" fontId="0" fillId="0" borderId="50" xfId="0" applyNumberFormat="1" applyBorder="1"/>
    <xf numFmtId="0" fontId="0" fillId="0" borderId="50" xfId="0" applyBorder="1"/>
    <xf numFmtId="44" fontId="3" fillId="0" borderId="45" xfId="0" applyNumberFormat="1" applyFont="1" applyBorder="1"/>
    <xf numFmtId="44" fontId="3" fillId="0" borderId="48" xfId="0" applyNumberFormat="1" applyFont="1" applyBorder="1"/>
    <xf numFmtId="44" fontId="3" fillId="0" borderId="50" xfId="0" applyNumberFormat="1" applyFont="1" applyBorder="1"/>
    <xf numFmtId="0" fontId="0" fillId="2" borderId="49" xfId="0" applyFill="1" applyBorder="1"/>
    <xf numFmtId="0" fontId="0" fillId="5" borderId="52" xfId="0" applyFill="1" applyBorder="1"/>
    <xf numFmtId="0" fontId="0" fillId="0" borderId="52" xfId="0" applyBorder="1"/>
    <xf numFmtId="0" fontId="0" fillId="0" borderId="33" xfId="0" applyBorder="1"/>
    <xf numFmtId="44" fontId="3" fillId="0" borderId="53" xfId="0" applyNumberFormat="1" applyFont="1" applyBorder="1"/>
    <xf numFmtId="44" fontId="3" fillId="0" borderId="54" xfId="0" applyNumberFormat="1" applyFont="1" applyBorder="1"/>
    <xf numFmtId="44" fontId="3" fillId="0" borderId="33" xfId="0" applyNumberFormat="1" applyFont="1" applyBorder="1"/>
    <xf numFmtId="44" fontId="2" fillId="0" borderId="53" xfId="0" applyNumberFormat="1" applyFont="1" applyBorder="1"/>
    <xf numFmtId="44" fontId="2" fillId="0" borderId="55" xfId="1" applyFont="1" applyBorder="1"/>
    <xf numFmtId="44" fontId="2" fillId="0" borderId="56" xfId="1" applyFont="1" applyBorder="1"/>
    <xf numFmtId="44" fontId="2" fillId="0" borderId="54" xfId="0" applyNumberFormat="1" applyFont="1" applyBorder="1"/>
    <xf numFmtId="44" fontId="2" fillId="0" borderId="52" xfId="0" applyNumberFormat="1" applyFont="1" applyBorder="1"/>
    <xf numFmtId="44" fontId="0" fillId="0" borderId="33" xfId="0" applyNumberFormat="1" applyBorder="1"/>
    <xf numFmtId="0" fontId="0" fillId="0" borderId="57" xfId="0" applyBorder="1"/>
    <xf numFmtId="44" fontId="2" fillId="0" borderId="58" xfId="0" applyNumberFormat="1" applyFont="1" applyBorder="1"/>
    <xf numFmtId="44" fontId="2" fillId="0" borderId="59" xfId="0" applyNumberFormat="1" applyFont="1" applyBorder="1"/>
    <xf numFmtId="44" fontId="2" fillId="0" borderId="60" xfId="0" applyNumberFormat="1" applyFont="1" applyBorder="1"/>
    <xf numFmtId="44" fontId="2" fillId="0" borderId="61" xfId="0" applyNumberFormat="1" applyFont="1" applyBorder="1"/>
    <xf numFmtId="44" fontId="2" fillId="0" borderId="62" xfId="0" applyNumberFormat="1" applyFont="1" applyBorder="1"/>
    <xf numFmtId="44" fontId="2" fillId="0" borderId="63" xfId="0" applyNumberFormat="1" applyFont="1" applyBorder="1"/>
    <xf numFmtId="44" fontId="2" fillId="0" borderId="64" xfId="0" applyNumberFormat="1" applyFont="1" applyBorder="1"/>
    <xf numFmtId="44" fontId="2" fillId="0" borderId="65" xfId="0" applyNumberFormat="1" applyFont="1" applyBorder="1"/>
    <xf numFmtId="44" fontId="2" fillId="0" borderId="66" xfId="0" applyNumberFormat="1" applyFont="1" applyBorder="1"/>
    <xf numFmtId="44" fontId="2" fillId="0" borderId="67" xfId="0" applyNumberFormat="1" applyFont="1" applyBorder="1"/>
    <xf numFmtId="44" fontId="2" fillId="0" borderId="58" xfId="1" applyFont="1" applyBorder="1"/>
    <xf numFmtId="44" fontId="2" fillId="0" borderId="61" xfId="1" applyFont="1" applyBorder="1"/>
    <xf numFmtId="44" fontId="2" fillId="0" borderId="68" xfId="0" applyNumberFormat="1" applyFont="1" applyBorder="1"/>
    <xf numFmtId="0" fontId="0" fillId="0" borderId="69" xfId="0" applyBorder="1"/>
    <xf numFmtId="0" fontId="0" fillId="0" borderId="70" xfId="0" applyBorder="1"/>
    <xf numFmtId="44" fontId="0" fillId="0" borderId="71" xfId="1" applyFont="1" applyBorder="1"/>
    <xf numFmtId="44" fontId="0" fillId="0" borderId="70" xfId="1" applyFont="1" applyBorder="1"/>
    <xf numFmtId="0" fontId="0" fillId="0" borderId="0" xfId="0" applyFont="1" applyAlignment="1">
      <alignment horizontal="center"/>
    </xf>
    <xf numFmtId="0" fontId="7" fillId="9" borderId="3" xfId="0" applyFont="1" applyFill="1" applyBorder="1" applyAlignment="1">
      <alignment horizontal="center"/>
    </xf>
    <xf numFmtId="0" fontId="7" fillId="9" borderId="4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0" fillId="0" borderId="44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8" borderId="51" xfId="0" applyFill="1" applyBorder="1" applyAlignment="1">
      <alignment horizontal="center"/>
    </xf>
  </cellXfs>
  <cellStyles count="3">
    <cellStyle name="Lien hypertexte" xfId="2" builtinId="8"/>
    <cellStyle name="Monétaire" xfId="1" builtinId="4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workbookViewId="0">
      <selection activeCell="E15" sqref="E15"/>
    </sheetView>
  </sheetViews>
  <sheetFormatPr baseColWidth="10" defaultColWidth="8.7109375" defaultRowHeight="15" x14ac:dyDescent="0.25"/>
  <cols>
    <col min="1" max="1" width="33.42578125" bestFit="1" customWidth="1"/>
    <col min="2" max="2" width="18.28515625" bestFit="1" customWidth="1"/>
    <col min="3" max="3" width="19.85546875" customWidth="1"/>
    <col min="4" max="4" width="25.85546875" customWidth="1"/>
    <col min="5" max="6" width="13.7109375" bestFit="1" customWidth="1"/>
    <col min="7" max="7" width="20.85546875" bestFit="1" customWidth="1"/>
    <col min="8" max="8" width="14.28515625" bestFit="1" customWidth="1"/>
    <col min="9" max="9" width="12.28515625" bestFit="1" customWidth="1"/>
    <col min="10" max="10" width="8.5703125" bestFit="1" customWidth="1"/>
    <col min="11" max="11" width="11.85546875" bestFit="1" customWidth="1"/>
    <col min="12" max="12" width="15.28515625" bestFit="1" customWidth="1"/>
    <col min="13" max="14" width="13.7109375" bestFit="1" customWidth="1"/>
  </cols>
  <sheetData>
    <row r="1" spans="1:12" x14ac:dyDescent="0.25">
      <c r="A1" t="s">
        <v>0</v>
      </c>
      <c r="B1">
        <v>3</v>
      </c>
      <c r="D1" t="s">
        <v>10</v>
      </c>
      <c r="E1">
        <v>8</v>
      </c>
      <c r="G1" t="s">
        <v>44</v>
      </c>
      <c r="H1" t="s">
        <v>40</v>
      </c>
      <c r="I1" t="s">
        <v>47</v>
      </c>
    </row>
    <row r="2" spans="1:12" ht="15.75" thickBot="1" x14ac:dyDescent="0.3">
      <c r="A2" t="s">
        <v>28</v>
      </c>
      <c r="B2" s="1">
        <v>110</v>
      </c>
      <c r="C2" s="1"/>
      <c r="D2" t="s">
        <v>13</v>
      </c>
      <c r="E2">
        <v>1</v>
      </c>
      <c r="G2" t="s">
        <v>42</v>
      </c>
      <c r="H2" t="s">
        <v>43</v>
      </c>
    </row>
    <row r="3" spans="1:12" ht="15.75" thickBot="1" x14ac:dyDescent="0.3">
      <c r="A3" t="s">
        <v>9</v>
      </c>
      <c r="B3" s="3">
        <v>1</v>
      </c>
      <c r="C3" s="3"/>
      <c r="D3" t="s">
        <v>11</v>
      </c>
      <c r="E3">
        <v>5</v>
      </c>
      <c r="G3" s="41" t="s">
        <v>32</v>
      </c>
      <c r="H3" s="42" t="s">
        <v>39</v>
      </c>
      <c r="I3" s="41" t="s">
        <v>45</v>
      </c>
      <c r="J3" s="46" t="s">
        <v>52</v>
      </c>
      <c r="K3" s="46" t="s">
        <v>51</v>
      </c>
      <c r="L3" s="42" t="s">
        <v>39</v>
      </c>
    </row>
    <row r="4" spans="1:12" x14ac:dyDescent="0.25">
      <c r="A4" t="s">
        <v>29</v>
      </c>
      <c r="B4" s="1">
        <v>60</v>
      </c>
      <c r="C4" s="1"/>
      <c r="D4" t="s">
        <v>12</v>
      </c>
      <c r="E4">
        <f>4*4</f>
        <v>16</v>
      </c>
      <c r="G4" s="50" t="s">
        <v>33</v>
      </c>
      <c r="H4" s="44">
        <v>10000</v>
      </c>
      <c r="I4" s="39" t="s">
        <v>53</v>
      </c>
      <c r="J4" s="47">
        <f>1.6*1000</f>
        <v>1600</v>
      </c>
      <c r="K4" s="49">
        <v>3.2</v>
      </c>
      <c r="L4" s="45">
        <f t="shared" ref="L4:L10" si="0">J4*K4</f>
        <v>5120</v>
      </c>
    </row>
    <row r="5" spans="1:12" x14ac:dyDescent="0.25">
      <c r="A5" t="s">
        <v>14</v>
      </c>
      <c r="B5" s="3">
        <v>1</v>
      </c>
      <c r="C5" s="3"/>
      <c r="D5" t="s">
        <v>25</v>
      </c>
      <c r="E5">
        <f>E1*E2*E4</f>
        <v>128</v>
      </c>
      <c r="G5" s="50" t="s">
        <v>34</v>
      </c>
      <c r="H5" s="44">
        <v>10000</v>
      </c>
      <c r="I5" s="39" t="s">
        <v>46</v>
      </c>
      <c r="J5" s="47">
        <v>1000</v>
      </c>
      <c r="K5" s="49">
        <v>2</v>
      </c>
      <c r="L5" s="45">
        <f t="shared" si="0"/>
        <v>2000</v>
      </c>
    </row>
    <row r="6" spans="1:12" x14ac:dyDescent="0.25">
      <c r="A6" t="s">
        <v>30</v>
      </c>
      <c r="B6" s="1">
        <v>80</v>
      </c>
      <c r="C6" s="1"/>
      <c r="D6" t="s">
        <v>26</v>
      </c>
      <c r="E6">
        <f>E1*E3*E4</f>
        <v>640</v>
      </c>
      <c r="G6" s="50" t="s">
        <v>35</v>
      </c>
      <c r="H6" s="44">
        <v>8000</v>
      </c>
      <c r="I6" s="39" t="s">
        <v>67</v>
      </c>
      <c r="J6" s="47">
        <v>1000</v>
      </c>
      <c r="K6" s="49">
        <v>5</v>
      </c>
      <c r="L6" s="45">
        <f t="shared" si="0"/>
        <v>5000</v>
      </c>
    </row>
    <row r="7" spans="1:12" x14ac:dyDescent="0.25">
      <c r="A7" t="s">
        <v>58</v>
      </c>
      <c r="B7" s="1">
        <v>3000</v>
      </c>
      <c r="C7" s="1"/>
      <c r="D7" t="s">
        <v>27</v>
      </c>
      <c r="E7">
        <f>E6/2</f>
        <v>320</v>
      </c>
      <c r="G7" s="50" t="s">
        <v>36</v>
      </c>
      <c r="H7" s="44">
        <v>5000</v>
      </c>
      <c r="I7" s="39" t="s">
        <v>68</v>
      </c>
      <c r="J7" s="47">
        <v>1000</v>
      </c>
      <c r="K7" s="49">
        <v>10</v>
      </c>
      <c r="L7" s="45">
        <f t="shared" si="0"/>
        <v>10000</v>
      </c>
    </row>
    <row r="8" spans="1:12" x14ac:dyDescent="0.25">
      <c r="A8" t="s">
        <v>73</v>
      </c>
      <c r="B8" s="1">
        <f>B22</f>
        <v>191.44000000000003</v>
      </c>
      <c r="C8" s="1"/>
      <c r="D8" t="s">
        <v>31</v>
      </c>
      <c r="E8">
        <f>0.3*E6</f>
        <v>192</v>
      </c>
      <c r="G8" s="50" t="s">
        <v>37</v>
      </c>
      <c r="H8" s="44">
        <v>10000</v>
      </c>
      <c r="I8" s="39" t="s">
        <v>69</v>
      </c>
      <c r="J8" s="48">
        <v>1000</v>
      </c>
      <c r="K8" s="49">
        <v>2</v>
      </c>
      <c r="L8" s="45">
        <f t="shared" si="0"/>
        <v>2000</v>
      </c>
    </row>
    <row r="9" spans="1:12" x14ac:dyDescent="0.25">
      <c r="A9" t="s">
        <v>61</v>
      </c>
      <c r="B9" s="1">
        <v>120</v>
      </c>
      <c r="C9" s="1"/>
      <c r="G9" s="50" t="s">
        <v>38</v>
      </c>
      <c r="H9" s="44">
        <v>7000</v>
      </c>
      <c r="I9" s="39" t="s">
        <v>70</v>
      </c>
      <c r="J9" s="47">
        <v>1000</v>
      </c>
      <c r="K9" s="49">
        <v>15</v>
      </c>
      <c r="L9" s="45">
        <f t="shared" si="0"/>
        <v>15000</v>
      </c>
    </row>
    <row r="10" spans="1:12" x14ac:dyDescent="0.25">
      <c r="A10" t="s">
        <v>62</v>
      </c>
      <c r="B10" s="2">
        <f>B8+B9</f>
        <v>311.44000000000005</v>
      </c>
      <c r="C10" s="1"/>
      <c r="G10" s="112"/>
      <c r="H10" s="113"/>
      <c r="I10" s="112" t="s">
        <v>71</v>
      </c>
      <c r="J10" s="113">
        <v>1000</v>
      </c>
      <c r="K10" s="115">
        <v>8</v>
      </c>
      <c r="L10" s="114">
        <f t="shared" si="0"/>
        <v>8000</v>
      </c>
    </row>
    <row r="11" spans="1:12" ht="15.75" thickBot="1" x14ac:dyDescent="0.3">
      <c r="G11" s="51" t="s">
        <v>41</v>
      </c>
      <c r="H11" s="52">
        <f>SUM(H4:H9)</f>
        <v>50000</v>
      </c>
      <c r="I11" s="55"/>
      <c r="J11" s="53"/>
      <c r="K11" s="53"/>
      <c r="L11" s="54">
        <f>SUM(L4:L10)</f>
        <v>47120</v>
      </c>
    </row>
    <row r="12" spans="1:12" x14ac:dyDescent="0.25">
      <c r="A12" t="s">
        <v>60</v>
      </c>
      <c r="B12" s="1">
        <v>500</v>
      </c>
      <c r="G12" s="40" t="s">
        <v>57</v>
      </c>
      <c r="H12" s="56">
        <f>(H11+L11)/1000</f>
        <v>97.12</v>
      </c>
    </row>
    <row r="14" spans="1:12" x14ac:dyDescent="0.25">
      <c r="A14" t="s">
        <v>56</v>
      </c>
    </row>
    <row r="15" spans="1:12" x14ac:dyDescent="0.25">
      <c r="A15" s="57" t="s">
        <v>54</v>
      </c>
      <c r="B15" s="1">
        <f>H12</f>
        <v>97.12</v>
      </c>
    </row>
    <row r="16" spans="1:12" x14ac:dyDescent="0.25">
      <c r="A16" s="57"/>
      <c r="B16" s="1"/>
    </row>
    <row r="17" spans="1:3" x14ac:dyDescent="0.25">
      <c r="A17" s="116" t="s">
        <v>55</v>
      </c>
      <c r="B17" s="116"/>
    </row>
    <row r="18" spans="1:3" x14ac:dyDescent="0.25">
      <c r="A18" t="s">
        <v>50</v>
      </c>
      <c r="B18" s="1">
        <v>9.8000000000000007</v>
      </c>
    </row>
    <row r="19" spans="1:3" x14ac:dyDescent="0.25">
      <c r="A19" t="s">
        <v>48</v>
      </c>
      <c r="B19" s="1">
        <v>70</v>
      </c>
      <c r="C19" s="43"/>
    </row>
    <row r="20" spans="1:3" x14ac:dyDescent="0.25">
      <c r="A20" t="s">
        <v>49</v>
      </c>
      <c r="B20" s="1">
        <v>14.52</v>
      </c>
      <c r="C20" s="43"/>
    </row>
    <row r="21" spans="1:3" x14ac:dyDescent="0.25">
      <c r="B21" s="2"/>
    </row>
    <row r="22" spans="1:3" x14ac:dyDescent="0.25">
      <c r="A22" t="s">
        <v>72</v>
      </c>
      <c r="B22" s="2">
        <f>SUM(B15:B20)</f>
        <v>191.44000000000003</v>
      </c>
    </row>
  </sheetData>
  <mergeCells count="1">
    <mergeCell ref="A17:B1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D8FF-7FD6-4D3A-BBD5-E5C253E3C460}">
  <sheetPr>
    <pageSetUpPr fitToPage="1"/>
  </sheetPr>
  <dimension ref="A1:O27"/>
  <sheetViews>
    <sheetView workbookViewId="0">
      <selection activeCell="D31" sqref="D31"/>
    </sheetView>
  </sheetViews>
  <sheetFormatPr baseColWidth="10" defaultRowHeight="15" x14ac:dyDescent="0.25"/>
  <cols>
    <col min="1" max="1" width="19.85546875" bestFit="1" customWidth="1"/>
    <col min="2" max="3" width="14.28515625" bestFit="1" customWidth="1"/>
    <col min="4" max="10" width="15.28515625" bestFit="1" customWidth="1"/>
    <col min="11" max="11" width="15.28515625" customWidth="1"/>
    <col min="12" max="14" width="15.28515625" bestFit="1" customWidth="1"/>
    <col min="15" max="15" width="15.28515625" customWidth="1"/>
  </cols>
  <sheetData>
    <row r="1" spans="1:15" x14ac:dyDescent="0.25">
      <c r="A1" s="5" t="s">
        <v>1</v>
      </c>
      <c r="B1" s="122">
        <v>2021</v>
      </c>
      <c r="C1" s="122"/>
      <c r="D1" s="123">
        <v>2022</v>
      </c>
      <c r="E1" s="123"/>
      <c r="F1" s="123"/>
      <c r="G1" s="123"/>
      <c r="H1" s="124">
        <v>2023</v>
      </c>
      <c r="I1" s="124"/>
      <c r="J1" s="124"/>
      <c r="K1" s="125"/>
      <c r="L1" s="117">
        <v>2024</v>
      </c>
      <c r="M1" s="117"/>
      <c r="N1" s="117"/>
      <c r="O1" s="118"/>
    </row>
    <row r="2" spans="1:15" x14ac:dyDescent="0.25">
      <c r="A2" s="6" t="s">
        <v>2</v>
      </c>
      <c r="B2" s="35" t="s">
        <v>5</v>
      </c>
      <c r="C2" s="36" t="s">
        <v>6</v>
      </c>
      <c r="D2" s="37" t="s">
        <v>3</v>
      </c>
      <c r="E2" s="34" t="s">
        <v>4</v>
      </c>
      <c r="F2" s="35" t="s">
        <v>5</v>
      </c>
      <c r="G2" s="36" t="s">
        <v>6</v>
      </c>
      <c r="H2" s="37" t="s">
        <v>3</v>
      </c>
      <c r="I2" s="34" t="s">
        <v>4</v>
      </c>
      <c r="J2" s="35" t="s">
        <v>5</v>
      </c>
      <c r="K2" s="58" t="s">
        <v>6</v>
      </c>
      <c r="L2" s="37" t="s">
        <v>3</v>
      </c>
      <c r="M2" s="34" t="s">
        <v>4</v>
      </c>
      <c r="N2" s="35" t="s">
        <v>5</v>
      </c>
      <c r="O2" s="38" t="s">
        <v>6</v>
      </c>
    </row>
    <row r="3" spans="1:15" x14ac:dyDescent="0.25">
      <c r="A3" s="6" t="s">
        <v>16</v>
      </c>
      <c r="B3" s="4">
        <v>0</v>
      </c>
      <c r="C3" s="4">
        <v>0</v>
      </c>
      <c r="D3" s="4">
        <v>0</v>
      </c>
      <c r="E3" s="4">
        <v>0</v>
      </c>
      <c r="F3" s="4">
        <v>30</v>
      </c>
      <c r="G3" s="4">
        <v>5</v>
      </c>
      <c r="H3" s="4">
        <v>0</v>
      </c>
      <c r="I3" s="4">
        <v>0</v>
      </c>
      <c r="J3" s="4">
        <v>30</v>
      </c>
      <c r="K3" s="59">
        <v>0</v>
      </c>
      <c r="L3" s="4">
        <v>0</v>
      </c>
      <c r="M3" s="4">
        <v>0</v>
      </c>
      <c r="N3" s="4">
        <v>30</v>
      </c>
      <c r="O3" s="7">
        <v>0</v>
      </c>
    </row>
    <row r="4" spans="1:15" ht="15.75" thickBot="1" x14ac:dyDescent="0.3">
      <c r="A4" s="8" t="s">
        <v>24</v>
      </c>
      <c r="B4" s="11">
        <f>B3</f>
        <v>0</v>
      </c>
      <c r="C4" s="11">
        <f>B4+C3</f>
        <v>0</v>
      </c>
      <c r="D4" s="11">
        <f t="shared" ref="D4:K4" si="0">C4+D3</f>
        <v>0</v>
      </c>
      <c r="E4" s="11">
        <f t="shared" si="0"/>
        <v>0</v>
      </c>
      <c r="F4" s="11">
        <f t="shared" si="0"/>
        <v>30</v>
      </c>
      <c r="G4" s="11">
        <f t="shared" si="0"/>
        <v>35</v>
      </c>
      <c r="H4" s="11">
        <f t="shared" si="0"/>
        <v>35</v>
      </c>
      <c r="I4" s="11">
        <f t="shared" si="0"/>
        <v>35</v>
      </c>
      <c r="J4" s="11">
        <f t="shared" si="0"/>
        <v>65</v>
      </c>
      <c r="K4" s="60">
        <f t="shared" si="0"/>
        <v>65</v>
      </c>
      <c r="L4" s="11">
        <f t="shared" ref="L4" si="1">K4+L3</f>
        <v>65</v>
      </c>
      <c r="M4" s="11">
        <f t="shared" ref="M4" si="2">L4+M3</f>
        <v>65</v>
      </c>
      <c r="N4" s="11">
        <f t="shared" ref="N4" si="3">M4+N3</f>
        <v>95</v>
      </c>
      <c r="O4" s="12">
        <f t="shared" ref="O4" si="4">N4+O3</f>
        <v>95</v>
      </c>
    </row>
    <row r="5" spans="1:15" x14ac:dyDescent="0.25">
      <c r="A5" s="33"/>
      <c r="B5" s="119" t="s">
        <v>17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1"/>
    </row>
    <row r="6" spans="1:15" x14ac:dyDescent="0.25">
      <c r="A6" s="13" t="s">
        <v>59</v>
      </c>
      <c r="B6" s="27">
        <v>0</v>
      </c>
      <c r="C6" s="27">
        <v>0</v>
      </c>
      <c r="D6" s="27">
        <v>0</v>
      </c>
      <c r="E6" s="27">
        <v>0</v>
      </c>
      <c r="F6" s="27"/>
      <c r="G6" s="27">
        <f>Prices!$B$7*G4</f>
        <v>105000</v>
      </c>
      <c r="H6" s="27">
        <v>0</v>
      </c>
      <c r="I6" s="27">
        <v>0</v>
      </c>
      <c r="J6" s="27">
        <v>0</v>
      </c>
      <c r="K6" s="61">
        <f>Prices!$B$7*K4</f>
        <v>195000</v>
      </c>
      <c r="L6" s="27">
        <v>0</v>
      </c>
      <c r="M6" s="27">
        <v>0</v>
      </c>
      <c r="N6" s="27">
        <v>0</v>
      </c>
      <c r="O6" s="28">
        <f>Prices!$B$7*O4</f>
        <v>285000</v>
      </c>
    </row>
    <row r="7" spans="1:15" x14ac:dyDescent="0.25">
      <c r="A7" s="14"/>
      <c r="B7" s="29"/>
      <c r="C7" s="29"/>
      <c r="D7" s="29"/>
      <c r="E7" s="29"/>
      <c r="F7" s="29"/>
      <c r="G7" s="29"/>
      <c r="H7" s="29"/>
      <c r="I7" s="29"/>
      <c r="J7" s="29"/>
      <c r="K7" s="62"/>
      <c r="L7" s="29"/>
      <c r="M7" s="29"/>
      <c r="N7" s="29"/>
      <c r="O7" s="30"/>
    </row>
    <row r="8" spans="1:15" ht="15.75" thickBot="1" x14ac:dyDescent="0.3">
      <c r="A8" s="8" t="s">
        <v>7</v>
      </c>
      <c r="B8" s="31">
        <f t="shared" ref="B8:O8" si="5">SUM(B6:B6)</f>
        <v>0</v>
      </c>
      <c r="C8" s="31">
        <f t="shared" si="5"/>
        <v>0</v>
      </c>
      <c r="D8" s="31">
        <f t="shared" si="5"/>
        <v>0</v>
      </c>
      <c r="E8" s="31">
        <f t="shared" si="5"/>
        <v>0</v>
      </c>
      <c r="F8" s="31">
        <f t="shared" si="5"/>
        <v>0</v>
      </c>
      <c r="G8" s="31">
        <f t="shared" si="5"/>
        <v>105000</v>
      </c>
      <c r="H8" s="31">
        <f t="shared" si="5"/>
        <v>0</v>
      </c>
      <c r="I8" s="31">
        <f t="shared" si="5"/>
        <v>0</v>
      </c>
      <c r="J8" s="31">
        <f t="shared" si="5"/>
        <v>0</v>
      </c>
      <c r="K8" s="71">
        <f t="shared" si="5"/>
        <v>195000</v>
      </c>
      <c r="L8" s="31">
        <f t="shared" si="5"/>
        <v>0</v>
      </c>
      <c r="M8" s="31">
        <f t="shared" si="5"/>
        <v>0</v>
      </c>
      <c r="N8" s="31">
        <f t="shared" si="5"/>
        <v>0</v>
      </c>
      <c r="O8" s="32">
        <f t="shared" si="5"/>
        <v>285000</v>
      </c>
    </row>
    <row r="9" spans="1:15" x14ac:dyDescent="0.25">
      <c r="A9" s="5"/>
      <c r="B9" s="119" t="s">
        <v>18</v>
      </c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1"/>
    </row>
    <row r="10" spans="1:15" x14ac:dyDescent="0.25">
      <c r="A10" s="13" t="s">
        <v>63</v>
      </c>
      <c r="B10" s="103">
        <f>Prices!$B$10*B3</f>
        <v>0</v>
      </c>
      <c r="C10" s="103">
        <f>Prices!$B$10*C3</f>
        <v>0</v>
      </c>
      <c r="D10" s="103">
        <f>Prices!$B$10*D3</f>
        <v>0</v>
      </c>
      <c r="E10" s="103">
        <f>Prices!$B$10*E3</f>
        <v>0</v>
      </c>
      <c r="F10" s="103">
        <f>Prices!$B$10*F3</f>
        <v>9343.2000000000007</v>
      </c>
      <c r="G10" s="103">
        <f>Prices!$B$10*G3</f>
        <v>1557.2000000000003</v>
      </c>
      <c r="H10" s="103">
        <f>Prices!$B$10*H3</f>
        <v>0</v>
      </c>
      <c r="I10" s="103">
        <f>Prices!$B$10*I3</f>
        <v>0</v>
      </c>
      <c r="J10" s="103">
        <f>Prices!$B$10*J3</f>
        <v>9343.2000000000007</v>
      </c>
      <c r="K10" s="104">
        <f>Prices!$B$10*K3</f>
        <v>0</v>
      </c>
      <c r="L10" s="105">
        <f>Prices!$B$10*L3</f>
        <v>0</v>
      </c>
      <c r="M10" s="103">
        <f>Prices!$B$10*M3</f>
        <v>0</v>
      </c>
      <c r="N10" s="103">
        <f>Prices!$B$10*N3</f>
        <v>9343.2000000000007</v>
      </c>
      <c r="O10" s="106">
        <f>Prices!$B$10*O3</f>
        <v>0</v>
      </c>
    </row>
    <row r="11" spans="1:15" x14ac:dyDescent="0.25">
      <c r="A11" s="98" t="s">
        <v>66</v>
      </c>
      <c r="B11" s="107">
        <v>0</v>
      </c>
      <c r="C11" s="107">
        <v>0</v>
      </c>
      <c r="D11" s="107">
        <v>0</v>
      </c>
      <c r="E11" s="107">
        <v>0</v>
      </c>
      <c r="F11" s="107">
        <v>0</v>
      </c>
      <c r="G11" s="107">
        <v>0</v>
      </c>
      <c r="H11" s="107">
        <v>0</v>
      </c>
      <c r="I11" s="107">
        <v>0</v>
      </c>
      <c r="J11" s="107">
        <v>0</v>
      </c>
      <c r="K11" s="107">
        <f>Prices!$B$8*'Base case'!K4</f>
        <v>12443.600000000002</v>
      </c>
      <c r="L11" s="107">
        <v>0</v>
      </c>
      <c r="M11" s="107">
        <v>0</v>
      </c>
      <c r="N11" s="107">
        <v>0</v>
      </c>
      <c r="O11" s="108">
        <f>Prices!$B$8*'Base case'!O4</f>
        <v>18186.800000000003</v>
      </c>
    </row>
    <row r="12" spans="1:15" x14ac:dyDescent="0.25">
      <c r="A12" s="15" t="s">
        <v>19</v>
      </c>
      <c r="B12" s="99">
        <f>Prices!$E$5*(Prices!$B$1*Prices!$B$2)</f>
        <v>42240</v>
      </c>
      <c r="C12" s="99">
        <f>Prices!$E$5*(Prices!$B$1*Prices!$B$2)</f>
        <v>42240</v>
      </c>
      <c r="D12" s="99">
        <f>Prices!$E$5*(Prices!$B$1*Prices!$B$2)</f>
        <v>42240</v>
      </c>
      <c r="E12" s="99">
        <f>Prices!$E$7*(Prices!$B$1*Prices!$B$2)</f>
        <v>105600</v>
      </c>
      <c r="F12" s="99">
        <f>Prices!$E$7*(Prices!$B$1*Prices!$B$2)</f>
        <v>105600</v>
      </c>
      <c r="G12" s="99">
        <f>Prices!$E$8*(Prices!$B$1*Prices!$B$2)</f>
        <v>63360</v>
      </c>
      <c r="H12" s="99">
        <f>Prices!$E$8*(Prices!$B$1*Prices!$B$2)</f>
        <v>63360</v>
      </c>
      <c r="I12" s="99">
        <f>Prices!$E$5*(Prices!$B$1*Prices!$B$2)</f>
        <v>42240</v>
      </c>
      <c r="J12" s="99">
        <f>Prices!$E$5*(Prices!$B$1*Prices!$B$2)</f>
        <v>42240</v>
      </c>
      <c r="K12" s="99">
        <f>Prices!$E$5*(Prices!$B$1*Prices!$B$2)</f>
        <v>42240</v>
      </c>
      <c r="L12" s="99">
        <f>Prices!$E$5*(Prices!$B$1*Prices!$B$2)/3</f>
        <v>14080</v>
      </c>
      <c r="M12" s="109">
        <f>Prices!$E$5*(Prices!$B$1*Prices!$B$2)/3</f>
        <v>14080</v>
      </c>
      <c r="N12" s="109">
        <f>Prices!$E$5*(Prices!$B$1*Prices!$B$2)/3</f>
        <v>14080</v>
      </c>
      <c r="O12" s="110">
        <f>Prices!$E$5*(Prices!$B$1*Prices!$B$2)/3</f>
        <v>14080</v>
      </c>
    </row>
    <row r="13" spans="1:15" x14ac:dyDescent="0.25">
      <c r="A13" s="15" t="s">
        <v>21</v>
      </c>
      <c r="B13" s="19">
        <v>0</v>
      </c>
      <c r="C13" s="19">
        <v>0</v>
      </c>
      <c r="D13" s="19">
        <v>0</v>
      </c>
      <c r="E13" s="19">
        <v>0</v>
      </c>
      <c r="F13" s="19">
        <f>Prices!$E$8*(Prices!$B$3*Prices!$B$4)</f>
        <v>11520</v>
      </c>
      <c r="G13" s="19">
        <f>Prices!$E$7*(Prices!$B$3*Prices!$B$4)</f>
        <v>19200</v>
      </c>
      <c r="H13" s="19">
        <f>Prices!$E$7*(Prices!$B$3*Prices!$B$4)</f>
        <v>19200</v>
      </c>
      <c r="I13" s="19">
        <f>Prices!$E$7*(Prices!$B$3*Prices!$B$4)</f>
        <v>19200</v>
      </c>
      <c r="J13" s="19">
        <f>Prices!$E$7*(Prices!$B$3*Prices!$B$4)</f>
        <v>19200</v>
      </c>
      <c r="K13" s="19">
        <f>Prices!$E$7*(Prices!$B$3*Prices!$B$4)</f>
        <v>19200</v>
      </c>
      <c r="L13" s="19">
        <f>Prices!$E$7*(Prices!$B$3*Prices!$B$4)</f>
        <v>19200</v>
      </c>
      <c r="M13" s="19">
        <f>Prices!$E$7*(Prices!$B$3*Prices!$B$4)</f>
        <v>19200</v>
      </c>
      <c r="N13" s="19">
        <f>Prices!$E$7*(Prices!$B$3*Prices!$B$4)</f>
        <v>19200</v>
      </c>
      <c r="O13" s="20">
        <f>Prices!$E$7*(Prices!$B$3*Prices!$B$4)</f>
        <v>19200</v>
      </c>
    </row>
    <row r="14" spans="1:15" x14ac:dyDescent="0.25">
      <c r="A14" s="15" t="s">
        <v>20</v>
      </c>
      <c r="B14" s="19">
        <v>0</v>
      </c>
      <c r="C14" s="19">
        <v>0</v>
      </c>
      <c r="D14" s="19">
        <v>0</v>
      </c>
      <c r="E14" s="19">
        <v>0</v>
      </c>
      <c r="F14" s="19">
        <f>Prices!$E$7*(Prices!$B$5*Prices!$B$6)</f>
        <v>25600</v>
      </c>
      <c r="G14" s="19">
        <f>Prices!$E$7*(Prices!$B$5*Prices!$B$6)</f>
        <v>25600</v>
      </c>
      <c r="H14" s="19">
        <f>Prices!$E$7*(Prices!$B$5*Prices!$B$6)</f>
        <v>25600</v>
      </c>
      <c r="I14" s="19">
        <f>Prices!$E$7*(Prices!$B$5*Prices!$B$6)</f>
        <v>25600</v>
      </c>
      <c r="J14" s="19">
        <f>Prices!$E$7*(Prices!$B$5*Prices!$B$6)</f>
        <v>25600</v>
      </c>
      <c r="K14" s="64">
        <f>Prices!$E$7*(Prices!$B$5*Prices!$B$6)</f>
        <v>25600</v>
      </c>
      <c r="L14" s="68">
        <f>Prices!$E$7*(Prices!$B$5*Prices!$B$6)</f>
        <v>25600</v>
      </c>
      <c r="M14" s="19">
        <f>Prices!$E$7*(Prices!$B$5*Prices!$B$6)</f>
        <v>25600</v>
      </c>
      <c r="N14" s="19">
        <f>Prices!$E$7*(Prices!$B$5*Prices!$B$6)</f>
        <v>25600</v>
      </c>
      <c r="O14" s="20">
        <f>Prices!$E$7*(Prices!$B$5*Prices!$B$6)</f>
        <v>25600</v>
      </c>
    </row>
    <row r="15" spans="1:15" x14ac:dyDescent="0.25">
      <c r="A15" s="16"/>
      <c r="B15" s="21"/>
      <c r="C15" s="21"/>
      <c r="D15" s="21"/>
      <c r="E15" s="21"/>
      <c r="F15" s="21"/>
      <c r="G15" s="21"/>
      <c r="H15" s="21"/>
      <c r="I15" s="21"/>
      <c r="J15" s="21"/>
      <c r="K15" s="65"/>
      <c r="L15" s="69"/>
      <c r="M15" s="21"/>
      <c r="N15" s="21"/>
      <c r="O15" s="22"/>
    </row>
    <row r="16" spans="1:15" x14ac:dyDescent="0.25">
      <c r="A16" s="16" t="s">
        <v>22</v>
      </c>
      <c r="B16" s="21">
        <v>0</v>
      </c>
      <c r="C16" s="21">
        <v>0</v>
      </c>
      <c r="D16" s="21">
        <v>0</v>
      </c>
      <c r="E16" s="21">
        <v>0</v>
      </c>
      <c r="F16" s="21">
        <v>2000</v>
      </c>
      <c r="G16" s="21">
        <v>300</v>
      </c>
      <c r="H16" s="21">
        <v>300</v>
      </c>
      <c r="I16" s="21">
        <v>300</v>
      </c>
      <c r="J16" s="21">
        <v>1000</v>
      </c>
      <c r="K16" s="65">
        <v>300</v>
      </c>
      <c r="L16" s="69">
        <v>300</v>
      </c>
      <c r="M16" s="21">
        <v>300</v>
      </c>
      <c r="N16" s="21">
        <v>1000</v>
      </c>
      <c r="O16" s="22">
        <v>300</v>
      </c>
    </row>
    <row r="17" spans="1:15" x14ac:dyDescent="0.25">
      <c r="A17" s="16" t="s">
        <v>23</v>
      </c>
      <c r="B17" s="21">
        <v>0</v>
      </c>
      <c r="C17" s="21">
        <v>0</v>
      </c>
      <c r="D17" s="21">
        <v>0</v>
      </c>
      <c r="E17" s="21">
        <v>0</v>
      </c>
      <c r="F17" s="21">
        <v>2000</v>
      </c>
      <c r="G17" s="21">
        <v>200</v>
      </c>
      <c r="H17" s="21">
        <v>0</v>
      </c>
      <c r="I17" s="21">
        <v>0</v>
      </c>
      <c r="J17" s="21">
        <v>0</v>
      </c>
      <c r="K17" s="65">
        <v>200</v>
      </c>
      <c r="L17" s="69">
        <v>0</v>
      </c>
      <c r="M17" s="21">
        <v>0</v>
      </c>
      <c r="N17" s="21">
        <v>0</v>
      </c>
      <c r="O17" s="22">
        <v>200</v>
      </c>
    </row>
    <row r="18" spans="1:15" x14ac:dyDescent="0.25">
      <c r="A18" s="14"/>
      <c r="B18" s="23"/>
      <c r="C18" s="23"/>
      <c r="D18" s="23"/>
      <c r="E18" s="23"/>
      <c r="F18" s="23"/>
      <c r="G18" s="23"/>
      <c r="H18" s="23"/>
      <c r="I18" s="23"/>
      <c r="J18" s="23"/>
      <c r="K18" s="66"/>
      <c r="L18" s="70"/>
      <c r="M18" s="23"/>
      <c r="N18" s="23"/>
      <c r="O18" s="24"/>
    </row>
    <row r="19" spans="1:15" x14ac:dyDescent="0.25">
      <c r="A19" s="6" t="s">
        <v>8</v>
      </c>
      <c r="B19" s="25">
        <f t="shared" ref="B19:K19" si="6">SUM(B10:B18)</f>
        <v>42240</v>
      </c>
      <c r="C19" s="25">
        <f t="shared" si="6"/>
        <v>42240</v>
      </c>
      <c r="D19" s="25">
        <f t="shared" si="6"/>
        <v>42240</v>
      </c>
      <c r="E19" s="25">
        <f t="shared" si="6"/>
        <v>105600</v>
      </c>
      <c r="F19" s="25">
        <f t="shared" si="6"/>
        <v>156063.20000000001</v>
      </c>
      <c r="G19" s="25">
        <f t="shared" si="6"/>
        <v>110217.2</v>
      </c>
      <c r="H19" s="25">
        <f t="shared" si="6"/>
        <v>108460</v>
      </c>
      <c r="I19" s="25">
        <f t="shared" si="6"/>
        <v>87340</v>
      </c>
      <c r="J19" s="25">
        <f t="shared" si="6"/>
        <v>97383.2</v>
      </c>
      <c r="K19" s="72">
        <f t="shared" si="6"/>
        <v>99983.6</v>
      </c>
      <c r="L19" s="25">
        <f t="shared" ref="L19:O19" si="7">SUM(L10:L18)</f>
        <v>59180</v>
      </c>
      <c r="M19" s="25">
        <f t="shared" si="7"/>
        <v>59180</v>
      </c>
      <c r="N19" s="25">
        <f t="shared" si="7"/>
        <v>69223.199999999997</v>
      </c>
      <c r="O19" s="26">
        <f t="shared" si="7"/>
        <v>77566.8</v>
      </c>
    </row>
    <row r="20" spans="1:15" x14ac:dyDescent="0.25">
      <c r="A20" s="6"/>
      <c r="B20" s="4"/>
      <c r="C20" s="4"/>
      <c r="D20" s="4"/>
      <c r="E20" s="4"/>
      <c r="F20" s="4"/>
      <c r="G20" s="4"/>
      <c r="H20" s="4"/>
      <c r="I20" s="4"/>
      <c r="J20" s="4"/>
      <c r="K20" s="59"/>
      <c r="L20" s="4"/>
      <c r="M20" s="4"/>
      <c r="N20" s="4"/>
      <c r="O20" s="7"/>
    </row>
    <row r="21" spans="1:15" ht="15.75" thickBot="1" x14ac:dyDescent="0.3">
      <c r="A21" s="8" t="s">
        <v>15</v>
      </c>
      <c r="B21" s="9">
        <f>B8-B19</f>
        <v>-42240</v>
      </c>
      <c r="C21" s="9">
        <f t="shared" ref="C21:O21" si="8">B21+C8-C19</f>
        <v>-84480</v>
      </c>
      <c r="D21" s="9">
        <f t="shared" si="8"/>
        <v>-126720</v>
      </c>
      <c r="E21" s="9">
        <f t="shared" si="8"/>
        <v>-232320</v>
      </c>
      <c r="F21" s="9">
        <f t="shared" si="8"/>
        <v>-388383.2</v>
      </c>
      <c r="G21" s="9">
        <f t="shared" si="8"/>
        <v>-393600.4</v>
      </c>
      <c r="H21" s="9">
        <f t="shared" si="8"/>
        <v>-502060.4</v>
      </c>
      <c r="I21" s="9">
        <f t="shared" si="8"/>
        <v>-589400.4</v>
      </c>
      <c r="J21" s="9">
        <f t="shared" si="8"/>
        <v>-686783.6</v>
      </c>
      <c r="K21" s="73">
        <f t="shared" si="8"/>
        <v>-591767.19999999995</v>
      </c>
      <c r="L21" s="9">
        <f t="shared" si="8"/>
        <v>-650947.19999999995</v>
      </c>
      <c r="M21" s="9">
        <f t="shared" si="8"/>
        <v>-710127.2</v>
      </c>
      <c r="N21" s="9">
        <f t="shared" si="8"/>
        <v>-779350.39999999991</v>
      </c>
      <c r="O21" s="10">
        <f t="shared" si="8"/>
        <v>-571917.19999999995</v>
      </c>
    </row>
    <row r="23" spans="1:15" x14ac:dyDescent="0.25">
      <c r="B23" s="2"/>
    </row>
    <row r="24" spans="1:15" x14ac:dyDescent="0.25">
      <c r="B24" s="2"/>
    </row>
    <row r="26" spans="1:15" x14ac:dyDescent="0.25">
      <c r="K26" s="2"/>
    </row>
    <row r="27" spans="1:15" x14ac:dyDescent="0.25">
      <c r="K27" s="2"/>
    </row>
  </sheetData>
  <mergeCells count="6">
    <mergeCell ref="L1:O1"/>
    <mergeCell ref="B5:O5"/>
    <mergeCell ref="B9:O9"/>
    <mergeCell ref="B1:C1"/>
    <mergeCell ref="D1:G1"/>
    <mergeCell ref="H1:K1"/>
  </mergeCells>
  <phoneticPr fontId="4" type="noConversion"/>
  <conditionalFormatting sqref="B21:K21">
    <cfRule type="cellIs" dxfId="11" priority="3" operator="lessThan">
      <formula>0</formula>
    </cfRule>
    <cfRule type="cellIs" dxfId="10" priority="4" operator="greaterThanOrEqual">
      <formula>0</formula>
    </cfRule>
  </conditionalFormatting>
  <conditionalFormatting sqref="L21:O21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6E4E6-0C30-42FE-83D8-AFD770C872EF}">
  <sheetPr>
    <pageSetUpPr fitToPage="1"/>
  </sheetPr>
  <dimension ref="A1:O27"/>
  <sheetViews>
    <sheetView workbookViewId="0">
      <selection activeCell="E30" sqref="E30"/>
    </sheetView>
  </sheetViews>
  <sheetFormatPr baseColWidth="10" defaultRowHeight="15" x14ac:dyDescent="0.25"/>
  <cols>
    <col min="1" max="1" width="19.85546875" bestFit="1" customWidth="1"/>
    <col min="2" max="3" width="14.28515625" bestFit="1" customWidth="1"/>
    <col min="4" max="10" width="15.28515625" bestFit="1" customWidth="1"/>
    <col min="11" max="11" width="15.28515625" customWidth="1"/>
    <col min="12" max="14" width="15.28515625" bestFit="1" customWidth="1"/>
    <col min="15" max="15" width="15.28515625" customWidth="1"/>
  </cols>
  <sheetData>
    <row r="1" spans="1:15" x14ac:dyDescent="0.25">
      <c r="A1" s="5" t="s">
        <v>1</v>
      </c>
      <c r="B1" s="122">
        <v>2021</v>
      </c>
      <c r="C1" s="122"/>
      <c r="D1" s="123">
        <v>2022</v>
      </c>
      <c r="E1" s="123"/>
      <c r="F1" s="123"/>
      <c r="G1" s="123"/>
      <c r="H1" s="130">
        <v>2023</v>
      </c>
      <c r="I1" s="124"/>
      <c r="J1" s="124"/>
      <c r="K1" s="125"/>
      <c r="L1" s="117">
        <v>2024</v>
      </c>
      <c r="M1" s="117"/>
      <c r="N1" s="117"/>
      <c r="O1" s="118"/>
    </row>
    <row r="2" spans="1:15" x14ac:dyDescent="0.25">
      <c r="A2" s="6" t="s">
        <v>2</v>
      </c>
      <c r="B2" s="35" t="s">
        <v>5</v>
      </c>
      <c r="C2" s="36" t="s">
        <v>6</v>
      </c>
      <c r="D2" s="37" t="s">
        <v>3</v>
      </c>
      <c r="E2" s="34" t="s">
        <v>4</v>
      </c>
      <c r="F2" s="35" t="s">
        <v>5</v>
      </c>
      <c r="G2" s="38" t="s">
        <v>6</v>
      </c>
      <c r="H2" s="86" t="s">
        <v>3</v>
      </c>
      <c r="I2" s="85" t="s">
        <v>4</v>
      </c>
      <c r="J2" s="35" t="s">
        <v>5</v>
      </c>
      <c r="K2" s="58" t="s">
        <v>6</v>
      </c>
      <c r="L2" s="37" t="s">
        <v>3</v>
      </c>
      <c r="M2" s="34" t="s">
        <v>4</v>
      </c>
      <c r="N2" s="35" t="s">
        <v>5</v>
      </c>
      <c r="O2" s="38" t="s">
        <v>6</v>
      </c>
    </row>
    <row r="3" spans="1:15" x14ac:dyDescent="0.25">
      <c r="A3" s="6" t="s">
        <v>16</v>
      </c>
      <c r="B3" s="4">
        <v>0</v>
      </c>
      <c r="C3" s="4">
        <v>0</v>
      </c>
      <c r="D3" s="4">
        <v>0</v>
      </c>
      <c r="E3" s="4">
        <v>0</v>
      </c>
      <c r="F3" s="4">
        <v>30</v>
      </c>
      <c r="G3" s="7">
        <v>5</v>
      </c>
      <c r="H3" s="87">
        <v>0</v>
      </c>
      <c r="I3" s="79">
        <v>0</v>
      </c>
      <c r="J3" s="4">
        <v>0</v>
      </c>
      <c r="K3" s="59">
        <v>0</v>
      </c>
      <c r="L3" s="4">
        <v>0</v>
      </c>
      <c r="M3" s="4">
        <v>0</v>
      </c>
      <c r="N3" s="4">
        <v>0</v>
      </c>
      <c r="O3" s="7">
        <v>0</v>
      </c>
    </row>
    <row r="4" spans="1:15" ht="15.75" thickBot="1" x14ac:dyDescent="0.3">
      <c r="A4" s="8" t="s">
        <v>24</v>
      </c>
      <c r="B4" s="11">
        <f>B3</f>
        <v>0</v>
      </c>
      <c r="C4" s="11">
        <f>B4+C3</f>
        <v>0</v>
      </c>
      <c r="D4" s="11">
        <f t="shared" ref="D4:O4" si="0">C4+D3</f>
        <v>0</v>
      </c>
      <c r="E4" s="11">
        <f t="shared" si="0"/>
        <v>0</v>
      </c>
      <c r="F4" s="11">
        <f t="shared" si="0"/>
        <v>30</v>
      </c>
      <c r="G4" s="12">
        <f t="shared" si="0"/>
        <v>35</v>
      </c>
      <c r="H4" s="88">
        <v>0</v>
      </c>
      <c r="I4" s="81">
        <v>0</v>
      </c>
      <c r="J4" s="11">
        <v>0</v>
      </c>
      <c r="K4" s="60">
        <f t="shared" si="0"/>
        <v>0</v>
      </c>
      <c r="L4" s="11">
        <f t="shared" si="0"/>
        <v>0</v>
      </c>
      <c r="M4" s="11">
        <f t="shared" si="0"/>
        <v>0</v>
      </c>
      <c r="N4" s="11">
        <f t="shared" si="0"/>
        <v>0</v>
      </c>
      <c r="O4" s="12">
        <f t="shared" si="0"/>
        <v>0</v>
      </c>
    </row>
    <row r="5" spans="1:15" x14ac:dyDescent="0.25">
      <c r="A5" s="33"/>
      <c r="B5" s="119" t="s">
        <v>17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1"/>
    </row>
    <row r="6" spans="1:15" x14ac:dyDescent="0.25">
      <c r="A6" s="13" t="s">
        <v>59</v>
      </c>
      <c r="B6" s="27">
        <v>0</v>
      </c>
      <c r="C6" s="27">
        <v>0</v>
      </c>
      <c r="D6" s="27">
        <v>0</v>
      </c>
      <c r="E6" s="27">
        <v>0</v>
      </c>
      <c r="F6" s="27"/>
      <c r="G6" s="28">
        <f>Prices!$B$7*G4</f>
        <v>105000</v>
      </c>
      <c r="H6" s="89">
        <v>0</v>
      </c>
      <c r="I6" s="82">
        <v>0</v>
      </c>
      <c r="J6" s="27">
        <v>0</v>
      </c>
      <c r="K6" s="61">
        <f>Prices!$B$7*K4</f>
        <v>0</v>
      </c>
      <c r="L6" s="27">
        <v>0</v>
      </c>
      <c r="M6" s="27">
        <v>0</v>
      </c>
      <c r="N6" s="27">
        <v>0</v>
      </c>
      <c r="O6" s="28">
        <f>Prices!$B$7*O4</f>
        <v>0</v>
      </c>
    </row>
    <row r="7" spans="1:15" x14ac:dyDescent="0.25">
      <c r="A7" s="14"/>
      <c r="B7" s="29"/>
      <c r="C7" s="29"/>
      <c r="D7" s="29"/>
      <c r="E7" s="29"/>
      <c r="F7" s="29"/>
      <c r="G7" s="30"/>
      <c r="H7" s="90"/>
      <c r="I7" s="83"/>
      <c r="J7" s="29"/>
      <c r="K7" s="62"/>
      <c r="L7" s="29"/>
      <c r="M7" s="29"/>
      <c r="N7" s="29"/>
      <c r="O7" s="30"/>
    </row>
    <row r="8" spans="1:15" ht="15.75" thickBot="1" x14ac:dyDescent="0.3">
      <c r="A8" s="8" t="s">
        <v>7</v>
      </c>
      <c r="B8" s="31">
        <f t="shared" ref="B8:O8" si="1">SUM(B6:B6)</f>
        <v>0</v>
      </c>
      <c r="C8" s="31">
        <f t="shared" si="1"/>
        <v>0</v>
      </c>
      <c r="D8" s="31">
        <f t="shared" si="1"/>
        <v>0</v>
      </c>
      <c r="E8" s="31">
        <f t="shared" si="1"/>
        <v>0</v>
      </c>
      <c r="F8" s="31">
        <f t="shared" si="1"/>
        <v>0</v>
      </c>
      <c r="G8" s="32">
        <f t="shared" si="1"/>
        <v>105000</v>
      </c>
      <c r="H8" s="91">
        <f t="shared" si="1"/>
        <v>0</v>
      </c>
      <c r="I8" s="84">
        <f t="shared" si="1"/>
        <v>0</v>
      </c>
      <c r="J8" s="31">
        <f t="shared" si="1"/>
        <v>0</v>
      </c>
      <c r="K8" s="71">
        <f t="shared" si="1"/>
        <v>0</v>
      </c>
      <c r="L8" s="31">
        <f t="shared" si="1"/>
        <v>0</v>
      </c>
      <c r="M8" s="31">
        <f t="shared" si="1"/>
        <v>0</v>
      </c>
      <c r="N8" s="31">
        <f t="shared" si="1"/>
        <v>0</v>
      </c>
      <c r="O8" s="32">
        <f t="shared" si="1"/>
        <v>0</v>
      </c>
    </row>
    <row r="9" spans="1:15" x14ac:dyDescent="0.25">
      <c r="A9" s="5"/>
      <c r="B9" s="119" t="s">
        <v>18</v>
      </c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1"/>
    </row>
    <row r="10" spans="1:15" x14ac:dyDescent="0.25">
      <c r="A10" s="13" t="s">
        <v>63</v>
      </c>
      <c r="B10" s="17">
        <f>Prices!$B$10*B3</f>
        <v>0</v>
      </c>
      <c r="C10" s="17">
        <f>Prices!$B$10*C3</f>
        <v>0</v>
      </c>
      <c r="D10" s="17">
        <f>Prices!$B$10*D3</f>
        <v>0</v>
      </c>
      <c r="E10" s="17">
        <f>Prices!$B$10*E3</f>
        <v>0</v>
      </c>
      <c r="F10" s="17">
        <f>Prices!$B$10*F3</f>
        <v>9343.2000000000007</v>
      </c>
      <c r="G10" s="18">
        <f>Prices!$B$10*G3</f>
        <v>1557.2000000000003</v>
      </c>
      <c r="H10" s="92">
        <f>Prices!$B$10*H3</f>
        <v>0</v>
      </c>
      <c r="I10" s="74">
        <f>Prices!$B$10*I3</f>
        <v>0</v>
      </c>
      <c r="J10" s="17">
        <f>Prices!$B$10*J3</f>
        <v>0</v>
      </c>
      <c r="K10" s="63">
        <f>Prices!$B$10*K3</f>
        <v>0</v>
      </c>
      <c r="L10" s="67">
        <f>Prices!$B$10*L3</f>
        <v>0</v>
      </c>
      <c r="M10" s="17">
        <f>Prices!$B$10*M3</f>
        <v>0</v>
      </c>
      <c r="N10" s="17">
        <f>Prices!$B$10*N3</f>
        <v>0</v>
      </c>
      <c r="O10" s="18">
        <f>Prices!$B$10*O3</f>
        <v>0</v>
      </c>
    </row>
    <row r="11" spans="1:15" x14ac:dyDescent="0.25">
      <c r="A11" s="98" t="s">
        <v>66</v>
      </c>
      <c r="B11" s="99">
        <v>0</v>
      </c>
      <c r="C11" s="99">
        <v>0</v>
      </c>
      <c r="D11" s="99">
        <v>0</v>
      </c>
      <c r="E11" s="99">
        <v>0</v>
      </c>
      <c r="F11" s="99">
        <v>0</v>
      </c>
      <c r="G11" s="102">
        <v>0</v>
      </c>
      <c r="H11" s="111">
        <v>0</v>
      </c>
      <c r="I11" s="101">
        <v>0</v>
      </c>
      <c r="J11" s="99">
        <v>0</v>
      </c>
      <c r="K11" s="100">
        <v>0</v>
      </c>
      <c r="L11" s="101">
        <v>0</v>
      </c>
      <c r="M11" s="99">
        <v>0</v>
      </c>
      <c r="N11" s="99">
        <v>0</v>
      </c>
      <c r="O11" s="102">
        <v>0</v>
      </c>
    </row>
    <row r="12" spans="1:15" x14ac:dyDescent="0.25">
      <c r="A12" s="15" t="s">
        <v>19</v>
      </c>
      <c r="B12" s="19">
        <f>Prices!$E$5*(Prices!$B$1*Prices!$B$2)</f>
        <v>42240</v>
      </c>
      <c r="C12" s="19">
        <f>Prices!$E$5*(Prices!$B$1*Prices!$B$2)</f>
        <v>42240</v>
      </c>
      <c r="D12" s="19">
        <f>Prices!$E$5*(Prices!$B$1*Prices!$B$2)</f>
        <v>42240</v>
      </c>
      <c r="E12" s="19">
        <f>Prices!$E$7*(Prices!$B$1*Prices!$B$2)</f>
        <v>105600</v>
      </c>
      <c r="F12" s="19">
        <f>Prices!$E$7*(Prices!$B$1*Prices!$B$2)</f>
        <v>105600</v>
      </c>
      <c r="G12" s="20">
        <f>Prices!$E$8*(Prices!$B$1*Prices!$B$2)</f>
        <v>63360</v>
      </c>
      <c r="H12" s="93">
        <f>Prices!$E$8*(Prices!$B$1*Prices!$B$2)</f>
        <v>63360</v>
      </c>
      <c r="I12" s="75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20">
        <v>0</v>
      </c>
    </row>
    <row r="13" spans="1:15" x14ac:dyDescent="0.25">
      <c r="A13" s="15" t="s">
        <v>21</v>
      </c>
      <c r="B13" s="19">
        <v>0</v>
      </c>
      <c r="C13" s="19">
        <v>0</v>
      </c>
      <c r="D13" s="19">
        <v>0</v>
      </c>
      <c r="E13" s="19">
        <v>0</v>
      </c>
      <c r="F13" s="19">
        <f>Prices!$E$8*(Prices!$B$3*Prices!$B$4)</f>
        <v>11520</v>
      </c>
      <c r="G13" s="20">
        <f>Prices!$E$7*(Prices!$B$3*Prices!$B$4)</f>
        <v>19200</v>
      </c>
      <c r="H13" s="93">
        <f>Prices!$E$7*(Prices!$B$3*Prices!$B$4)</f>
        <v>19200</v>
      </c>
      <c r="I13" s="75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20">
        <v>0</v>
      </c>
    </row>
    <row r="14" spans="1:15" x14ac:dyDescent="0.25">
      <c r="A14" s="15" t="s">
        <v>20</v>
      </c>
      <c r="B14" s="19">
        <v>0</v>
      </c>
      <c r="C14" s="19">
        <v>0</v>
      </c>
      <c r="D14" s="19">
        <v>0</v>
      </c>
      <c r="E14" s="19">
        <v>0</v>
      </c>
      <c r="F14" s="19">
        <f>Prices!$E$7*(Prices!$B$5*Prices!$B$6)</f>
        <v>25600</v>
      </c>
      <c r="G14" s="20">
        <f>Prices!$E$7*(Prices!$B$5*Prices!$B$6)</f>
        <v>25600</v>
      </c>
      <c r="H14" s="93">
        <f>Prices!$E$7*(Prices!$B$5*Prices!$B$6)</f>
        <v>25600</v>
      </c>
      <c r="I14" s="75">
        <v>0</v>
      </c>
      <c r="J14" s="19">
        <v>0</v>
      </c>
      <c r="K14" s="64">
        <v>0</v>
      </c>
      <c r="L14" s="68">
        <v>0</v>
      </c>
      <c r="M14" s="19">
        <v>0</v>
      </c>
      <c r="N14" s="19">
        <v>0</v>
      </c>
      <c r="O14" s="20">
        <v>0</v>
      </c>
    </row>
    <row r="15" spans="1:15" x14ac:dyDescent="0.25">
      <c r="A15" s="16"/>
      <c r="B15" s="21"/>
      <c r="C15" s="21"/>
      <c r="D15" s="21"/>
      <c r="E15" s="21"/>
      <c r="F15" s="21"/>
      <c r="G15" s="22"/>
      <c r="H15" s="94"/>
      <c r="I15" s="76"/>
      <c r="J15" s="21"/>
      <c r="K15" s="65"/>
      <c r="L15" s="69"/>
      <c r="M15" s="21"/>
      <c r="N15" s="21"/>
      <c r="O15" s="22"/>
    </row>
    <row r="16" spans="1:15" x14ac:dyDescent="0.25">
      <c r="A16" s="16" t="s">
        <v>22</v>
      </c>
      <c r="B16" s="21">
        <v>0</v>
      </c>
      <c r="C16" s="21">
        <v>0</v>
      </c>
      <c r="D16" s="21">
        <v>0</v>
      </c>
      <c r="E16" s="21">
        <v>0</v>
      </c>
      <c r="F16" s="21">
        <v>2000</v>
      </c>
      <c r="G16" s="22">
        <v>300</v>
      </c>
      <c r="H16" s="94">
        <v>300</v>
      </c>
      <c r="I16" s="76">
        <v>0</v>
      </c>
      <c r="J16" s="21">
        <v>0</v>
      </c>
      <c r="K16" s="65">
        <v>0</v>
      </c>
      <c r="L16" s="69">
        <v>0</v>
      </c>
      <c r="M16" s="21">
        <v>0</v>
      </c>
      <c r="N16" s="21">
        <v>0</v>
      </c>
      <c r="O16" s="22">
        <v>0</v>
      </c>
    </row>
    <row r="17" spans="1:15" x14ac:dyDescent="0.25">
      <c r="A17" s="16" t="s">
        <v>23</v>
      </c>
      <c r="B17" s="21">
        <v>0</v>
      </c>
      <c r="C17" s="21">
        <v>0</v>
      </c>
      <c r="D17" s="21">
        <v>0</v>
      </c>
      <c r="E17" s="21">
        <v>0</v>
      </c>
      <c r="F17" s="21">
        <v>2000</v>
      </c>
      <c r="G17" s="22">
        <v>200</v>
      </c>
      <c r="H17" s="94">
        <v>0</v>
      </c>
      <c r="I17" s="76">
        <v>0</v>
      </c>
      <c r="J17" s="21">
        <v>0</v>
      </c>
      <c r="K17" s="65">
        <v>0</v>
      </c>
      <c r="L17" s="69">
        <v>0</v>
      </c>
      <c r="M17" s="21">
        <v>0</v>
      </c>
      <c r="N17" s="21">
        <v>0</v>
      </c>
      <c r="O17" s="22">
        <v>0</v>
      </c>
    </row>
    <row r="18" spans="1:15" x14ac:dyDescent="0.25">
      <c r="A18" s="14"/>
      <c r="B18" s="23"/>
      <c r="C18" s="23"/>
      <c r="D18" s="23"/>
      <c r="E18" s="23"/>
      <c r="F18" s="23"/>
      <c r="G18" s="24"/>
      <c r="H18" s="95"/>
      <c r="I18" s="77"/>
      <c r="J18" s="23"/>
      <c r="K18" s="66"/>
      <c r="L18" s="70"/>
      <c r="M18" s="23"/>
      <c r="N18" s="23"/>
      <c r="O18" s="24"/>
    </row>
    <row r="19" spans="1:15" x14ac:dyDescent="0.25">
      <c r="A19" s="6" t="s">
        <v>8</v>
      </c>
      <c r="B19" s="25">
        <f t="shared" ref="B19:O19" si="2">SUM(B10:B18)</f>
        <v>42240</v>
      </c>
      <c r="C19" s="25">
        <f t="shared" si="2"/>
        <v>42240</v>
      </c>
      <c r="D19" s="25">
        <f t="shared" si="2"/>
        <v>42240</v>
      </c>
      <c r="E19" s="25">
        <f t="shared" si="2"/>
        <v>105600</v>
      </c>
      <c r="F19" s="25">
        <f t="shared" si="2"/>
        <v>156063.20000000001</v>
      </c>
      <c r="G19" s="26">
        <f t="shared" si="2"/>
        <v>110217.2</v>
      </c>
      <c r="H19" s="96">
        <f t="shared" si="2"/>
        <v>108460</v>
      </c>
      <c r="I19" s="78">
        <f t="shared" si="2"/>
        <v>0</v>
      </c>
      <c r="J19" s="25">
        <f t="shared" si="2"/>
        <v>0</v>
      </c>
      <c r="K19" s="72">
        <f t="shared" si="2"/>
        <v>0</v>
      </c>
      <c r="L19" s="25">
        <f t="shared" si="2"/>
        <v>0</v>
      </c>
      <c r="M19" s="25">
        <f t="shared" si="2"/>
        <v>0</v>
      </c>
      <c r="N19" s="25">
        <f t="shared" si="2"/>
        <v>0</v>
      </c>
      <c r="O19" s="26">
        <f t="shared" si="2"/>
        <v>0</v>
      </c>
    </row>
    <row r="20" spans="1:15" x14ac:dyDescent="0.25">
      <c r="A20" s="6"/>
      <c r="B20" s="4"/>
      <c r="C20" s="4"/>
      <c r="D20" s="4"/>
      <c r="E20" s="4"/>
      <c r="F20" s="4"/>
      <c r="G20" s="7"/>
      <c r="H20" s="87"/>
      <c r="I20" s="79"/>
      <c r="J20" s="4"/>
      <c r="K20" s="59"/>
      <c r="L20" s="4"/>
      <c r="M20" s="4"/>
      <c r="N20" s="4"/>
      <c r="O20" s="7"/>
    </row>
    <row r="21" spans="1:15" ht="15.75" thickBot="1" x14ac:dyDescent="0.3">
      <c r="A21" s="8" t="s">
        <v>15</v>
      </c>
      <c r="B21" s="9">
        <f>B8-B19</f>
        <v>-42240</v>
      </c>
      <c r="C21" s="9">
        <f t="shared" ref="C21:O21" si="3">B21+C8-C19</f>
        <v>-84480</v>
      </c>
      <c r="D21" s="9">
        <f t="shared" si="3"/>
        <v>-126720</v>
      </c>
      <c r="E21" s="9">
        <f t="shared" si="3"/>
        <v>-232320</v>
      </c>
      <c r="F21" s="9">
        <f t="shared" si="3"/>
        <v>-388383.2</v>
      </c>
      <c r="G21" s="10">
        <f t="shared" si="3"/>
        <v>-393600.4</v>
      </c>
      <c r="H21" s="97">
        <f t="shared" si="3"/>
        <v>-502060.4</v>
      </c>
      <c r="I21" s="80">
        <f t="shared" si="3"/>
        <v>-502060.4</v>
      </c>
      <c r="J21" s="9">
        <f t="shared" si="3"/>
        <v>-502060.4</v>
      </c>
      <c r="K21" s="73">
        <f t="shared" si="3"/>
        <v>-502060.4</v>
      </c>
      <c r="L21" s="9">
        <f t="shared" si="3"/>
        <v>-502060.4</v>
      </c>
      <c r="M21" s="9">
        <f t="shared" si="3"/>
        <v>-502060.4</v>
      </c>
      <c r="N21" s="9">
        <f t="shared" si="3"/>
        <v>-502060.4</v>
      </c>
      <c r="O21" s="10">
        <f t="shared" si="3"/>
        <v>-502060.4</v>
      </c>
    </row>
    <row r="22" spans="1:15" x14ac:dyDescent="0.25">
      <c r="D22" s="47"/>
      <c r="E22" s="47"/>
      <c r="F22" s="47"/>
      <c r="G22" s="126" t="s">
        <v>64</v>
      </c>
      <c r="H22" s="128" t="s">
        <v>65</v>
      </c>
    </row>
    <row r="23" spans="1:15" x14ac:dyDescent="0.25">
      <c r="B23" s="2"/>
      <c r="D23" s="47"/>
      <c r="E23" s="47"/>
      <c r="F23" s="47"/>
      <c r="G23" s="127"/>
      <c r="H23" s="129"/>
    </row>
    <row r="24" spans="1:15" x14ac:dyDescent="0.25">
      <c r="B24" s="2"/>
      <c r="H24" s="47"/>
    </row>
    <row r="26" spans="1:15" x14ac:dyDescent="0.25">
      <c r="K26" s="2"/>
    </row>
    <row r="27" spans="1:15" x14ac:dyDescent="0.25">
      <c r="K27" s="2"/>
    </row>
  </sheetData>
  <mergeCells count="8">
    <mergeCell ref="L1:O1"/>
    <mergeCell ref="B5:O5"/>
    <mergeCell ref="B9:O9"/>
    <mergeCell ref="G22:G23"/>
    <mergeCell ref="H22:H23"/>
    <mergeCell ref="B1:C1"/>
    <mergeCell ref="D1:G1"/>
    <mergeCell ref="H1:K1"/>
  </mergeCells>
  <conditionalFormatting sqref="B21:K21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L21:O21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25" right="0.25" top="0.75" bottom="0.75" header="0.3" footer="0.3"/>
  <pageSetup paperSize="9" scale="6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535B8-5E7C-4889-B40D-505D8DFD2E03}">
  <sheetPr>
    <pageSetUpPr fitToPage="1"/>
  </sheetPr>
  <dimension ref="A1:O27"/>
  <sheetViews>
    <sheetView workbookViewId="0">
      <selection activeCell="E30" sqref="E30"/>
    </sheetView>
  </sheetViews>
  <sheetFormatPr baseColWidth="10" defaultRowHeight="15" x14ac:dyDescent="0.25"/>
  <cols>
    <col min="1" max="1" width="19.85546875" bestFit="1" customWidth="1"/>
    <col min="2" max="3" width="14.28515625" bestFit="1" customWidth="1"/>
    <col min="4" max="10" width="15.28515625" bestFit="1" customWidth="1"/>
    <col min="11" max="11" width="15.28515625" customWidth="1"/>
    <col min="12" max="14" width="15.28515625" bestFit="1" customWidth="1"/>
    <col min="15" max="15" width="15.28515625" customWidth="1"/>
  </cols>
  <sheetData>
    <row r="1" spans="1:15" x14ac:dyDescent="0.25">
      <c r="A1" s="5" t="s">
        <v>1</v>
      </c>
      <c r="B1" s="122">
        <v>2021</v>
      </c>
      <c r="C1" s="122"/>
      <c r="D1" s="123">
        <v>2022</v>
      </c>
      <c r="E1" s="123"/>
      <c r="F1" s="123"/>
      <c r="G1" s="123"/>
      <c r="H1" s="124">
        <v>2023</v>
      </c>
      <c r="I1" s="124"/>
      <c r="J1" s="124"/>
      <c r="K1" s="125"/>
      <c r="L1" s="117">
        <v>2024</v>
      </c>
      <c r="M1" s="117"/>
      <c r="N1" s="117"/>
      <c r="O1" s="118"/>
    </row>
    <row r="2" spans="1:15" x14ac:dyDescent="0.25">
      <c r="A2" s="6" t="s">
        <v>2</v>
      </c>
      <c r="B2" s="35" t="s">
        <v>5</v>
      </c>
      <c r="C2" s="36" t="s">
        <v>6</v>
      </c>
      <c r="D2" s="37" t="s">
        <v>3</v>
      </c>
      <c r="E2" s="34" t="s">
        <v>4</v>
      </c>
      <c r="F2" s="35" t="s">
        <v>5</v>
      </c>
      <c r="G2" s="36" t="s">
        <v>6</v>
      </c>
      <c r="H2" s="37" t="s">
        <v>3</v>
      </c>
      <c r="I2" s="34" t="s">
        <v>4</v>
      </c>
      <c r="J2" s="35" t="s">
        <v>5</v>
      </c>
      <c r="K2" s="58" t="s">
        <v>6</v>
      </c>
      <c r="L2" s="37" t="s">
        <v>3</v>
      </c>
      <c r="M2" s="34" t="s">
        <v>4</v>
      </c>
      <c r="N2" s="35" t="s">
        <v>5</v>
      </c>
      <c r="O2" s="38" t="s">
        <v>6</v>
      </c>
    </row>
    <row r="3" spans="1:15" x14ac:dyDescent="0.25">
      <c r="A3" s="6" t="s">
        <v>16</v>
      </c>
      <c r="B3" s="4">
        <v>0</v>
      </c>
      <c r="C3" s="4">
        <v>0</v>
      </c>
      <c r="D3" s="4">
        <v>0</v>
      </c>
      <c r="E3" s="4">
        <v>0</v>
      </c>
      <c r="F3" s="4">
        <v>30</v>
      </c>
      <c r="G3" s="4">
        <v>5</v>
      </c>
      <c r="H3" s="4">
        <v>0</v>
      </c>
      <c r="I3" s="4">
        <v>0</v>
      </c>
      <c r="J3" s="4">
        <v>90</v>
      </c>
      <c r="K3" s="59">
        <v>15</v>
      </c>
      <c r="L3" s="4">
        <v>0</v>
      </c>
      <c r="M3" s="4">
        <v>0</v>
      </c>
      <c r="N3" s="4">
        <v>60</v>
      </c>
      <c r="O3" s="7">
        <v>0</v>
      </c>
    </row>
    <row r="4" spans="1:15" ht="15.75" thickBot="1" x14ac:dyDescent="0.3">
      <c r="A4" s="8" t="s">
        <v>24</v>
      </c>
      <c r="B4" s="11">
        <f>B3</f>
        <v>0</v>
      </c>
      <c r="C4" s="11">
        <f>B4+C3</f>
        <v>0</v>
      </c>
      <c r="D4" s="11">
        <f t="shared" ref="D4:O4" si="0">C4+D3</f>
        <v>0</v>
      </c>
      <c r="E4" s="11">
        <f t="shared" si="0"/>
        <v>0</v>
      </c>
      <c r="F4" s="11">
        <f t="shared" si="0"/>
        <v>30</v>
      </c>
      <c r="G4" s="11">
        <f t="shared" si="0"/>
        <v>35</v>
      </c>
      <c r="H4" s="11">
        <f t="shared" si="0"/>
        <v>35</v>
      </c>
      <c r="I4" s="11">
        <f t="shared" si="0"/>
        <v>35</v>
      </c>
      <c r="J4" s="11">
        <f t="shared" si="0"/>
        <v>125</v>
      </c>
      <c r="K4" s="60">
        <f t="shared" si="0"/>
        <v>140</v>
      </c>
      <c r="L4" s="11">
        <f t="shared" si="0"/>
        <v>140</v>
      </c>
      <c r="M4" s="11">
        <f t="shared" si="0"/>
        <v>140</v>
      </c>
      <c r="N4" s="11">
        <f t="shared" si="0"/>
        <v>200</v>
      </c>
      <c r="O4" s="12">
        <f t="shared" si="0"/>
        <v>200</v>
      </c>
    </row>
    <row r="5" spans="1:15" x14ac:dyDescent="0.25">
      <c r="A5" s="33"/>
      <c r="B5" s="119" t="s">
        <v>17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1"/>
    </row>
    <row r="6" spans="1:15" x14ac:dyDescent="0.25">
      <c r="A6" s="13" t="s">
        <v>59</v>
      </c>
      <c r="B6" s="27">
        <v>0</v>
      </c>
      <c r="C6" s="27">
        <v>0</v>
      </c>
      <c r="D6" s="27">
        <v>0</v>
      </c>
      <c r="E6" s="27">
        <v>0</v>
      </c>
      <c r="F6" s="27"/>
      <c r="G6" s="27">
        <f>Prices!$B$7*G4</f>
        <v>105000</v>
      </c>
      <c r="H6" s="27">
        <v>0</v>
      </c>
      <c r="I6" s="27">
        <v>0</v>
      </c>
      <c r="J6" s="27">
        <v>0</v>
      </c>
      <c r="K6" s="61">
        <f>Prices!$B$7*K4</f>
        <v>420000</v>
      </c>
      <c r="L6" s="27">
        <v>0</v>
      </c>
      <c r="M6" s="27">
        <v>0</v>
      </c>
      <c r="N6" s="27">
        <v>0</v>
      </c>
      <c r="O6" s="28">
        <f>Prices!$B$7*O4</f>
        <v>600000</v>
      </c>
    </row>
    <row r="7" spans="1:15" x14ac:dyDescent="0.25">
      <c r="A7" s="14"/>
      <c r="B7" s="29"/>
      <c r="C7" s="29"/>
      <c r="D7" s="29"/>
      <c r="E7" s="29"/>
      <c r="F7" s="29"/>
      <c r="G7" s="29"/>
      <c r="H7" s="29"/>
      <c r="I7" s="29"/>
      <c r="J7" s="29"/>
      <c r="K7" s="62"/>
      <c r="L7" s="29"/>
      <c r="M7" s="29"/>
      <c r="N7" s="29"/>
      <c r="O7" s="30"/>
    </row>
    <row r="8" spans="1:15" ht="15.75" thickBot="1" x14ac:dyDescent="0.3">
      <c r="A8" s="8" t="s">
        <v>7</v>
      </c>
      <c r="B8" s="31">
        <f t="shared" ref="B8:O8" si="1">SUM(B6:B6)</f>
        <v>0</v>
      </c>
      <c r="C8" s="31">
        <f t="shared" si="1"/>
        <v>0</v>
      </c>
      <c r="D8" s="31">
        <f t="shared" si="1"/>
        <v>0</v>
      </c>
      <c r="E8" s="31">
        <f t="shared" si="1"/>
        <v>0</v>
      </c>
      <c r="F8" s="31">
        <f t="shared" si="1"/>
        <v>0</v>
      </c>
      <c r="G8" s="31">
        <f t="shared" si="1"/>
        <v>105000</v>
      </c>
      <c r="H8" s="31">
        <f t="shared" si="1"/>
        <v>0</v>
      </c>
      <c r="I8" s="31">
        <f t="shared" si="1"/>
        <v>0</v>
      </c>
      <c r="J8" s="31">
        <f t="shared" si="1"/>
        <v>0</v>
      </c>
      <c r="K8" s="71">
        <f t="shared" si="1"/>
        <v>420000</v>
      </c>
      <c r="L8" s="31">
        <f t="shared" si="1"/>
        <v>0</v>
      </c>
      <c r="M8" s="31">
        <f t="shared" si="1"/>
        <v>0</v>
      </c>
      <c r="N8" s="31">
        <f t="shared" si="1"/>
        <v>0</v>
      </c>
      <c r="O8" s="32">
        <f t="shared" si="1"/>
        <v>600000</v>
      </c>
    </row>
    <row r="9" spans="1:15" x14ac:dyDescent="0.25">
      <c r="A9" s="5"/>
      <c r="B9" s="119" t="s">
        <v>18</v>
      </c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1"/>
    </row>
    <row r="10" spans="1:15" x14ac:dyDescent="0.25">
      <c r="A10" s="13" t="s">
        <v>63</v>
      </c>
      <c r="B10" s="103">
        <f>Prices!$B$10*B3</f>
        <v>0</v>
      </c>
      <c r="C10" s="103">
        <f>Prices!$B$10*C3</f>
        <v>0</v>
      </c>
      <c r="D10" s="103">
        <f>Prices!$B$10*D3</f>
        <v>0</v>
      </c>
      <c r="E10" s="103">
        <f>Prices!$B$10*E3</f>
        <v>0</v>
      </c>
      <c r="F10" s="103">
        <f>Prices!$B$10*F3</f>
        <v>9343.2000000000007</v>
      </c>
      <c r="G10" s="103">
        <f>Prices!$B$10*G3</f>
        <v>1557.2000000000003</v>
      </c>
      <c r="H10" s="103">
        <f>Prices!$B$10*H3</f>
        <v>0</v>
      </c>
      <c r="I10" s="103">
        <f>Prices!$B$10*I3</f>
        <v>0</v>
      </c>
      <c r="J10" s="103">
        <f>Prices!$B$10*J3</f>
        <v>28029.600000000006</v>
      </c>
      <c r="K10" s="104">
        <f>Prices!$B$10*K3</f>
        <v>4671.6000000000004</v>
      </c>
      <c r="L10" s="105">
        <f>Prices!$B$10*L3</f>
        <v>0</v>
      </c>
      <c r="M10" s="103">
        <f>Prices!$B$10*M3</f>
        <v>0</v>
      </c>
      <c r="N10" s="103">
        <f>Prices!$B$10*N3</f>
        <v>18686.400000000001</v>
      </c>
      <c r="O10" s="106">
        <f>Prices!$B$10*O3</f>
        <v>0</v>
      </c>
    </row>
    <row r="11" spans="1:15" x14ac:dyDescent="0.25">
      <c r="A11" s="98" t="s">
        <v>66</v>
      </c>
      <c r="B11" s="107">
        <v>0</v>
      </c>
      <c r="C11" s="107">
        <v>0</v>
      </c>
      <c r="D11" s="107">
        <v>0</v>
      </c>
      <c r="E11" s="107">
        <v>0</v>
      </c>
      <c r="F11" s="107">
        <v>0</v>
      </c>
      <c r="G11" s="107">
        <v>0</v>
      </c>
      <c r="H11" s="107">
        <v>0</v>
      </c>
      <c r="I11" s="107">
        <v>0</v>
      </c>
      <c r="J11" s="107">
        <v>0</v>
      </c>
      <c r="K11" s="107">
        <f>Prices!$B$8*'Base case'!K4</f>
        <v>12443.600000000002</v>
      </c>
      <c r="L11" s="107">
        <v>0</v>
      </c>
      <c r="M11" s="107">
        <v>0</v>
      </c>
      <c r="N11" s="107">
        <v>0</v>
      </c>
      <c r="O11" s="108">
        <f>Prices!$B$8*'Base case'!O4</f>
        <v>18186.800000000003</v>
      </c>
    </row>
    <row r="12" spans="1:15" x14ac:dyDescent="0.25">
      <c r="A12" s="15" t="s">
        <v>19</v>
      </c>
      <c r="B12" s="99">
        <f>Prices!$E$5*(Prices!$B$1*Prices!$B$2)</f>
        <v>42240</v>
      </c>
      <c r="C12" s="99">
        <f>Prices!$E$5*(Prices!$B$1*Prices!$B$2)</f>
        <v>42240</v>
      </c>
      <c r="D12" s="99">
        <f>Prices!$E$5*(Prices!$B$1*Prices!$B$2)</f>
        <v>42240</v>
      </c>
      <c r="E12" s="99">
        <f>Prices!$E$7*(Prices!$B$1*Prices!$B$2)</f>
        <v>105600</v>
      </c>
      <c r="F12" s="99">
        <f>Prices!$E$7*(Prices!$B$1*Prices!$B$2)</f>
        <v>105600</v>
      </c>
      <c r="G12" s="99">
        <f>Prices!$E$8*(Prices!$B$1*Prices!$B$2)</f>
        <v>63360</v>
      </c>
      <c r="H12" s="99">
        <f>Prices!$E$8*(Prices!$B$1*Prices!$B$2)</f>
        <v>63360</v>
      </c>
      <c r="I12" s="99">
        <f>Prices!$E$5*(Prices!$B$1*Prices!$B$2)</f>
        <v>42240</v>
      </c>
      <c r="J12" s="99">
        <f>Prices!$E$5*(Prices!$B$1*Prices!$B$2)</f>
        <v>42240</v>
      </c>
      <c r="K12" s="99">
        <f>Prices!$E$5*(Prices!$B$1*Prices!$B$2)</f>
        <v>42240</v>
      </c>
      <c r="L12" s="99">
        <f>Prices!$E$5*(Prices!$B$1*Prices!$B$2)/3</f>
        <v>14080</v>
      </c>
      <c r="M12" s="109">
        <f>Prices!$E$5*(Prices!$B$1*Prices!$B$2)/3</f>
        <v>14080</v>
      </c>
      <c r="N12" s="109">
        <f>Prices!$E$5*(Prices!$B$1*Prices!$B$2)/3</f>
        <v>14080</v>
      </c>
      <c r="O12" s="110">
        <f>Prices!$E$5*(Prices!$B$1*Prices!$B$2)/3</f>
        <v>14080</v>
      </c>
    </row>
    <row r="13" spans="1:15" x14ac:dyDescent="0.25">
      <c r="A13" s="15" t="s">
        <v>21</v>
      </c>
      <c r="B13" s="19">
        <v>0</v>
      </c>
      <c r="C13" s="19">
        <v>0</v>
      </c>
      <c r="D13" s="19">
        <v>0</v>
      </c>
      <c r="E13" s="19">
        <v>0</v>
      </c>
      <c r="F13" s="19">
        <f>Prices!$E$8*(Prices!$B$3*Prices!$B$4)</f>
        <v>11520</v>
      </c>
      <c r="G13" s="19">
        <f>Prices!$E$7*(Prices!$B$3*Prices!$B$4)</f>
        <v>19200</v>
      </c>
      <c r="H13" s="19">
        <f>Prices!$E$7*(Prices!$B$3*Prices!$B$4)</f>
        <v>19200</v>
      </c>
      <c r="I13" s="19">
        <f>Prices!$E$7*(Prices!$B$3*Prices!$B$4)</f>
        <v>19200</v>
      </c>
      <c r="J13" s="19">
        <f>Prices!$E$7*(Prices!$B$3*Prices!$B$4)</f>
        <v>19200</v>
      </c>
      <c r="K13" s="19">
        <f>Prices!$E$7*(Prices!$B$3*Prices!$B$4)</f>
        <v>19200</v>
      </c>
      <c r="L13" s="19">
        <f>Prices!$E$7*(Prices!$B$3*Prices!$B$4)</f>
        <v>19200</v>
      </c>
      <c r="M13" s="19">
        <f>Prices!$E$7*(Prices!$B$3*Prices!$B$4)</f>
        <v>19200</v>
      </c>
      <c r="N13" s="19">
        <f>Prices!$E$7*(Prices!$B$3*Prices!$B$4)</f>
        <v>19200</v>
      </c>
      <c r="O13" s="20">
        <f>Prices!$E$7*(Prices!$B$3*Prices!$B$4)</f>
        <v>19200</v>
      </c>
    </row>
    <row r="14" spans="1:15" x14ac:dyDescent="0.25">
      <c r="A14" s="15" t="s">
        <v>20</v>
      </c>
      <c r="B14" s="19">
        <v>0</v>
      </c>
      <c r="C14" s="19">
        <v>0</v>
      </c>
      <c r="D14" s="19">
        <v>0</v>
      </c>
      <c r="E14" s="19">
        <v>0</v>
      </c>
      <c r="F14" s="19">
        <f>Prices!$E$7*(Prices!$B$5*Prices!$B$6)</f>
        <v>25600</v>
      </c>
      <c r="G14" s="19">
        <f>Prices!$E$7*(Prices!$B$5*Prices!$B$6)</f>
        <v>25600</v>
      </c>
      <c r="H14" s="19">
        <f>Prices!$E$7*(Prices!$B$5*Prices!$B$6)</f>
        <v>25600</v>
      </c>
      <c r="I14" s="19">
        <f>Prices!$E$7*(Prices!$B$5*Prices!$B$6)</f>
        <v>25600</v>
      </c>
      <c r="J14" s="19">
        <f>Prices!$E$7*(Prices!$B$5*Prices!$B$6)</f>
        <v>25600</v>
      </c>
      <c r="K14" s="64">
        <f>Prices!$E$7*(Prices!$B$5*Prices!$B$6)</f>
        <v>25600</v>
      </c>
      <c r="L14" s="68">
        <f>Prices!$E$7*(Prices!$B$5*Prices!$B$6)</f>
        <v>25600</v>
      </c>
      <c r="M14" s="19">
        <f>Prices!$E$7*(Prices!$B$5*Prices!$B$6)</f>
        <v>25600</v>
      </c>
      <c r="N14" s="19">
        <f>Prices!$E$7*(Prices!$B$5*Prices!$B$6)</f>
        <v>25600</v>
      </c>
      <c r="O14" s="20">
        <f>Prices!$E$7*(Prices!$B$5*Prices!$B$6)</f>
        <v>25600</v>
      </c>
    </row>
    <row r="15" spans="1:15" x14ac:dyDescent="0.25">
      <c r="A15" s="16"/>
      <c r="B15" s="21"/>
      <c r="C15" s="21"/>
      <c r="D15" s="21"/>
      <c r="E15" s="21"/>
      <c r="F15" s="21"/>
      <c r="G15" s="21"/>
      <c r="H15" s="21"/>
      <c r="I15" s="21"/>
      <c r="J15" s="21"/>
      <c r="K15" s="65"/>
      <c r="L15" s="69"/>
      <c r="M15" s="21"/>
      <c r="N15" s="21"/>
      <c r="O15" s="22"/>
    </row>
    <row r="16" spans="1:15" x14ac:dyDescent="0.25">
      <c r="A16" s="16" t="s">
        <v>22</v>
      </c>
      <c r="B16" s="21">
        <v>0</v>
      </c>
      <c r="C16" s="21">
        <v>0</v>
      </c>
      <c r="D16" s="21">
        <v>0</v>
      </c>
      <c r="E16" s="21">
        <v>0</v>
      </c>
      <c r="F16" s="21">
        <v>2000</v>
      </c>
      <c r="G16" s="21">
        <v>300</v>
      </c>
      <c r="H16" s="21">
        <v>300</v>
      </c>
      <c r="I16" s="21">
        <v>300</v>
      </c>
      <c r="J16" s="21">
        <v>1000</v>
      </c>
      <c r="K16" s="65">
        <v>300</v>
      </c>
      <c r="L16" s="69">
        <v>300</v>
      </c>
      <c r="M16" s="21">
        <v>300</v>
      </c>
      <c r="N16" s="21">
        <v>1000</v>
      </c>
      <c r="O16" s="22">
        <v>300</v>
      </c>
    </row>
    <row r="17" spans="1:15" x14ac:dyDescent="0.25">
      <c r="A17" s="16" t="s">
        <v>23</v>
      </c>
      <c r="B17" s="21">
        <v>0</v>
      </c>
      <c r="C17" s="21">
        <v>0</v>
      </c>
      <c r="D17" s="21">
        <v>0</v>
      </c>
      <c r="E17" s="21">
        <v>0</v>
      </c>
      <c r="F17" s="21">
        <v>2000</v>
      </c>
      <c r="G17" s="21">
        <v>200</v>
      </c>
      <c r="H17" s="21">
        <v>0</v>
      </c>
      <c r="I17" s="21">
        <v>0</v>
      </c>
      <c r="J17" s="21">
        <v>0</v>
      </c>
      <c r="K17" s="65">
        <v>200</v>
      </c>
      <c r="L17" s="69">
        <v>0</v>
      </c>
      <c r="M17" s="21">
        <v>0</v>
      </c>
      <c r="N17" s="21">
        <v>0</v>
      </c>
      <c r="O17" s="22">
        <v>200</v>
      </c>
    </row>
    <row r="18" spans="1:15" x14ac:dyDescent="0.25">
      <c r="A18" s="14"/>
      <c r="B18" s="23"/>
      <c r="C18" s="23"/>
      <c r="D18" s="23"/>
      <c r="E18" s="23"/>
      <c r="F18" s="23"/>
      <c r="G18" s="23"/>
      <c r="H18" s="23"/>
      <c r="I18" s="23"/>
      <c r="J18" s="23"/>
      <c r="K18" s="66"/>
      <c r="L18" s="70"/>
      <c r="M18" s="23"/>
      <c r="N18" s="23"/>
      <c r="O18" s="24"/>
    </row>
    <row r="19" spans="1:15" x14ac:dyDescent="0.25">
      <c r="A19" s="6" t="s">
        <v>8</v>
      </c>
      <c r="B19" s="25">
        <f t="shared" ref="B19:O19" si="2">SUM(B10:B18)</f>
        <v>42240</v>
      </c>
      <c r="C19" s="25">
        <f t="shared" si="2"/>
        <v>42240</v>
      </c>
      <c r="D19" s="25">
        <f t="shared" si="2"/>
        <v>42240</v>
      </c>
      <c r="E19" s="25">
        <f t="shared" si="2"/>
        <v>105600</v>
      </c>
      <c r="F19" s="25">
        <f t="shared" si="2"/>
        <v>156063.20000000001</v>
      </c>
      <c r="G19" s="25">
        <f t="shared" si="2"/>
        <v>110217.2</v>
      </c>
      <c r="H19" s="25">
        <f t="shared" si="2"/>
        <v>108460</v>
      </c>
      <c r="I19" s="25">
        <f t="shared" si="2"/>
        <v>87340</v>
      </c>
      <c r="J19" s="25">
        <f t="shared" si="2"/>
        <v>116069.6</v>
      </c>
      <c r="K19" s="72">
        <f t="shared" si="2"/>
        <v>104655.20000000001</v>
      </c>
      <c r="L19" s="25">
        <f t="shared" si="2"/>
        <v>59180</v>
      </c>
      <c r="M19" s="25">
        <f t="shared" si="2"/>
        <v>59180</v>
      </c>
      <c r="N19" s="25">
        <f t="shared" si="2"/>
        <v>78566.399999999994</v>
      </c>
      <c r="O19" s="26">
        <f t="shared" si="2"/>
        <v>77566.8</v>
      </c>
    </row>
    <row r="20" spans="1:15" x14ac:dyDescent="0.25">
      <c r="A20" s="6"/>
      <c r="B20" s="4"/>
      <c r="C20" s="4"/>
      <c r="D20" s="4"/>
      <c r="E20" s="4"/>
      <c r="F20" s="4"/>
      <c r="G20" s="4"/>
      <c r="H20" s="4"/>
      <c r="I20" s="4"/>
      <c r="J20" s="4"/>
      <c r="K20" s="59"/>
      <c r="L20" s="4"/>
      <c r="M20" s="4"/>
      <c r="N20" s="4"/>
      <c r="O20" s="7"/>
    </row>
    <row r="21" spans="1:15" ht="15.75" thickBot="1" x14ac:dyDescent="0.3">
      <c r="A21" s="8" t="s">
        <v>15</v>
      </c>
      <c r="B21" s="9">
        <f>B8-B19</f>
        <v>-42240</v>
      </c>
      <c r="C21" s="9">
        <f t="shared" ref="C21:O21" si="3">B21+C8-C19</f>
        <v>-84480</v>
      </c>
      <c r="D21" s="9">
        <f t="shared" si="3"/>
        <v>-126720</v>
      </c>
      <c r="E21" s="9">
        <f t="shared" si="3"/>
        <v>-232320</v>
      </c>
      <c r="F21" s="9">
        <f t="shared" si="3"/>
        <v>-388383.2</v>
      </c>
      <c r="G21" s="9">
        <f t="shared" si="3"/>
        <v>-393600.4</v>
      </c>
      <c r="H21" s="9">
        <f t="shared" si="3"/>
        <v>-502060.4</v>
      </c>
      <c r="I21" s="9">
        <f t="shared" si="3"/>
        <v>-589400.4</v>
      </c>
      <c r="J21" s="9">
        <f t="shared" si="3"/>
        <v>-705470</v>
      </c>
      <c r="K21" s="73">
        <f t="shared" si="3"/>
        <v>-390125.2</v>
      </c>
      <c r="L21" s="9">
        <f t="shared" si="3"/>
        <v>-449305.2</v>
      </c>
      <c r="M21" s="9">
        <f t="shared" si="3"/>
        <v>-508485.2</v>
      </c>
      <c r="N21" s="9">
        <f t="shared" si="3"/>
        <v>-587051.6</v>
      </c>
      <c r="O21" s="10">
        <f t="shared" si="3"/>
        <v>-64618.39999999998</v>
      </c>
    </row>
    <row r="23" spans="1:15" x14ac:dyDescent="0.25">
      <c r="B23" s="2"/>
    </row>
    <row r="24" spans="1:15" x14ac:dyDescent="0.25">
      <c r="B24" s="2"/>
    </row>
    <row r="26" spans="1:15" x14ac:dyDescent="0.25">
      <c r="K26" s="2"/>
    </row>
    <row r="27" spans="1:15" x14ac:dyDescent="0.25">
      <c r="K27" s="2"/>
    </row>
  </sheetData>
  <mergeCells count="6">
    <mergeCell ref="B9:O9"/>
    <mergeCell ref="B1:C1"/>
    <mergeCell ref="D1:G1"/>
    <mergeCell ref="H1:K1"/>
    <mergeCell ref="L1:O1"/>
    <mergeCell ref="B5:O5"/>
  </mergeCells>
  <conditionalFormatting sqref="B21:K21">
    <cfRule type="cellIs" dxfId="3" priority="3" operator="lessThan">
      <formula>0</formula>
    </cfRule>
    <cfRule type="cellIs" dxfId="2" priority="4" operator="greaterThanOrEqual">
      <formula>0</formula>
    </cfRule>
  </conditionalFormatting>
  <conditionalFormatting sqref="L21:O21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25" right="0.25" top="0.75" bottom="0.75" header="0.3" footer="0.3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Prices</vt:lpstr>
      <vt:lpstr>Base case</vt:lpstr>
      <vt:lpstr>Worst case</vt:lpstr>
      <vt:lpstr>Best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 Francelet</dc:creator>
  <cp:lastModifiedBy>Samy Francelet</cp:lastModifiedBy>
  <cp:lastPrinted>2022-01-23T22:39:15Z</cp:lastPrinted>
  <dcterms:created xsi:type="dcterms:W3CDTF">2015-06-05T18:19:34Z</dcterms:created>
  <dcterms:modified xsi:type="dcterms:W3CDTF">2022-01-23T22:39:30Z</dcterms:modified>
</cp:coreProperties>
</file>