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work\LoRaSnow\0000_Docs\0004_Business\"/>
    </mc:Choice>
  </mc:AlternateContent>
  <xr:revisionPtr revIDLastSave="0" documentId="13_ncr:1_{F3EBC6BD-9CE8-467A-93D2-4FD802C8218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Prices" sheetId="1" r:id="rId1"/>
    <sheet name="Sunny day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" l="1"/>
  <c r="G14" i="3"/>
  <c r="H14" i="3"/>
  <c r="I14" i="3"/>
  <c r="J14" i="3"/>
  <c r="K14" i="3"/>
  <c r="F14" i="3"/>
  <c r="I13" i="3"/>
  <c r="H13" i="3"/>
  <c r="F13" i="3"/>
  <c r="G13" i="3"/>
  <c r="E13" i="3"/>
  <c r="E8" i="1"/>
  <c r="E7" i="1"/>
  <c r="C7" i="3"/>
  <c r="D7" i="3"/>
  <c r="E7" i="3"/>
  <c r="F7" i="3"/>
  <c r="G7" i="3"/>
  <c r="H7" i="3"/>
  <c r="I7" i="3"/>
  <c r="J7" i="3"/>
  <c r="K7" i="3"/>
  <c r="B7" i="3"/>
  <c r="C6" i="3"/>
  <c r="C10" i="3" s="1"/>
  <c r="D6" i="3"/>
  <c r="D10" i="3" s="1"/>
  <c r="E6" i="3"/>
  <c r="E10" i="3" s="1"/>
  <c r="F6" i="3"/>
  <c r="F10" i="3" s="1"/>
  <c r="G6" i="3"/>
  <c r="G10" i="3" s="1"/>
  <c r="H6" i="3"/>
  <c r="H10" i="3" s="1"/>
  <c r="I6" i="3"/>
  <c r="I10" i="3" s="1"/>
  <c r="J6" i="3"/>
  <c r="J10" i="3" s="1"/>
  <c r="K6" i="3"/>
  <c r="K10" i="3" s="1"/>
  <c r="B6" i="3"/>
  <c r="B10" i="3" s="1"/>
  <c r="K12" i="3"/>
  <c r="J12" i="3"/>
  <c r="I12" i="3"/>
  <c r="H12" i="3"/>
  <c r="G12" i="3"/>
  <c r="F12" i="3"/>
  <c r="E12" i="3"/>
  <c r="D12" i="3"/>
  <c r="C12" i="3"/>
  <c r="B12" i="3"/>
  <c r="C4" i="3"/>
  <c r="D4" i="3" s="1"/>
  <c r="E4" i="3" s="1"/>
  <c r="F4" i="3" s="1"/>
  <c r="B4" i="3"/>
  <c r="H1" i="1"/>
  <c r="E4" i="1"/>
  <c r="E6" i="1" s="1"/>
  <c r="E20" i="3" l="1"/>
  <c r="H15" i="3"/>
  <c r="J15" i="3"/>
  <c r="K15" i="3"/>
  <c r="F15" i="3"/>
  <c r="F20" i="3" s="1"/>
  <c r="I15" i="3"/>
  <c r="H2" i="1"/>
  <c r="E5" i="1"/>
  <c r="G15" i="3"/>
  <c r="G4" i="3"/>
  <c r="F8" i="3"/>
  <c r="I20" i="3" l="1"/>
  <c r="H20" i="3"/>
  <c r="K20" i="3"/>
  <c r="J20" i="3"/>
  <c r="G20" i="3"/>
  <c r="D13" i="3"/>
  <c r="D20" i="3" s="1"/>
  <c r="C13" i="3"/>
  <c r="C20" i="3" s="1"/>
  <c r="B13" i="3"/>
  <c r="B20" i="3" s="1"/>
  <c r="B22" i="3" s="1"/>
  <c r="H4" i="3"/>
  <c r="I4" i="3" s="1"/>
  <c r="J4" i="3" s="1"/>
  <c r="G8" i="3"/>
  <c r="C22" i="3" l="1"/>
  <c r="D22" i="3" s="1"/>
  <c r="E22" i="3" s="1"/>
  <c r="F22" i="3" s="1"/>
  <c r="G22" i="3" s="1"/>
  <c r="H22" i="3" s="1"/>
  <c r="I22" i="3" s="1"/>
  <c r="J22" i="3" s="1"/>
  <c r="K22" i="3" s="1"/>
  <c r="K4" i="3"/>
  <c r="J8" i="3"/>
</calcChain>
</file>

<file path=xl/sharedStrings.xml><?xml version="1.0" encoding="utf-8"?>
<sst xmlns="http://schemas.openxmlformats.org/spreadsheetml/2006/main" count="48" uniqueCount="42">
  <si>
    <t>Engineers</t>
  </si>
  <si>
    <t>Unit price</t>
  </si>
  <si>
    <t>Unit manufacturing costs</t>
  </si>
  <si>
    <t>Year</t>
  </si>
  <si>
    <t>Quarter</t>
  </si>
  <si>
    <t>Q1</t>
  </si>
  <si>
    <t>Q2</t>
  </si>
  <si>
    <t>Q3</t>
  </si>
  <si>
    <t>Q4</t>
  </si>
  <si>
    <t>Total revenues</t>
  </si>
  <si>
    <t>Total costs</t>
  </si>
  <si>
    <t>Secretaries</t>
  </si>
  <si>
    <t>Work hours</t>
  </si>
  <si>
    <t>Work days</t>
  </si>
  <si>
    <t>Week/quarter</t>
  </si>
  <si>
    <t>PGA work days</t>
  </si>
  <si>
    <t>Costs/week</t>
  </si>
  <si>
    <t>Costs/quarter</t>
  </si>
  <si>
    <t>Technicians</t>
  </si>
  <si>
    <t>Balance</t>
  </si>
  <si>
    <t>Units solds</t>
  </si>
  <si>
    <t>Units manufacturing</t>
  </si>
  <si>
    <t>Revenues</t>
  </si>
  <si>
    <t>Costs</t>
  </si>
  <si>
    <t>Engineering costs</t>
  </si>
  <si>
    <t>Technicians costs</t>
  </si>
  <si>
    <t>Secretaries costs</t>
  </si>
  <si>
    <t>Marekting</t>
  </si>
  <si>
    <t>Website</t>
  </si>
  <si>
    <t>Total solds</t>
  </si>
  <si>
    <t>Maintenance revenues</t>
  </si>
  <si>
    <t>Unit maintenance price</t>
  </si>
  <si>
    <t>Installation fees</t>
  </si>
  <si>
    <t>Unit installation price</t>
  </si>
  <si>
    <t>Sell revenues</t>
  </si>
  <si>
    <t>PGA [Hours/quarter]</t>
  </si>
  <si>
    <t>Full time [Hours/quarter]</t>
  </si>
  <si>
    <t>Half time [Hours/quarter]</t>
  </si>
  <si>
    <t>Engineers cost [CHF/hours]</t>
  </si>
  <si>
    <t>Secretaries cost [CHF/hours]</t>
  </si>
  <si>
    <t>Technicians cost [CHF/hours]</t>
  </si>
  <si>
    <t>30% time [Hours/quarter]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</si>
</sst>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CHF&quot;_-;\-* #,##0.00\ &quot;CHF&quot;_-;_-* &quot;-&quot;??\ &quot;CHF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0" fillId="0" borderId="19" xfId="0" applyBorder="1"/>
    <xf numFmtId="44" fontId="2" fillId="0" borderId="11" xfId="0" applyNumberFormat="1" applyFont="1" applyBorder="1"/>
    <xf numFmtId="44" fontId="2" fillId="0" borderId="12" xfId="0" applyNumberFormat="1" applyFont="1" applyBorder="1"/>
    <xf numFmtId="44" fontId="2" fillId="0" borderId="17" xfId="1" applyFont="1" applyBorder="1"/>
    <xf numFmtId="44" fontId="2" fillId="0" borderId="18" xfId="1" applyFont="1" applyBorder="1"/>
    <xf numFmtId="44" fontId="2" fillId="0" borderId="20" xfId="1" applyFont="1" applyBorder="1"/>
    <xf numFmtId="44" fontId="2" fillId="0" borderId="21" xfId="1" applyFont="1" applyBorder="1"/>
    <xf numFmtId="44" fontId="2" fillId="0" borderId="14" xfId="0" applyNumberFormat="1" applyFont="1" applyBorder="1"/>
    <xf numFmtId="44" fontId="2" fillId="0" borderId="15" xfId="0" applyNumberFormat="1" applyFont="1" applyBorder="1"/>
    <xf numFmtId="44" fontId="2" fillId="0" borderId="1" xfId="0" applyNumberFormat="1" applyFont="1" applyBorder="1"/>
    <xf numFmtId="44" fontId="2" fillId="0" borderId="6" xfId="0" applyNumberFormat="1" applyFont="1" applyBorder="1"/>
    <xf numFmtId="44" fontId="3" fillId="0" borderId="11" xfId="0" applyNumberFormat="1" applyFont="1" applyBorder="1"/>
    <xf numFmtId="44" fontId="3" fillId="0" borderId="12" xfId="0" applyNumberFormat="1" applyFont="1" applyBorder="1"/>
    <xf numFmtId="44" fontId="3" fillId="0" borderId="14" xfId="0" applyNumberFormat="1" applyFont="1" applyBorder="1"/>
    <xf numFmtId="44" fontId="3" fillId="0" borderId="15" xfId="0" applyNumberFormat="1" applyFont="1" applyBorder="1"/>
    <xf numFmtId="44" fontId="3" fillId="0" borderId="8" xfId="0" applyNumberFormat="1" applyFont="1" applyBorder="1"/>
    <xf numFmtId="44" fontId="3" fillId="0" borderId="9" xfId="0" applyNumberFormat="1" applyFont="1" applyBorder="1"/>
    <xf numFmtId="0" fontId="0" fillId="0" borderId="25" xfId="0" applyBorder="1"/>
    <xf numFmtId="0" fontId="0" fillId="0" borderId="29" xfId="0" applyBorder="1"/>
    <xf numFmtId="44" fontId="3" fillId="0" borderId="30" xfId="0" applyNumberFormat="1" applyFont="1" applyBorder="1"/>
    <xf numFmtId="44" fontId="3" fillId="0" borderId="3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6" xfId="0" applyFill="1" applyBorder="1"/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Monétaire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10" sqref="B10"/>
    </sheetView>
  </sheetViews>
  <sheetFormatPr baseColWidth="10" defaultColWidth="8.7265625" defaultRowHeight="14.5" x14ac:dyDescent="0.35"/>
  <cols>
    <col min="1" max="1" width="25.26953125" bestFit="1" customWidth="1"/>
    <col min="2" max="2" width="18.26953125" bestFit="1" customWidth="1"/>
    <col min="3" max="3" width="18.26953125" customWidth="1"/>
    <col min="4" max="4" width="22.36328125" bestFit="1" customWidth="1"/>
    <col min="5" max="7" width="13.7265625" bestFit="1" customWidth="1"/>
    <col min="8" max="8" width="14.7265625" bestFit="1" customWidth="1"/>
    <col min="9" max="14" width="13.7265625" bestFit="1" customWidth="1"/>
  </cols>
  <sheetData>
    <row r="1" spans="1:8" x14ac:dyDescent="0.35">
      <c r="A1" t="s">
        <v>0</v>
      </c>
      <c r="B1">
        <v>3</v>
      </c>
      <c r="D1" t="s">
        <v>12</v>
      </c>
      <c r="E1">
        <v>8</v>
      </c>
      <c r="G1" t="s">
        <v>16</v>
      </c>
      <c r="H1" s="2">
        <f>E1*E3*(B1*B2)</f>
        <v>13200</v>
      </c>
    </row>
    <row r="2" spans="1:8" x14ac:dyDescent="0.35">
      <c r="A2" t="s">
        <v>38</v>
      </c>
      <c r="B2" s="1">
        <v>110</v>
      </c>
      <c r="C2" s="1"/>
      <c r="D2" t="s">
        <v>15</v>
      </c>
      <c r="E2">
        <v>1</v>
      </c>
      <c r="G2" t="s">
        <v>17</v>
      </c>
      <c r="H2" s="2">
        <f>H1*E4</f>
        <v>211200</v>
      </c>
    </row>
    <row r="3" spans="1:8" x14ac:dyDescent="0.35">
      <c r="A3" t="s">
        <v>11</v>
      </c>
      <c r="B3" s="3">
        <v>1</v>
      </c>
      <c r="C3" s="3"/>
      <c r="D3" t="s">
        <v>13</v>
      </c>
      <c r="E3">
        <v>5</v>
      </c>
      <c r="G3" s="2"/>
    </row>
    <row r="4" spans="1:8" x14ac:dyDescent="0.35">
      <c r="A4" t="s">
        <v>39</v>
      </c>
      <c r="B4" s="1">
        <v>60</v>
      </c>
      <c r="C4" s="1"/>
      <c r="D4" t="s">
        <v>14</v>
      </c>
      <c r="E4">
        <f>4*4</f>
        <v>16</v>
      </c>
    </row>
    <row r="5" spans="1:8" x14ac:dyDescent="0.35">
      <c r="A5" t="s">
        <v>18</v>
      </c>
      <c r="B5" s="3">
        <v>1</v>
      </c>
      <c r="C5" s="3"/>
      <c r="D5" t="s">
        <v>35</v>
      </c>
      <c r="E5">
        <f>E1*E2*E4</f>
        <v>128</v>
      </c>
    </row>
    <row r="6" spans="1:8" x14ac:dyDescent="0.35">
      <c r="A6" t="s">
        <v>40</v>
      </c>
      <c r="B6" s="1">
        <v>80</v>
      </c>
      <c r="C6" s="1"/>
      <c r="D6" t="s">
        <v>36</v>
      </c>
      <c r="E6">
        <f>E1*E3*E4</f>
        <v>640</v>
      </c>
    </row>
    <row r="7" spans="1:8" x14ac:dyDescent="0.35">
      <c r="A7" t="s">
        <v>1</v>
      </c>
      <c r="B7" s="1">
        <v>6400</v>
      </c>
      <c r="C7" s="1"/>
      <c r="D7" t="s">
        <v>37</v>
      </c>
      <c r="E7">
        <f>E6/2</f>
        <v>320</v>
      </c>
    </row>
    <row r="8" spans="1:8" x14ac:dyDescent="0.35">
      <c r="A8" t="s">
        <v>2</v>
      </c>
      <c r="B8" s="1">
        <v>350</v>
      </c>
      <c r="C8" s="1"/>
      <c r="D8" t="s">
        <v>41</v>
      </c>
      <c r="E8">
        <f>0.3*E6</f>
        <v>192</v>
      </c>
    </row>
    <row r="9" spans="1:8" x14ac:dyDescent="0.35">
      <c r="A9" t="s">
        <v>33</v>
      </c>
      <c r="B9" s="1">
        <v>300</v>
      </c>
      <c r="C9" s="1"/>
    </row>
    <row r="10" spans="1:8" x14ac:dyDescent="0.35">
      <c r="A10" t="s">
        <v>31</v>
      </c>
      <c r="B10" s="1">
        <v>500</v>
      </c>
      <c r="C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D8FF-7FD6-4D3A-BBD5-E5C253E3C460}">
  <dimension ref="A1:K24"/>
  <sheetViews>
    <sheetView tabSelected="1" workbookViewId="0">
      <selection activeCell="B24" sqref="B24"/>
    </sheetView>
  </sheetViews>
  <sheetFormatPr baseColWidth="10" defaultRowHeight="14.5" x14ac:dyDescent="0.35"/>
  <cols>
    <col min="1" max="1" width="19.90625" bestFit="1" customWidth="1"/>
    <col min="2" max="11" width="16.36328125" customWidth="1"/>
  </cols>
  <sheetData>
    <row r="1" spans="1:11" x14ac:dyDescent="0.35">
      <c r="A1" s="5" t="s">
        <v>3</v>
      </c>
      <c r="B1" s="42">
        <v>2021</v>
      </c>
      <c r="C1" s="42"/>
      <c r="D1" s="43">
        <v>2022</v>
      </c>
      <c r="E1" s="43"/>
      <c r="F1" s="43"/>
      <c r="G1" s="43"/>
      <c r="H1" s="44">
        <v>2023</v>
      </c>
      <c r="I1" s="44"/>
      <c r="J1" s="44"/>
      <c r="K1" s="45"/>
    </row>
    <row r="2" spans="1:11" x14ac:dyDescent="0.35">
      <c r="A2" s="6" t="s">
        <v>4</v>
      </c>
      <c r="B2" s="38" t="s">
        <v>7</v>
      </c>
      <c r="C2" s="39" t="s">
        <v>8</v>
      </c>
      <c r="D2" s="40" t="s">
        <v>5</v>
      </c>
      <c r="E2" s="37" t="s">
        <v>6</v>
      </c>
      <c r="F2" s="38" t="s">
        <v>7</v>
      </c>
      <c r="G2" s="39" t="s">
        <v>8</v>
      </c>
      <c r="H2" s="40" t="s">
        <v>5</v>
      </c>
      <c r="I2" s="37" t="s">
        <v>6</v>
      </c>
      <c r="J2" s="38" t="s">
        <v>7</v>
      </c>
      <c r="K2" s="41" t="s">
        <v>8</v>
      </c>
    </row>
    <row r="3" spans="1:11" x14ac:dyDescent="0.35">
      <c r="A3" s="6" t="s">
        <v>20</v>
      </c>
      <c r="B3" s="4">
        <v>0</v>
      </c>
      <c r="C3" s="4">
        <v>0</v>
      </c>
      <c r="D3" s="4">
        <v>0</v>
      </c>
      <c r="E3" s="4">
        <v>0</v>
      </c>
      <c r="F3" s="4">
        <v>5</v>
      </c>
      <c r="G3" s="4">
        <v>30</v>
      </c>
      <c r="H3" s="4">
        <v>0</v>
      </c>
      <c r="I3" s="4">
        <v>0</v>
      </c>
      <c r="J3" s="4">
        <v>50</v>
      </c>
      <c r="K3" s="7">
        <v>50</v>
      </c>
    </row>
    <row r="4" spans="1:11" ht="15" thickBot="1" x14ac:dyDescent="0.4">
      <c r="A4" s="8" t="s">
        <v>29</v>
      </c>
      <c r="B4" s="11">
        <f>B3</f>
        <v>0</v>
      </c>
      <c r="C4" s="11">
        <f>B4+C3</f>
        <v>0</v>
      </c>
      <c r="D4" s="11">
        <f t="shared" ref="D4:K4" si="0">C4+D3</f>
        <v>0</v>
      </c>
      <c r="E4" s="11">
        <f t="shared" si="0"/>
        <v>0</v>
      </c>
      <c r="F4" s="11">
        <f t="shared" si="0"/>
        <v>5</v>
      </c>
      <c r="G4" s="11">
        <f t="shared" si="0"/>
        <v>35</v>
      </c>
      <c r="H4" s="11">
        <f t="shared" si="0"/>
        <v>35</v>
      </c>
      <c r="I4" s="11">
        <f t="shared" si="0"/>
        <v>35</v>
      </c>
      <c r="J4" s="11">
        <f t="shared" si="0"/>
        <v>85</v>
      </c>
      <c r="K4" s="12">
        <f t="shared" si="0"/>
        <v>135</v>
      </c>
    </row>
    <row r="5" spans="1:11" x14ac:dyDescent="0.35">
      <c r="A5" s="33"/>
      <c r="B5" s="46" t="s">
        <v>22</v>
      </c>
      <c r="C5" s="47"/>
      <c r="D5" s="47"/>
      <c r="E5" s="47"/>
      <c r="F5" s="47"/>
      <c r="G5" s="47"/>
      <c r="H5" s="47"/>
      <c r="I5" s="47"/>
      <c r="J5" s="47"/>
      <c r="K5" s="48"/>
    </row>
    <row r="6" spans="1:11" x14ac:dyDescent="0.35">
      <c r="A6" s="13" t="s">
        <v>34</v>
      </c>
      <c r="B6" s="27">
        <f>Prices!$B$7*B3</f>
        <v>0</v>
      </c>
      <c r="C6" s="27">
        <f>Prices!$B$7*C3</f>
        <v>0</v>
      </c>
      <c r="D6" s="27">
        <f>Prices!$B$7*D3</f>
        <v>0</v>
      </c>
      <c r="E6" s="27">
        <f>Prices!$B$7*E3</f>
        <v>0</v>
      </c>
      <c r="F6" s="27">
        <f>Prices!$B$7*F3</f>
        <v>32000</v>
      </c>
      <c r="G6" s="27">
        <f>Prices!$B$7*G3</f>
        <v>192000</v>
      </c>
      <c r="H6" s="27">
        <f>Prices!$B$7*H3</f>
        <v>0</v>
      </c>
      <c r="I6" s="27">
        <f>Prices!$B$7*I3</f>
        <v>0</v>
      </c>
      <c r="J6" s="27">
        <f>Prices!$B$7*J3</f>
        <v>320000</v>
      </c>
      <c r="K6" s="28">
        <f>Prices!$B$7*K3</f>
        <v>320000</v>
      </c>
    </row>
    <row r="7" spans="1:11" x14ac:dyDescent="0.35">
      <c r="A7" s="34" t="s">
        <v>32</v>
      </c>
      <c r="B7" s="35">
        <f>B3*Prices!$B$9</f>
        <v>0</v>
      </c>
      <c r="C7" s="35">
        <f>C3*Prices!$B$9</f>
        <v>0</v>
      </c>
      <c r="D7" s="35">
        <f>D3*Prices!$B$9</f>
        <v>0</v>
      </c>
      <c r="E7" s="35">
        <f>E3*Prices!$B$9</f>
        <v>0</v>
      </c>
      <c r="F7" s="35">
        <f>F3*Prices!$B$9</f>
        <v>1500</v>
      </c>
      <c r="G7" s="35">
        <f>G3*Prices!$B$9</f>
        <v>9000</v>
      </c>
      <c r="H7" s="35">
        <f>H3*Prices!$B$9</f>
        <v>0</v>
      </c>
      <c r="I7" s="35">
        <f>I3*Prices!$B$9</f>
        <v>0</v>
      </c>
      <c r="J7" s="35">
        <f>J3*Prices!$B$9</f>
        <v>15000</v>
      </c>
      <c r="K7" s="36">
        <f>K3*Prices!$B$9</f>
        <v>15000</v>
      </c>
    </row>
    <row r="8" spans="1:11" x14ac:dyDescent="0.35">
      <c r="A8" s="34" t="s">
        <v>30</v>
      </c>
      <c r="B8" s="35">
        <v>0</v>
      </c>
      <c r="C8" s="35">
        <v>0</v>
      </c>
      <c r="D8" s="35">
        <v>0</v>
      </c>
      <c r="E8" s="35">
        <v>0</v>
      </c>
      <c r="F8" s="35">
        <f>F4*Prices!$B$10</f>
        <v>2500</v>
      </c>
      <c r="G8" s="35">
        <f>G4*Prices!$B$10</f>
        <v>17500</v>
      </c>
      <c r="H8" s="35">
        <v>0</v>
      </c>
      <c r="I8" s="35">
        <v>0</v>
      </c>
      <c r="J8" s="35">
        <f>J4*Prices!$B$10</f>
        <v>42500</v>
      </c>
      <c r="K8" s="36">
        <v>0</v>
      </c>
    </row>
    <row r="9" spans="1:11" x14ac:dyDescent="0.35">
      <c r="A9" s="14"/>
      <c r="B9" s="29"/>
      <c r="C9" s="29"/>
      <c r="D9" s="29"/>
      <c r="E9" s="29"/>
      <c r="F9" s="29"/>
      <c r="G9" s="29"/>
      <c r="H9" s="29"/>
      <c r="I9" s="29"/>
      <c r="J9" s="29"/>
      <c r="K9" s="30"/>
    </row>
    <row r="10" spans="1:11" ht="15" thickBot="1" x14ac:dyDescent="0.4">
      <c r="A10" s="8" t="s">
        <v>9</v>
      </c>
      <c r="B10" s="31">
        <f t="shared" ref="B10:K10" si="1">SUM(B6:B6)</f>
        <v>0</v>
      </c>
      <c r="C10" s="31">
        <f t="shared" si="1"/>
        <v>0</v>
      </c>
      <c r="D10" s="31">
        <f t="shared" si="1"/>
        <v>0</v>
      </c>
      <c r="E10" s="31">
        <f t="shared" si="1"/>
        <v>0</v>
      </c>
      <c r="F10" s="31">
        <f t="shared" si="1"/>
        <v>32000</v>
      </c>
      <c r="G10" s="31">
        <f t="shared" si="1"/>
        <v>192000</v>
      </c>
      <c r="H10" s="31">
        <f t="shared" si="1"/>
        <v>0</v>
      </c>
      <c r="I10" s="31">
        <f t="shared" si="1"/>
        <v>0</v>
      </c>
      <c r="J10" s="31">
        <f t="shared" si="1"/>
        <v>320000</v>
      </c>
      <c r="K10" s="32">
        <f t="shared" si="1"/>
        <v>320000</v>
      </c>
    </row>
    <row r="11" spans="1:11" x14ac:dyDescent="0.35">
      <c r="A11" s="5"/>
      <c r="B11" s="49" t="s">
        <v>23</v>
      </c>
      <c r="C11" s="50"/>
      <c r="D11" s="50"/>
      <c r="E11" s="50"/>
      <c r="F11" s="50"/>
      <c r="G11" s="50"/>
      <c r="H11" s="50"/>
      <c r="I11" s="50"/>
      <c r="J11" s="50"/>
      <c r="K11" s="51"/>
    </row>
    <row r="12" spans="1:11" x14ac:dyDescent="0.35">
      <c r="A12" s="13" t="s">
        <v>21</v>
      </c>
      <c r="B12" s="17">
        <f>Prices!$B$8*B3</f>
        <v>0</v>
      </c>
      <c r="C12" s="17">
        <f>Prices!$B$8*C3</f>
        <v>0</v>
      </c>
      <c r="D12" s="17">
        <f>Prices!$B$8*D3</f>
        <v>0</v>
      </c>
      <c r="E12" s="17">
        <f>Prices!$B$8*E3</f>
        <v>0</v>
      </c>
      <c r="F12" s="17">
        <f>Prices!$B$8*F3</f>
        <v>1750</v>
      </c>
      <c r="G12" s="17">
        <f>Prices!$B$8*G3</f>
        <v>10500</v>
      </c>
      <c r="H12" s="17">
        <f>Prices!$B$8*H3</f>
        <v>0</v>
      </c>
      <c r="I12" s="17">
        <f>Prices!$B$8*I3</f>
        <v>0</v>
      </c>
      <c r="J12" s="17">
        <f>Prices!$B$8*J3</f>
        <v>17500</v>
      </c>
      <c r="K12" s="18">
        <f>Prices!$B$8*K3</f>
        <v>17500</v>
      </c>
    </row>
    <row r="13" spans="1:11" x14ac:dyDescent="0.35">
      <c r="A13" s="15" t="s">
        <v>24</v>
      </c>
      <c r="B13" s="19">
        <f>Prices!$E$5*(Prices!$B$1*Prices!$B$2)</f>
        <v>42240</v>
      </c>
      <c r="C13" s="19">
        <f>Prices!$E$5*(Prices!$B$1*Prices!$B$2)</f>
        <v>42240</v>
      </c>
      <c r="D13" s="19">
        <f>Prices!$E$5*(Prices!$B$1*Prices!$B$2)</f>
        <v>42240</v>
      </c>
      <c r="E13" s="19">
        <f>Prices!$E$7*(Prices!$B$1*Prices!$B$2)</f>
        <v>105600</v>
      </c>
      <c r="F13" s="19">
        <f>Prices!$E$7*(Prices!$B$1*Prices!$B$2)</f>
        <v>105600</v>
      </c>
      <c r="G13" s="19">
        <f>Prices!$E$7*(Prices!$B$1*Prices!$B$2)</f>
        <v>105600</v>
      </c>
      <c r="H13" s="19">
        <f>Prices!$E$8*(Prices!$B$1*Prices!$B$2)</f>
        <v>63360</v>
      </c>
      <c r="I13" s="19">
        <f>Prices!$E$8*(Prices!$B$1*Prices!$B$2)</f>
        <v>63360</v>
      </c>
      <c r="J13" s="19">
        <v>0</v>
      </c>
      <c r="K13" s="20">
        <v>0</v>
      </c>
    </row>
    <row r="14" spans="1:11" x14ac:dyDescent="0.35">
      <c r="A14" s="15" t="s">
        <v>26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Prices!$E$7*(Prices!$B$3*Prices!$B$4)</f>
        <v>19200</v>
      </c>
      <c r="G14" s="19">
        <f>Prices!$E$7*(Prices!$B$3*Prices!$B$4)</f>
        <v>19200</v>
      </c>
      <c r="H14" s="19">
        <f>Prices!$E$7*(Prices!$B$3*Prices!$B$4)</f>
        <v>19200</v>
      </c>
      <c r="I14" s="19">
        <f>Prices!$E$7*(Prices!$B$3*Prices!$B$4)</f>
        <v>19200</v>
      </c>
      <c r="J14" s="19">
        <f>Prices!$E$7*(Prices!$B$3*Prices!$B$4)</f>
        <v>19200</v>
      </c>
      <c r="K14" s="20">
        <f>Prices!$E$7*(Prices!$B$3*Prices!$B$4)</f>
        <v>19200</v>
      </c>
    </row>
    <row r="15" spans="1:11" x14ac:dyDescent="0.35">
      <c r="A15" s="15" t="s">
        <v>25</v>
      </c>
      <c r="B15" s="19">
        <v>0</v>
      </c>
      <c r="C15" s="19">
        <v>0</v>
      </c>
      <c r="D15" s="19">
        <v>0</v>
      </c>
      <c r="E15" s="19">
        <v>0</v>
      </c>
      <c r="F15" s="19">
        <f>Prices!$E$6*(Prices!$B$5*Prices!$B$6)</f>
        <v>51200</v>
      </c>
      <c r="G15" s="19">
        <f>Prices!$E$6*(Prices!$B$5*Prices!$B$6)</f>
        <v>51200</v>
      </c>
      <c r="H15" s="19">
        <f>Prices!$E$6*(Prices!$B$5*Prices!$B$6)</f>
        <v>51200</v>
      </c>
      <c r="I15" s="19">
        <f>Prices!$E$6*(Prices!$B$5*Prices!$B$6)</f>
        <v>51200</v>
      </c>
      <c r="J15" s="19">
        <f>Prices!$E$6*(Prices!$B$5*Prices!$B$6)</f>
        <v>51200</v>
      </c>
      <c r="K15" s="20">
        <f>Prices!$E$6*(Prices!$B$5*Prices!$B$6)</f>
        <v>51200</v>
      </c>
    </row>
    <row r="16" spans="1:11" x14ac:dyDescent="0.35">
      <c r="A16" s="16"/>
      <c r="B16" s="21"/>
      <c r="C16" s="21"/>
      <c r="D16" s="21"/>
      <c r="E16" s="21"/>
      <c r="F16" s="21"/>
      <c r="G16" s="21"/>
      <c r="H16" s="21"/>
      <c r="I16" s="21"/>
      <c r="J16" s="21"/>
      <c r="K16" s="22"/>
    </row>
    <row r="17" spans="1:11" x14ac:dyDescent="0.35">
      <c r="A17" s="16" t="s">
        <v>27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1">
        <v>300</v>
      </c>
      <c r="H17" s="21">
        <v>300</v>
      </c>
      <c r="I17" s="21">
        <v>300</v>
      </c>
      <c r="J17" s="21">
        <v>1000</v>
      </c>
      <c r="K17" s="22">
        <v>300</v>
      </c>
    </row>
    <row r="18" spans="1:11" x14ac:dyDescent="0.35">
      <c r="A18" s="16" t="s">
        <v>28</v>
      </c>
      <c r="B18" s="21">
        <v>0</v>
      </c>
      <c r="C18" s="21">
        <v>0</v>
      </c>
      <c r="D18" s="21">
        <v>0</v>
      </c>
      <c r="E18" s="21">
        <v>0</v>
      </c>
      <c r="F18" s="21">
        <v>2000</v>
      </c>
      <c r="G18" s="21">
        <v>0</v>
      </c>
      <c r="H18" s="21">
        <v>0</v>
      </c>
      <c r="I18" s="21">
        <v>0</v>
      </c>
      <c r="J18" s="21">
        <v>2000</v>
      </c>
      <c r="K18" s="22">
        <v>0</v>
      </c>
    </row>
    <row r="19" spans="1:11" x14ac:dyDescent="0.35">
      <c r="A19" s="14"/>
      <c r="B19" s="23"/>
      <c r="C19" s="23"/>
      <c r="D19" s="23"/>
      <c r="E19" s="23"/>
      <c r="F19" s="23"/>
      <c r="G19" s="23"/>
      <c r="H19" s="23"/>
      <c r="I19" s="23"/>
      <c r="J19" s="23"/>
      <c r="K19" s="24"/>
    </row>
    <row r="20" spans="1:11" x14ac:dyDescent="0.35">
      <c r="A20" s="6" t="s">
        <v>10</v>
      </c>
      <c r="B20" s="25">
        <f t="shared" ref="B20:K20" si="2">SUM(B12:B19)</f>
        <v>42240</v>
      </c>
      <c r="C20" s="25">
        <f t="shared" si="2"/>
        <v>42240</v>
      </c>
      <c r="D20" s="25">
        <f t="shared" si="2"/>
        <v>42240</v>
      </c>
      <c r="E20" s="25">
        <f t="shared" si="2"/>
        <v>105600</v>
      </c>
      <c r="F20" s="25">
        <f t="shared" si="2"/>
        <v>181750</v>
      </c>
      <c r="G20" s="25">
        <f t="shared" si="2"/>
        <v>186800</v>
      </c>
      <c r="H20" s="25">
        <f t="shared" si="2"/>
        <v>134060</v>
      </c>
      <c r="I20" s="25">
        <f t="shared" si="2"/>
        <v>134060</v>
      </c>
      <c r="J20" s="25">
        <f t="shared" si="2"/>
        <v>90900</v>
      </c>
      <c r="K20" s="26">
        <f t="shared" si="2"/>
        <v>88200</v>
      </c>
    </row>
    <row r="21" spans="1:11" x14ac:dyDescent="0.35">
      <c r="A21" s="6"/>
      <c r="B21" s="4"/>
      <c r="C21" s="4"/>
      <c r="D21" s="4"/>
      <c r="E21" s="4"/>
      <c r="F21" s="4"/>
      <c r="G21" s="4"/>
      <c r="H21" s="4"/>
      <c r="I21" s="4"/>
      <c r="J21" s="4"/>
      <c r="K21" s="7"/>
    </row>
    <row r="22" spans="1:11" ht="15" thickBot="1" x14ac:dyDescent="0.4">
      <c r="A22" s="8" t="s">
        <v>19</v>
      </c>
      <c r="B22" s="9">
        <f>B10-B20</f>
        <v>-42240</v>
      </c>
      <c r="C22" s="9">
        <f t="shared" ref="C22:K22" si="3">B22+C10-C20</f>
        <v>-84480</v>
      </c>
      <c r="D22" s="9">
        <f t="shared" si="3"/>
        <v>-126720</v>
      </c>
      <c r="E22" s="9">
        <f t="shared" si="3"/>
        <v>-232320</v>
      </c>
      <c r="F22" s="9">
        <f t="shared" si="3"/>
        <v>-382070</v>
      </c>
      <c r="G22" s="9">
        <f t="shared" si="3"/>
        <v>-376870</v>
      </c>
      <c r="H22" s="9">
        <f t="shared" si="3"/>
        <v>-510930</v>
      </c>
      <c r="I22" s="9">
        <f t="shared" si="3"/>
        <v>-644990</v>
      </c>
      <c r="J22" s="9">
        <f t="shared" si="3"/>
        <v>-415890</v>
      </c>
      <c r="K22" s="10">
        <f t="shared" si="3"/>
        <v>-184090</v>
      </c>
    </row>
    <row r="24" spans="1:11" x14ac:dyDescent="0.35">
      <c r="B24" s="2">
        <f>SUM(B20:K20)</f>
        <v>1048090</v>
      </c>
    </row>
  </sheetData>
  <mergeCells count="5">
    <mergeCell ref="B1:C1"/>
    <mergeCell ref="D1:G1"/>
    <mergeCell ref="H1:K1"/>
    <mergeCell ref="B5:K5"/>
    <mergeCell ref="B11:K11"/>
  </mergeCells>
  <phoneticPr fontId="4" type="noConversion"/>
  <conditionalFormatting sqref="B22:K22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Prices</vt:lpstr>
      <vt:lpstr>Sunny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2021-12-03T15:31:08Z</dcterms:modified>
</cp:coreProperties>
</file>