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E\Desktop\NN\"/>
    </mc:Choice>
  </mc:AlternateContent>
  <xr:revisionPtr revIDLastSave="0" documentId="13_ncr:1_{96F7E698-AF85-4CC8-AE78-0BC478942D14}" xr6:coauthVersionLast="41" xr6:coauthVersionMax="41" xr10:uidLastSave="{00000000-0000-0000-0000-000000000000}"/>
  <bookViews>
    <workbookView xWindow="-120" yWindow="-120" windowWidth="24240" windowHeight="13140" activeTab="2" xr2:uid="{94294C8B-57D7-4BED-8CAC-49DA49DE338E}"/>
  </bookViews>
  <sheets>
    <sheet name="Percpetron" sheetId="1" r:id="rId1"/>
    <sheet name="Data" sheetId="2" r:id="rId2"/>
    <sheet name="GradientDescent" sheetId="3" r:id="rId3"/>
    <sheet name="Momentum" sheetId="4" r:id="rId4"/>
    <sheet name="RMSProp" sheetId="5" r:id="rId5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Percpetron!#REF!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3" l="1"/>
  <c r="B21" i="1" l="1"/>
  <c r="B10" i="1" l="1"/>
  <c r="B11" i="1"/>
  <c r="B12" i="1"/>
  <c r="K1" i="5" l="1"/>
  <c r="J1" i="4"/>
  <c r="P7" i="4" l="1"/>
  <c r="O2" i="5" l="1"/>
  <c r="U5" i="5" l="1"/>
  <c r="T4" i="5"/>
  <c r="S4" i="5"/>
  <c r="R5" i="4"/>
  <c r="R4" i="4"/>
  <c r="Q3" i="4"/>
  <c r="P4" i="4"/>
  <c r="P3" i="4"/>
  <c r="M3" i="3"/>
  <c r="M2" i="3"/>
  <c r="R3" i="4" l="1"/>
  <c r="M1" i="4"/>
  <c r="N1" i="4" s="1"/>
  <c r="N1" i="5"/>
  <c r="O1" i="5" s="1"/>
  <c r="R6" i="5" s="1"/>
  <c r="U4" i="5"/>
  <c r="Q7" i="5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D6" i="5"/>
  <c r="C6" i="5"/>
  <c r="R29" i="5" l="1"/>
  <c r="R14" i="5"/>
  <c r="R8" i="5"/>
  <c r="R16" i="5"/>
  <c r="R19" i="5"/>
  <c r="R21" i="5"/>
  <c r="R26" i="5"/>
  <c r="R10" i="5"/>
  <c r="R17" i="5"/>
  <c r="R28" i="5"/>
  <c r="R12" i="5"/>
  <c r="R15" i="5"/>
  <c r="R22" i="5"/>
  <c r="R13" i="5"/>
  <c r="R24" i="5"/>
  <c r="R27" i="5"/>
  <c r="R11" i="5"/>
  <c r="R18" i="5"/>
  <c r="R25" i="5"/>
  <c r="R9" i="5"/>
  <c r="R20" i="5"/>
  <c r="R23" i="5"/>
  <c r="R7" i="5"/>
  <c r="E6" i="5"/>
  <c r="J6" i="5" l="1"/>
  <c r="F6" i="5"/>
  <c r="O7" i="4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H6" i="5" l="1"/>
  <c r="G6" i="5"/>
  <c r="I6" i="5" s="1"/>
  <c r="N6" i="5" s="1"/>
  <c r="C7" i="5" s="1"/>
  <c r="K6" i="5"/>
  <c r="L6" i="5"/>
  <c r="D6" i="4"/>
  <c r="C6" i="4"/>
  <c r="M6" i="5" l="1"/>
  <c r="O6" i="5" s="1"/>
  <c r="D7" i="5" s="1"/>
  <c r="E7" i="5" s="1"/>
  <c r="F7" i="5" s="1"/>
  <c r="E6" i="4"/>
  <c r="I6" i="4" s="1"/>
  <c r="D6" i="3"/>
  <c r="C6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J6" i="4" l="1"/>
  <c r="K6" i="4" s="1"/>
  <c r="M6" i="4" s="1"/>
  <c r="D7" i="4" s="1"/>
  <c r="J7" i="5"/>
  <c r="L7" i="5" s="1"/>
  <c r="K7" i="5"/>
  <c r="M7" i="5" s="1"/>
  <c r="O7" i="5" s="1"/>
  <c r="D8" i="5" s="1"/>
  <c r="G7" i="5"/>
  <c r="H7" i="5"/>
  <c r="F6" i="4"/>
  <c r="G6" i="4" s="1"/>
  <c r="E6" i="3"/>
  <c r="H6" i="3" s="1"/>
  <c r="I7" i="5" l="1"/>
  <c r="N7" i="5" s="1"/>
  <c r="C8" i="5" s="1"/>
  <c r="E8" i="5" s="1"/>
  <c r="H6" i="4"/>
  <c r="L6" i="4" s="1"/>
  <c r="C7" i="4" s="1"/>
  <c r="E7" i="4" s="1"/>
  <c r="I7" i="4" s="1"/>
  <c r="J7" i="4" s="1"/>
  <c r="I6" i="3"/>
  <c r="K6" i="3" s="1"/>
  <c r="D7" i="3" s="1"/>
  <c r="F6" i="3"/>
  <c r="G6" i="3" s="1"/>
  <c r="J6" i="3" s="1"/>
  <c r="C7" i="3" s="1"/>
  <c r="D18" i="1"/>
  <c r="D20" i="1" s="1"/>
  <c r="C18" i="1"/>
  <c r="B25" i="1" s="1"/>
  <c r="B18" i="1"/>
  <c r="F8" i="5" l="1"/>
  <c r="H8" i="5" s="1"/>
  <c r="J8" i="5"/>
  <c r="L8" i="5" s="1"/>
  <c r="G8" i="5"/>
  <c r="K7" i="4"/>
  <c r="M7" i="4" s="1"/>
  <c r="D8" i="4" s="1"/>
  <c r="F7" i="4"/>
  <c r="G7" i="4" s="1"/>
  <c r="E7" i="3"/>
  <c r="F7" i="3" s="1"/>
  <c r="G7" i="3" s="1"/>
  <c r="J7" i="3" s="1"/>
  <c r="C8" i="3" s="1"/>
  <c r="D19" i="1"/>
  <c r="C21" i="1"/>
  <c r="C25" i="1"/>
  <c r="D25" i="1"/>
  <c r="D21" i="1"/>
  <c r="K8" i="5" l="1"/>
  <c r="M8" i="5" s="1"/>
  <c r="I8" i="5"/>
  <c r="N8" i="5" s="1"/>
  <c r="C9" i="5" s="1"/>
  <c r="H7" i="4"/>
  <c r="L7" i="4" s="1"/>
  <c r="C8" i="4" s="1"/>
  <c r="E8" i="4" s="1"/>
  <c r="H7" i="3"/>
  <c r="I7" i="3" s="1"/>
  <c r="K7" i="3" s="1"/>
  <c r="D8" i="3" s="1"/>
  <c r="E8" i="3" s="1"/>
  <c r="H8" i="3" s="1"/>
  <c r="O8" i="5" l="1"/>
  <c r="D9" i="5" s="1"/>
  <c r="E9" i="5" s="1"/>
  <c r="F8" i="4"/>
  <c r="G8" i="4" s="1"/>
  <c r="I8" i="4"/>
  <c r="J8" i="4" s="1"/>
  <c r="I8" i="3"/>
  <c r="K8" i="3" s="1"/>
  <c r="D9" i="3" s="1"/>
  <c r="F8" i="3"/>
  <c r="G8" i="3" s="1"/>
  <c r="J8" i="3" s="1"/>
  <c r="C9" i="3" s="1"/>
  <c r="F9" i="5" l="1"/>
  <c r="J9" i="5"/>
  <c r="L9" i="5" s="1"/>
  <c r="K8" i="4"/>
  <c r="M8" i="4" s="1"/>
  <c r="D9" i="4" s="1"/>
  <c r="H8" i="4"/>
  <c r="L8" i="4" s="1"/>
  <c r="C9" i="4" s="1"/>
  <c r="E9" i="3"/>
  <c r="F9" i="3" s="1"/>
  <c r="G9" i="3" s="1"/>
  <c r="J9" i="3" s="1"/>
  <c r="C10" i="3" s="1"/>
  <c r="K9" i="5" l="1"/>
  <c r="M9" i="5" s="1"/>
  <c r="H9" i="5"/>
  <c r="G9" i="5"/>
  <c r="E9" i="4"/>
  <c r="H9" i="3"/>
  <c r="I9" i="3" s="1"/>
  <c r="K9" i="3" s="1"/>
  <c r="D10" i="3" s="1"/>
  <c r="I9" i="5" l="1"/>
  <c r="N9" i="5" s="1"/>
  <c r="C10" i="5" s="1"/>
  <c r="O9" i="5"/>
  <c r="D10" i="5" s="1"/>
  <c r="F9" i="4"/>
  <c r="G9" i="4" s="1"/>
  <c r="I9" i="4"/>
  <c r="J9" i="4" s="1"/>
  <c r="E10" i="3"/>
  <c r="E10" i="5" l="1"/>
  <c r="J10" i="5" s="1"/>
  <c r="K9" i="4"/>
  <c r="H9" i="4"/>
  <c r="L9" i="4" s="1"/>
  <c r="C10" i="4" s="1"/>
  <c r="H10" i="3"/>
  <c r="F10" i="3"/>
  <c r="G10" i="3" s="1"/>
  <c r="J10" i="3" s="1"/>
  <c r="C11" i="3" s="1"/>
  <c r="L10" i="5" l="1"/>
  <c r="F10" i="5"/>
  <c r="M9" i="4"/>
  <c r="D10" i="4" s="1"/>
  <c r="E10" i="4" s="1"/>
  <c r="F10" i="4" s="1"/>
  <c r="G10" i="4" s="1"/>
  <c r="I10" i="3"/>
  <c r="K10" i="3" s="1"/>
  <c r="D11" i="3" s="1"/>
  <c r="E11" i="3" s="1"/>
  <c r="H11" i="3" s="1"/>
  <c r="K10" i="5" l="1"/>
  <c r="M10" i="5" s="1"/>
  <c r="O10" i="5" s="1"/>
  <c r="D11" i="5" s="1"/>
  <c r="H10" i="5"/>
  <c r="G10" i="5"/>
  <c r="H10" i="4"/>
  <c r="L10" i="4" s="1"/>
  <c r="C11" i="4" s="1"/>
  <c r="I10" i="4"/>
  <c r="J10" i="4" s="1"/>
  <c r="I11" i="3"/>
  <c r="K11" i="3" s="1"/>
  <c r="D12" i="3" s="1"/>
  <c r="F11" i="3"/>
  <c r="G11" i="3" s="1"/>
  <c r="J11" i="3" s="1"/>
  <c r="C12" i="3" s="1"/>
  <c r="I10" i="5" l="1"/>
  <c r="N10" i="5" s="1"/>
  <c r="C11" i="5" s="1"/>
  <c r="E11" i="5" s="1"/>
  <c r="J11" i="5" s="1"/>
  <c r="K10" i="4"/>
  <c r="M10" i="4" s="1"/>
  <c r="D11" i="4" s="1"/>
  <c r="E11" i="4" s="1"/>
  <c r="E12" i="3"/>
  <c r="F12" i="3" s="1"/>
  <c r="G12" i="3" s="1"/>
  <c r="L11" i="5" l="1"/>
  <c r="F11" i="5"/>
  <c r="K11" i="5"/>
  <c r="I11" i="4"/>
  <c r="J11" i="4" s="1"/>
  <c r="F11" i="4"/>
  <c r="G11" i="4" s="1"/>
  <c r="H12" i="3"/>
  <c r="I12" i="3" s="1"/>
  <c r="K12" i="3" s="1"/>
  <c r="D13" i="3" s="1"/>
  <c r="J12" i="3"/>
  <c r="C13" i="3" s="1"/>
  <c r="M11" i="5" l="1"/>
  <c r="O11" i="5" s="1"/>
  <c r="D12" i="5" s="1"/>
  <c r="H11" i="5"/>
  <c r="G11" i="5"/>
  <c r="H11" i="4"/>
  <c r="L11" i="4" s="1"/>
  <c r="C12" i="4" s="1"/>
  <c r="K11" i="4"/>
  <c r="M11" i="4" s="1"/>
  <c r="D12" i="4" s="1"/>
  <c r="E13" i="3"/>
  <c r="I11" i="5" l="1"/>
  <c r="N11" i="5" s="1"/>
  <c r="C12" i="5" s="1"/>
  <c r="E12" i="5" s="1"/>
  <c r="E12" i="4"/>
  <c r="F12" i="4" s="1"/>
  <c r="G12" i="4" s="1"/>
  <c r="F13" i="3"/>
  <c r="G13" i="3" s="1"/>
  <c r="H13" i="3"/>
  <c r="I13" i="3" s="1"/>
  <c r="F12" i="5" l="1"/>
  <c r="H12" i="5" s="1"/>
  <c r="J12" i="5"/>
  <c r="L12" i="5" s="1"/>
  <c r="H12" i="4"/>
  <c r="L12" i="4" s="1"/>
  <c r="C13" i="4" s="1"/>
  <c r="I12" i="4"/>
  <c r="K13" i="3"/>
  <c r="D14" i="3" s="1"/>
  <c r="J13" i="3"/>
  <c r="C14" i="3" s="1"/>
  <c r="G12" i="5" l="1"/>
  <c r="I12" i="5" s="1"/>
  <c r="N12" i="5" s="1"/>
  <c r="C13" i="5" s="1"/>
  <c r="K12" i="5"/>
  <c r="M12" i="5" s="1"/>
  <c r="J12" i="4"/>
  <c r="K12" i="4" s="1"/>
  <c r="M12" i="4" s="1"/>
  <c r="D13" i="4" s="1"/>
  <c r="E13" i="4" s="1"/>
  <c r="F13" i="4" s="1"/>
  <c r="G13" i="4" s="1"/>
  <c r="E14" i="3"/>
  <c r="O12" i="5" l="1"/>
  <c r="D13" i="5" s="1"/>
  <c r="E13" i="5" s="1"/>
  <c r="J13" i="5" s="1"/>
  <c r="I13" i="4"/>
  <c r="H13" i="4"/>
  <c r="L13" i="4" s="1"/>
  <c r="C14" i="4" s="1"/>
  <c r="H14" i="3"/>
  <c r="I14" i="3" s="1"/>
  <c r="F14" i="3"/>
  <c r="G14" i="3" s="1"/>
  <c r="L13" i="5" l="1"/>
  <c r="F13" i="5"/>
  <c r="J13" i="4"/>
  <c r="K13" i="4" s="1"/>
  <c r="M13" i="4" s="1"/>
  <c r="D14" i="4" s="1"/>
  <c r="E14" i="4" s="1"/>
  <c r="F14" i="4" s="1"/>
  <c r="G14" i="4" s="1"/>
  <c r="K14" i="3"/>
  <c r="D15" i="3" s="1"/>
  <c r="J14" i="3"/>
  <c r="C15" i="3" s="1"/>
  <c r="K13" i="5" l="1"/>
  <c r="M13" i="5" s="1"/>
  <c r="O13" i="5" s="1"/>
  <c r="D14" i="5" s="1"/>
  <c r="H13" i="5"/>
  <c r="G13" i="5"/>
  <c r="I14" i="4"/>
  <c r="H14" i="4"/>
  <c r="L14" i="4" s="1"/>
  <c r="C15" i="4" s="1"/>
  <c r="E15" i="3"/>
  <c r="I13" i="5" l="1"/>
  <c r="N13" i="5" s="1"/>
  <c r="C14" i="5" s="1"/>
  <c r="E14" i="5" s="1"/>
  <c r="J14" i="5" s="1"/>
  <c r="J14" i="4"/>
  <c r="K14" i="4" s="1"/>
  <c r="M14" i="4" s="1"/>
  <c r="D15" i="4" s="1"/>
  <c r="E15" i="4" s="1"/>
  <c r="I15" i="4" s="1"/>
  <c r="J15" i="4" s="1"/>
  <c r="H15" i="3"/>
  <c r="I15" i="3" s="1"/>
  <c r="F15" i="3"/>
  <c r="G15" i="3" s="1"/>
  <c r="L14" i="5" l="1"/>
  <c r="F14" i="5"/>
  <c r="F15" i="4"/>
  <c r="G15" i="4" s="1"/>
  <c r="K15" i="4"/>
  <c r="M15" i="4" s="1"/>
  <c r="D16" i="4" s="1"/>
  <c r="K15" i="3"/>
  <c r="D16" i="3" s="1"/>
  <c r="J15" i="3"/>
  <c r="C16" i="3" s="1"/>
  <c r="K14" i="5" l="1"/>
  <c r="M14" i="5" s="1"/>
  <c r="O14" i="5" s="1"/>
  <c r="D15" i="5" s="1"/>
  <c r="H14" i="5"/>
  <c r="G14" i="5"/>
  <c r="H15" i="4"/>
  <c r="L15" i="4" s="1"/>
  <c r="C16" i="4" s="1"/>
  <c r="E16" i="4" s="1"/>
  <c r="E16" i="3"/>
  <c r="I14" i="5" l="1"/>
  <c r="N14" i="5" s="1"/>
  <c r="C15" i="5" s="1"/>
  <c r="E15" i="5" s="1"/>
  <c r="J15" i="5" s="1"/>
  <c r="F16" i="4"/>
  <c r="G16" i="4" s="1"/>
  <c r="I16" i="4"/>
  <c r="H16" i="3"/>
  <c r="I16" i="3" s="1"/>
  <c r="F16" i="3"/>
  <c r="G16" i="3" s="1"/>
  <c r="L15" i="5" l="1"/>
  <c r="F15" i="5"/>
  <c r="J16" i="4"/>
  <c r="K16" i="4" s="1"/>
  <c r="M16" i="4" s="1"/>
  <c r="D17" i="4" s="1"/>
  <c r="H16" i="4"/>
  <c r="L16" i="4" s="1"/>
  <c r="C17" i="4" s="1"/>
  <c r="K16" i="3"/>
  <c r="D17" i="3" s="1"/>
  <c r="J16" i="3"/>
  <c r="C17" i="3" s="1"/>
  <c r="K15" i="5" l="1"/>
  <c r="M15" i="5" s="1"/>
  <c r="O15" i="5" s="1"/>
  <c r="D16" i="5" s="1"/>
  <c r="H15" i="5"/>
  <c r="G15" i="5"/>
  <c r="E17" i="4"/>
  <c r="F17" i="4" s="1"/>
  <c r="G17" i="4" s="1"/>
  <c r="E17" i="3"/>
  <c r="I15" i="5" l="1"/>
  <c r="N15" i="5" s="1"/>
  <c r="C16" i="5" s="1"/>
  <c r="E16" i="5" s="1"/>
  <c r="J16" i="5" s="1"/>
  <c r="I17" i="4"/>
  <c r="H17" i="4"/>
  <c r="L17" i="4" s="1"/>
  <c r="C18" i="4" s="1"/>
  <c r="F17" i="3"/>
  <c r="G17" i="3" s="1"/>
  <c r="H17" i="3"/>
  <c r="I17" i="3" s="1"/>
  <c r="L16" i="5" l="1"/>
  <c r="F16" i="5"/>
  <c r="J17" i="4"/>
  <c r="K17" i="4" s="1"/>
  <c r="M17" i="4" s="1"/>
  <c r="D18" i="4" s="1"/>
  <c r="E18" i="4" s="1"/>
  <c r="K17" i="3"/>
  <c r="D18" i="3" s="1"/>
  <c r="J17" i="3"/>
  <c r="C18" i="3" s="1"/>
  <c r="K16" i="5" l="1"/>
  <c r="M16" i="5" s="1"/>
  <c r="O16" i="5" s="1"/>
  <c r="D17" i="5" s="1"/>
  <c r="H16" i="5"/>
  <c r="G16" i="5"/>
  <c r="I18" i="4"/>
  <c r="J18" i="4" s="1"/>
  <c r="K18" i="4" s="1"/>
  <c r="M18" i="4" s="1"/>
  <c r="D19" i="4" s="1"/>
  <c r="F18" i="4"/>
  <c r="G18" i="4" s="1"/>
  <c r="H18" i="4" s="1"/>
  <c r="L18" i="4" s="1"/>
  <c r="C19" i="4" s="1"/>
  <c r="E18" i="3"/>
  <c r="I16" i="5" l="1"/>
  <c r="N16" i="5" s="1"/>
  <c r="C17" i="5" s="1"/>
  <c r="E17" i="5" s="1"/>
  <c r="J17" i="5" s="1"/>
  <c r="E19" i="4"/>
  <c r="F19" i="4" s="1"/>
  <c r="G19" i="4" s="1"/>
  <c r="H18" i="3"/>
  <c r="I18" i="3" s="1"/>
  <c r="F18" i="3"/>
  <c r="G18" i="3" s="1"/>
  <c r="L17" i="5" l="1"/>
  <c r="F17" i="5"/>
  <c r="H19" i="4"/>
  <c r="L19" i="4" s="1"/>
  <c r="C20" i="4" s="1"/>
  <c r="I19" i="4"/>
  <c r="K18" i="3"/>
  <c r="D19" i="3" s="1"/>
  <c r="J18" i="3"/>
  <c r="C19" i="3" s="1"/>
  <c r="K17" i="5" l="1"/>
  <c r="M17" i="5" s="1"/>
  <c r="O17" i="5" s="1"/>
  <c r="D18" i="5" s="1"/>
  <c r="H17" i="5"/>
  <c r="G17" i="5"/>
  <c r="J19" i="4"/>
  <c r="K19" i="4" s="1"/>
  <c r="M19" i="4" s="1"/>
  <c r="D20" i="4" s="1"/>
  <c r="E20" i="4" s="1"/>
  <c r="I20" i="4" s="1"/>
  <c r="J20" i="4" s="1"/>
  <c r="E19" i="3"/>
  <c r="I17" i="5" l="1"/>
  <c r="N17" i="5" s="1"/>
  <c r="C18" i="5" s="1"/>
  <c r="E18" i="5" s="1"/>
  <c r="F20" i="4"/>
  <c r="G20" i="4" s="1"/>
  <c r="K20" i="4"/>
  <c r="M20" i="4" s="1"/>
  <c r="D21" i="4" s="1"/>
  <c r="F19" i="3"/>
  <c r="G19" i="3" s="1"/>
  <c r="H19" i="3"/>
  <c r="I19" i="3" s="1"/>
  <c r="F18" i="5" l="1"/>
  <c r="H18" i="5" s="1"/>
  <c r="J18" i="5"/>
  <c r="L18" i="5" s="1"/>
  <c r="H20" i="4"/>
  <c r="L20" i="4" s="1"/>
  <c r="C21" i="4" s="1"/>
  <c r="E21" i="4" s="1"/>
  <c r="K19" i="3"/>
  <c r="D20" i="3" s="1"/>
  <c r="J19" i="3"/>
  <c r="C20" i="3" s="1"/>
  <c r="G18" i="5" l="1"/>
  <c r="I18" i="5" s="1"/>
  <c r="N18" i="5" s="1"/>
  <c r="C19" i="5" s="1"/>
  <c r="K18" i="5"/>
  <c r="M18" i="5" s="1"/>
  <c r="F21" i="4"/>
  <c r="I21" i="4"/>
  <c r="E20" i="3"/>
  <c r="O18" i="5" l="1"/>
  <c r="D19" i="5" s="1"/>
  <c r="E19" i="5" s="1"/>
  <c r="J21" i="4"/>
  <c r="K21" i="4" s="1"/>
  <c r="M21" i="4" s="1"/>
  <c r="D22" i="4" s="1"/>
  <c r="G21" i="4"/>
  <c r="H21" i="4" s="1"/>
  <c r="L21" i="4" s="1"/>
  <c r="C22" i="4" s="1"/>
  <c r="H20" i="3"/>
  <c r="I20" i="3" s="1"/>
  <c r="F20" i="3"/>
  <c r="G20" i="3" s="1"/>
  <c r="F19" i="5" l="1"/>
  <c r="H19" i="5" s="1"/>
  <c r="J19" i="5"/>
  <c r="L19" i="5"/>
  <c r="E22" i="4"/>
  <c r="I22" i="4" s="1"/>
  <c r="J22" i="4" s="1"/>
  <c r="K22" i="4" s="1"/>
  <c r="M22" i="4" s="1"/>
  <c r="D23" i="4" s="1"/>
  <c r="K20" i="3"/>
  <c r="D21" i="3" s="1"/>
  <c r="J20" i="3"/>
  <c r="C21" i="3" s="1"/>
  <c r="G19" i="5" l="1"/>
  <c r="I19" i="5" s="1"/>
  <c r="N19" i="5" s="1"/>
  <c r="C20" i="5" s="1"/>
  <c r="K19" i="5"/>
  <c r="M19" i="5" s="1"/>
  <c r="F22" i="4"/>
  <c r="G22" i="4" s="1"/>
  <c r="H22" i="4" s="1"/>
  <c r="L22" i="4" s="1"/>
  <c r="C23" i="4" s="1"/>
  <c r="E23" i="4" s="1"/>
  <c r="I23" i="4" s="1"/>
  <c r="E21" i="3"/>
  <c r="O19" i="5" l="1"/>
  <c r="D20" i="5" s="1"/>
  <c r="E20" i="5" s="1"/>
  <c r="J20" i="5" s="1"/>
  <c r="J23" i="4"/>
  <c r="K23" i="4" s="1"/>
  <c r="M23" i="4" s="1"/>
  <c r="D24" i="4" s="1"/>
  <c r="F23" i="4"/>
  <c r="G23" i="4" s="1"/>
  <c r="F21" i="3"/>
  <c r="G21" i="3" s="1"/>
  <c r="H21" i="3"/>
  <c r="I21" i="3" s="1"/>
  <c r="L20" i="5" l="1"/>
  <c r="F20" i="5"/>
  <c r="H23" i="4"/>
  <c r="L23" i="4" s="1"/>
  <c r="C24" i="4" s="1"/>
  <c r="E24" i="4" s="1"/>
  <c r="I24" i="4" s="1"/>
  <c r="K21" i="3"/>
  <c r="D22" i="3" s="1"/>
  <c r="J21" i="3"/>
  <c r="C22" i="3" s="1"/>
  <c r="K20" i="5" l="1"/>
  <c r="M20" i="5" s="1"/>
  <c r="O20" i="5" s="1"/>
  <c r="D21" i="5" s="1"/>
  <c r="H20" i="5"/>
  <c r="G20" i="5"/>
  <c r="J24" i="4"/>
  <c r="K24" i="4" s="1"/>
  <c r="M24" i="4" s="1"/>
  <c r="D25" i="4" s="1"/>
  <c r="F24" i="4"/>
  <c r="G24" i="4" s="1"/>
  <c r="E22" i="3"/>
  <c r="I20" i="5" l="1"/>
  <c r="N20" i="5" s="1"/>
  <c r="C21" i="5" s="1"/>
  <c r="E21" i="5" s="1"/>
  <c r="H24" i="4"/>
  <c r="L24" i="4" s="1"/>
  <c r="C25" i="4" s="1"/>
  <c r="E25" i="4" s="1"/>
  <c r="F25" i="4" s="1"/>
  <c r="G25" i="4" s="1"/>
  <c r="F22" i="3"/>
  <c r="G22" i="3" s="1"/>
  <c r="H22" i="3"/>
  <c r="I22" i="3" s="1"/>
  <c r="F21" i="5" l="1"/>
  <c r="H21" i="5" s="1"/>
  <c r="J21" i="5"/>
  <c r="L21" i="5" s="1"/>
  <c r="I25" i="4"/>
  <c r="H25" i="4"/>
  <c r="L25" i="4" s="1"/>
  <c r="C26" i="4" s="1"/>
  <c r="K22" i="3"/>
  <c r="D23" i="3" s="1"/>
  <c r="J22" i="3"/>
  <c r="C23" i="3" s="1"/>
  <c r="G21" i="5" l="1"/>
  <c r="I21" i="5" s="1"/>
  <c r="N21" i="5" s="1"/>
  <c r="C22" i="5" s="1"/>
  <c r="K21" i="5"/>
  <c r="M21" i="5" s="1"/>
  <c r="J25" i="4"/>
  <c r="K25" i="4" s="1"/>
  <c r="M25" i="4" s="1"/>
  <c r="D26" i="4" s="1"/>
  <c r="E26" i="4" s="1"/>
  <c r="F26" i="4" s="1"/>
  <c r="G26" i="4" s="1"/>
  <c r="E23" i="3"/>
  <c r="O21" i="5" l="1"/>
  <c r="D22" i="5" s="1"/>
  <c r="E22" i="5" s="1"/>
  <c r="H26" i="4"/>
  <c r="L26" i="4" s="1"/>
  <c r="C27" i="4" s="1"/>
  <c r="I26" i="4"/>
  <c r="F23" i="3"/>
  <c r="G23" i="3" s="1"/>
  <c r="H23" i="3"/>
  <c r="I23" i="3" s="1"/>
  <c r="F22" i="5" l="1"/>
  <c r="H22" i="5" s="1"/>
  <c r="J22" i="5"/>
  <c r="L22" i="5" s="1"/>
  <c r="J26" i="4"/>
  <c r="K26" i="4" s="1"/>
  <c r="M26" i="4" s="1"/>
  <c r="D27" i="4" s="1"/>
  <c r="E27" i="4" s="1"/>
  <c r="I27" i="4" s="1"/>
  <c r="K23" i="3"/>
  <c r="D24" i="3" s="1"/>
  <c r="J23" i="3"/>
  <c r="C24" i="3" s="1"/>
  <c r="G22" i="5" l="1"/>
  <c r="I22" i="5" s="1"/>
  <c r="N22" i="5" s="1"/>
  <c r="C23" i="5" s="1"/>
  <c r="K22" i="5"/>
  <c r="M22" i="5" s="1"/>
  <c r="J27" i="4"/>
  <c r="K27" i="4" s="1"/>
  <c r="M27" i="4" s="1"/>
  <c r="D28" i="4" s="1"/>
  <c r="F27" i="4"/>
  <c r="G27" i="4" s="1"/>
  <c r="E24" i="3"/>
  <c r="O22" i="5" l="1"/>
  <c r="D23" i="5" s="1"/>
  <c r="E23" i="5" s="1"/>
  <c r="J23" i="5" s="1"/>
  <c r="H27" i="4"/>
  <c r="L27" i="4" s="1"/>
  <c r="C28" i="4" s="1"/>
  <c r="E28" i="4" s="1"/>
  <c r="F24" i="3"/>
  <c r="G24" i="3" s="1"/>
  <c r="H24" i="3"/>
  <c r="I24" i="3" s="1"/>
  <c r="L23" i="5" l="1"/>
  <c r="F23" i="5"/>
  <c r="F28" i="4"/>
  <c r="I28" i="4"/>
  <c r="K24" i="3"/>
  <c r="D25" i="3" s="1"/>
  <c r="J24" i="3"/>
  <c r="C25" i="3" s="1"/>
  <c r="K23" i="5" l="1"/>
  <c r="M23" i="5" s="1"/>
  <c r="O23" i="5" s="1"/>
  <c r="D24" i="5" s="1"/>
  <c r="H23" i="5"/>
  <c r="G23" i="5"/>
  <c r="J28" i="4"/>
  <c r="K28" i="4" s="1"/>
  <c r="M28" i="4" s="1"/>
  <c r="D29" i="4" s="1"/>
  <c r="G28" i="4"/>
  <c r="H28" i="4" s="1"/>
  <c r="L28" i="4" s="1"/>
  <c r="C29" i="4" s="1"/>
  <c r="E25" i="3"/>
  <c r="I23" i="5" l="1"/>
  <c r="N23" i="5" s="1"/>
  <c r="C24" i="5" s="1"/>
  <c r="E24" i="5" s="1"/>
  <c r="J24" i="5" s="1"/>
  <c r="E29" i="4"/>
  <c r="I29" i="4" s="1"/>
  <c r="F25" i="3"/>
  <c r="G25" i="3" s="1"/>
  <c r="H25" i="3"/>
  <c r="I25" i="3" s="1"/>
  <c r="L24" i="5" l="1"/>
  <c r="F24" i="5"/>
  <c r="J29" i="4"/>
  <c r="K29" i="4" s="1"/>
  <c r="M29" i="4" s="1"/>
  <c r="F29" i="4"/>
  <c r="G29" i="4" s="1"/>
  <c r="H29" i="4" s="1"/>
  <c r="L29" i="4" s="1"/>
  <c r="K25" i="3"/>
  <c r="D26" i="3" s="1"/>
  <c r="J25" i="3"/>
  <c r="C26" i="3" s="1"/>
  <c r="K24" i="5" l="1"/>
  <c r="M24" i="5" s="1"/>
  <c r="O24" i="5" s="1"/>
  <c r="D25" i="5" s="1"/>
  <c r="H24" i="5"/>
  <c r="G24" i="5"/>
  <c r="E26" i="3"/>
  <c r="I24" i="5" l="1"/>
  <c r="N24" i="5" s="1"/>
  <c r="C25" i="5" s="1"/>
  <c r="E25" i="5" s="1"/>
  <c r="F26" i="3"/>
  <c r="G26" i="3" s="1"/>
  <c r="H26" i="3"/>
  <c r="I26" i="3" s="1"/>
  <c r="F25" i="5" l="1"/>
  <c r="J25" i="5"/>
  <c r="H25" i="5"/>
  <c r="L25" i="5"/>
  <c r="K26" i="3"/>
  <c r="D27" i="3" s="1"/>
  <c r="J26" i="3"/>
  <c r="C27" i="3" s="1"/>
  <c r="G25" i="5" l="1"/>
  <c r="I25" i="5" s="1"/>
  <c r="N25" i="5" s="1"/>
  <c r="C26" i="5" s="1"/>
  <c r="K25" i="5"/>
  <c r="E27" i="3"/>
  <c r="M25" i="5" l="1"/>
  <c r="O25" i="5" s="1"/>
  <c r="D26" i="5" s="1"/>
  <c r="E26" i="5" s="1"/>
  <c r="H27" i="3"/>
  <c r="I27" i="3" s="1"/>
  <c r="F27" i="3"/>
  <c r="G27" i="3" s="1"/>
  <c r="F26" i="5" l="1"/>
  <c r="G26" i="5" s="1"/>
  <c r="J26" i="5"/>
  <c r="L26" i="5" s="1"/>
  <c r="K27" i="3"/>
  <c r="D28" i="3" s="1"/>
  <c r="J27" i="3"/>
  <c r="C28" i="3" s="1"/>
  <c r="H26" i="5" l="1"/>
  <c r="I26" i="5" s="1"/>
  <c r="N26" i="5" s="1"/>
  <c r="C27" i="5" s="1"/>
  <c r="K26" i="5"/>
  <c r="M26" i="5" s="1"/>
  <c r="E28" i="3"/>
  <c r="O26" i="5" l="1"/>
  <c r="D27" i="5" s="1"/>
  <c r="E27" i="5" s="1"/>
  <c r="J27" i="5" s="1"/>
  <c r="H28" i="3"/>
  <c r="I28" i="3" s="1"/>
  <c r="F28" i="3"/>
  <c r="G28" i="3" s="1"/>
  <c r="L27" i="5" l="1"/>
  <c r="F27" i="5"/>
  <c r="K28" i="3"/>
  <c r="D29" i="3" s="1"/>
  <c r="J28" i="3"/>
  <c r="C29" i="3" s="1"/>
  <c r="K27" i="5" l="1"/>
  <c r="M27" i="5" s="1"/>
  <c r="O27" i="5" s="1"/>
  <c r="D28" i="5" s="1"/>
  <c r="H27" i="5"/>
  <c r="G27" i="5"/>
  <c r="E29" i="3"/>
  <c r="I27" i="5" l="1"/>
  <c r="N27" i="5" s="1"/>
  <c r="C28" i="5" s="1"/>
  <c r="E28" i="5" s="1"/>
  <c r="F29" i="3"/>
  <c r="G29" i="3" s="1"/>
  <c r="J29" i="3" s="1"/>
  <c r="H29" i="3"/>
  <c r="I29" i="3" s="1"/>
  <c r="F28" i="5" l="1"/>
  <c r="J28" i="5"/>
  <c r="L28" i="5" s="1"/>
  <c r="K29" i="3"/>
  <c r="K28" i="5" l="1"/>
  <c r="M28" i="5" s="1"/>
  <c r="H28" i="5"/>
  <c r="G28" i="5"/>
  <c r="I28" i="5" l="1"/>
  <c r="N28" i="5" s="1"/>
  <c r="C29" i="5" s="1"/>
  <c r="O28" i="5"/>
  <c r="D29" i="5" s="1"/>
  <c r="E29" i="5" l="1"/>
  <c r="F29" i="5" l="1"/>
  <c r="J29" i="5"/>
  <c r="L29" i="5" s="1"/>
  <c r="K29" i="5" l="1"/>
  <c r="M29" i="5" s="1"/>
  <c r="H29" i="5"/>
  <c r="G29" i="5"/>
  <c r="I29" i="5" l="1"/>
  <c r="N29" i="5" s="1"/>
  <c r="O29" i="5"/>
</calcChain>
</file>

<file path=xl/sharedStrings.xml><?xml version="1.0" encoding="utf-8"?>
<sst xmlns="http://schemas.openxmlformats.org/spreadsheetml/2006/main" count="97" uniqueCount="48">
  <si>
    <t>x1</t>
  </si>
  <si>
    <t>x2</t>
  </si>
  <si>
    <t>x3</t>
  </si>
  <si>
    <t>Output</t>
  </si>
  <si>
    <t>O1</t>
  </si>
  <si>
    <t>O2</t>
  </si>
  <si>
    <t>W</t>
  </si>
  <si>
    <t>Regression</t>
  </si>
  <si>
    <t>Softmax</t>
  </si>
  <si>
    <t>x4</t>
  </si>
  <si>
    <t>O3</t>
  </si>
  <si>
    <t>Logistic</t>
  </si>
  <si>
    <t>Binary</t>
  </si>
  <si>
    <t>Exponential</t>
  </si>
  <si>
    <t>Hinge</t>
  </si>
  <si>
    <t>Loss</t>
  </si>
  <si>
    <t>Sigmoid assuming O3 is the output</t>
  </si>
  <si>
    <t>tanh assuming O3 is the output</t>
  </si>
  <si>
    <t>Bias</t>
  </si>
  <si>
    <t>O2 is the output node and sigmoid is activation</t>
  </si>
  <si>
    <t>x</t>
  </si>
  <si>
    <t>y</t>
  </si>
  <si>
    <t>m</t>
  </si>
  <si>
    <t>Slope</t>
  </si>
  <si>
    <t>c</t>
  </si>
  <si>
    <t>intercept</t>
  </si>
  <si>
    <t>Intercept</t>
  </si>
  <si>
    <t>(mx+c-y)^2</t>
  </si>
  <si>
    <t>e</t>
  </si>
  <si>
    <t>de/dm</t>
  </si>
  <si>
    <t>de/dc</t>
  </si>
  <si>
    <t>2(mx+c-y)</t>
  </si>
  <si>
    <t>2x(mx+c-y)</t>
  </si>
  <si>
    <t>Y-pred (mx+c)</t>
  </si>
  <si>
    <t>Update m</t>
  </si>
  <si>
    <t>Update c</t>
  </si>
  <si>
    <t>new m</t>
  </si>
  <si>
    <t>new c</t>
  </si>
  <si>
    <t>Learning rate (m)</t>
  </si>
  <si>
    <t>Momentum m</t>
  </si>
  <si>
    <t>Momentum c</t>
  </si>
  <si>
    <t>beta1</t>
  </si>
  <si>
    <t>beta2</t>
  </si>
  <si>
    <t>RMSProp-m</t>
  </si>
  <si>
    <t>RMSProp-c</t>
  </si>
  <si>
    <t>rho</t>
  </si>
  <si>
    <t>W.x</t>
  </si>
  <si>
    <t>Input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</si>
</sst>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0" fontId="0" fillId="0" borderId="0" xfId="0" applyAlignment="1">
      <alignment wrapText="1"/>
    </xf>
    <xf numFmtId="165" fontId="0" fillId="0" borderId="0" xfId="0" applyNumberFormat="1" applyAlignment="1">
      <alignment horizontal="left" wrapText="1" indent="2"/>
    </xf>
    <xf numFmtId="166" fontId="0" fillId="0" borderId="0" xfId="0" applyNumberForma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7F79-13CA-4E0A-BD15-79998CD16D3B}">
  <dimension ref="A3:G25"/>
  <sheetViews>
    <sheetView zoomScale="140" zoomScaleNormal="140" workbookViewId="0">
      <selection activeCell="E12" sqref="E10:E12"/>
    </sheetView>
  </sheetViews>
  <sheetFormatPr defaultColWidth="8.77734375" defaultRowHeight="14.4" x14ac:dyDescent="0.3"/>
  <cols>
    <col min="1" max="1" width="12.77734375" style="1" customWidth="1"/>
    <col min="2" max="2" width="12.109375" style="1" customWidth="1"/>
    <col min="3" max="3" width="12.44140625" style="1" bestFit="1" customWidth="1"/>
    <col min="4" max="4" width="12" style="1" bestFit="1" customWidth="1"/>
    <col min="5" max="5" width="17" style="1" customWidth="1"/>
    <col min="6" max="16384" width="8.77734375" style="1"/>
  </cols>
  <sheetData>
    <row r="3" spans="1:7" x14ac:dyDescent="0.3">
      <c r="A3" s="1" t="s">
        <v>6</v>
      </c>
      <c r="B3" s="1">
        <v>1</v>
      </c>
      <c r="C3" s="1">
        <v>2</v>
      </c>
      <c r="D3" s="1">
        <v>3</v>
      </c>
      <c r="E3" s="1">
        <v>4</v>
      </c>
      <c r="F3" s="1" t="s">
        <v>47</v>
      </c>
    </row>
    <row r="4" spans="1:7" x14ac:dyDescent="0.3">
      <c r="A4" s="1">
        <v>1</v>
      </c>
      <c r="B4" s="7">
        <v>0.49889242497808123</v>
      </c>
      <c r="C4" s="7">
        <v>-5.108309244181255</v>
      </c>
      <c r="D4" s="7">
        <v>-3.0702498068302253</v>
      </c>
      <c r="E4" s="7">
        <v>8.068773392388276E-2</v>
      </c>
      <c r="F4" s="1" t="s">
        <v>0</v>
      </c>
      <c r="G4" s="1">
        <v>20</v>
      </c>
    </row>
    <row r="5" spans="1:7" x14ac:dyDescent="0.3">
      <c r="A5" s="1">
        <v>2</v>
      </c>
      <c r="B5" s="7">
        <v>-0.86985106130864254</v>
      </c>
      <c r="C5" s="7">
        <v>-9.2424349033818292</v>
      </c>
      <c r="D5" s="7">
        <v>5.464201955677467</v>
      </c>
      <c r="E5" s="7">
        <v>-7.9238878687397607</v>
      </c>
      <c r="F5" s="1" t="s">
        <v>1</v>
      </c>
      <c r="G5" s="1">
        <v>35</v>
      </c>
    </row>
    <row r="6" spans="1:7" x14ac:dyDescent="0.3">
      <c r="A6" s="1">
        <v>3</v>
      </c>
      <c r="B6" s="7">
        <v>-6.9358396785374978</v>
      </c>
      <c r="C6" s="7">
        <v>-12.774609001079005</v>
      </c>
      <c r="D6" s="7">
        <v>-1.9957618718684995</v>
      </c>
      <c r="E6" s="7">
        <v>5.3759208881317573</v>
      </c>
      <c r="F6" s="1" t="s">
        <v>2</v>
      </c>
      <c r="G6" s="1">
        <v>15</v>
      </c>
    </row>
    <row r="7" spans="1:7" x14ac:dyDescent="0.3">
      <c r="F7" s="1" t="s">
        <v>9</v>
      </c>
      <c r="G7" s="1">
        <v>-9</v>
      </c>
    </row>
    <row r="10" spans="1:7" x14ac:dyDescent="0.3">
      <c r="A10" s="1" t="s">
        <v>46</v>
      </c>
      <c r="B10" s="1">
        <f>B4*$G$4+C4*$G$5+D4*$G$6+E4*$G$7</f>
        <v>-215.59291175455061</v>
      </c>
      <c r="D10" s="1" t="s">
        <v>18</v>
      </c>
      <c r="E10" s="8">
        <v>-18</v>
      </c>
    </row>
    <row r="11" spans="1:7" x14ac:dyDescent="0.3">
      <c r="B11" s="1">
        <f>B5*$G$4+C5*$G$5+D5*$G$6+E5*$G$7</f>
        <v>-187.60422269071699</v>
      </c>
      <c r="E11" s="8">
        <v>-48</v>
      </c>
    </row>
    <row r="12" spans="1:7" x14ac:dyDescent="0.3">
      <c r="B12" s="1">
        <f>B6*$G$4+C6*$G$5+D6*$G$6+E6*$G$7</f>
        <v>-664.14782467972839</v>
      </c>
      <c r="E12" s="8">
        <v>-21</v>
      </c>
    </row>
    <row r="17" spans="1:5" x14ac:dyDescent="0.3">
      <c r="B17" s="1" t="s">
        <v>4</v>
      </c>
      <c r="C17" s="1" t="s">
        <v>5</v>
      </c>
      <c r="D17" s="1" t="s">
        <v>10</v>
      </c>
    </row>
    <row r="18" spans="1:5" x14ac:dyDescent="0.3">
      <c r="A18" s="1" t="s">
        <v>3</v>
      </c>
      <c r="B18" s="2">
        <f>G4*B4+G5*C4+G6*D4+G7*E4+E10</f>
        <v>-233.59291175455061</v>
      </c>
      <c r="C18" s="2">
        <f>G4*B5+G5*C5+G6*D5+G7*E5+E11</f>
        <v>-235.60422269071699</v>
      </c>
      <c r="D18" s="2">
        <f>G4*B6+G5*C6+G6*D6+G7*E6+E12</f>
        <v>-685.14782467972839</v>
      </c>
      <c r="E18" s="1" t="s">
        <v>7</v>
      </c>
    </row>
    <row r="19" spans="1:5" ht="28.8" x14ac:dyDescent="0.3">
      <c r="B19" s="2"/>
      <c r="C19" s="2"/>
      <c r="D19" s="2">
        <f>1/(1+EXP(-D18))</f>
        <v>2.7802282606997332E-298</v>
      </c>
      <c r="E19" s="1" t="s">
        <v>16</v>
      </c>
    </row>
    <row r="20" spans="1:5" ht="28.8" x14ac:dyDescent="0.3">
      <c r="B20" s="2"/>
      <c r="C20" s="2"/>
      <c r="D20" s="2">
        <f>TANH(D18)</f>
        <v>-1</v>
      </c>
      <c r="E20" s="1" t="s">
        <v>17</v>
      </c>
    </row>
    <row r="21" spans="1:5" x14ac:dyDescent="0.3">
      <c r="B21" s="1">
        <f>EXP(B18)/(EXP($B$18)+EXP($C$18)+EXP($D$18))</f>
        <v>0.88197954801229239</v>
      </c>
      <c r="C21" s="1">
        <f t="shared" ref="C21:D21" si="0">EXP(C18)/(EXP($B$18)+EXP($C$18)+EXP($D$18))</f>
        <v>0.11802045198770757</v>
      </c>
      <c r="D21" s="1">
        <f t="shared" si="0"/>
        <v>6.8809999517642366E-197</v>
      </c>
      <c r="E21" s="1" t="s">
        <v>8</v>
      </c>
    </row>
    <row r="23" spans="1:5" x14ac:dyDescent="0.3">
      <c r="A23" s="9" t="s">
        <v>15</v>
      </c>
      <c r="B23" s="9"/>
      <c r="C23" s="9"/>
      <c r="D23" s="9"/>
      <c r="E23" s="9"/>
    </row>
    <row r="24" spans="1:5" x14ac:dyDescent="0.3">
      <c r="A24" s="1" t="s">
        <v>12</v>
      </c>
      <c r="B24" s="1" t="s">
        <v>13</v>
      </c>
      <c r="C24" s="1" t="s">
        <v>11</v>
      </c>
      <c r="D24" s="1" t="s">
        <v>14</v>
      </c>
    </row>
    <row r="25" spans="1:5" ht="57.6" x14ac:dyDescent="0.3">
      <c r="A25" s="1" t="s">
        <v>19</v>
      </c>
      <c r="B25" s="6">
        <f>EXP(-1*$C$18)</f>
        <v>2.097074347107267E+102</v>
      </c>
      <c r="C25" s="3">
        <f>LN(1+EXP(-1*$C$18))</f>
        <v>235.60422269071699</v>
      </c>
      <c r="D25" s="2">
        <f>MAX(0,1-(1*C18))</f>
        <v>236.60422269071699</v>
      </c>
    </row>
  </sheetData>
  <mergeCells count="1">
    <mergeCell ref="A23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9A7C-1F5E-498A-BDF2-D4A348514EB3}">
  <dimension ref="A1:F25"/>
  <sheetViews>
    <sheetView zoomScale="180" zoomScaleNormal="180" workbookViewId="0">
      <selection activeCell="B3" sqref="B3"/>
    </sheetView>
  </sheetViews>
  <sheetFormatPr defaultRowHeight="14.4" x14ac:dyDescent="0.3"/>
  <cols>
    <col min="1" max="1" width="13.88671875" customWidth="1"/>
  </cols>
  <sheetData>
    <row r="1" spans="1:6" x14ac:dyDescent="0.3">
      <c r="A1" t="s">
        <v>20</v>
      </c>
      <c r="B1" t="s">
        <v>21</v>
      </c>
    </row>
    <row r="2" spans="1:6" x14ac:dyDescent="0.3">
      <c r="A2">
        <v>89</v>
      </c>
      <c r="B2">
        <f>A2*$F$2+$F$3</f>
        <v>297</v>
      </c>
      <c r="D2" t="s">
        <v>22</v>
      </c>
      <c r="E2" t="s">
        <v>23</v>
      </c>
      <c r="F2">
        <v>3</v>
      </c>
    </row>
    <row r="3" spans="1:6" x14ac:dyDescent="0.3">
      <c r="A3">
        <v>20</v>
      </c>
      <c r="B3">
        <f>A3*$F$2+$F$3</f>
        <v>90</v>
      </c>
      <c r="D3" t="s">
        <v>24</v>
      </c>
      <c r="E3" t="s">
        <v>25</v>
      </c>
      <c r="F3">
        <v>30</v>
      </c>
    </row>
    <row r="4" spans="1:6" x14ac:dyDescent="0.3">
      <c r="A4">
        <v>61</v>
      </c>
      <c r="B4">
        <f>A4*$F$2+$F$3</f>
        <v>213</v>
      </c>
    </row>
    <row r="5" spans="1:6" x14ac:dyDescent="0.3">
      <c r="A5">
        <v>94</v>
      </c>
      <c r="B5">
        <f>A5*$F$2+$F$3</f>
        <v>312</v>
      </c>
    </row>
    <row r="6" spans="1:6" x14ac:dyDescent="0.3">
      <c r="A6">
        <v>73</v>
      </c>
      <c r="B6">
        <f>A6*$F$2+$F$3</f>
        <v>249</v>
      </c>
    </row>
    <row r="7" spans="1:6" x14ac:dyDescent="0.3">
      <c r="A7">
        <v>50</v>
      </c>
      <c r="B7">
        <f>A7*$F$2+$F$3</f>
        <v>180</v>
      </c>
    </row>
    <row r="8" spans="1:6" x14ac:dyDescent="0.3">
      <c r="A8">
        <v>7</v>
      </c>
      <c r="B8">
        <f>A8*$F$2+$F$3</f>
        <v>51</v>
      </c>
    </row>
    <row r="9" spans="1:6" x14ac:dyDescent="0.3">
      <c r="A9">
        <v>84</v>
      </c>
      <c r="B9">
        <f>A9*$F$2+$F$3</f>
        <v>282</v>
      </c>
    </row>
    <row r="10" spans="1:6" x14ac:dyDescent="0.3">
      <c r="A10">
        <v>30</v>
      </c>
      <c r="B10">
        <f>A10*$F$2+$F$3</f>
        <v>120</v>
      </c>
    </row>
    <row r="11" spans="1:6" x14ac:dyDescent="0.3">
      <c r="A11">
        <v>64</v>
      </c>
      <c r="B11">
        <f>A11*$F$2+$F$3</f>
        <v>222</v>
      </c>
    </row>
    <row r="12" spans="1:6" x14ac:dyDescent="0.3">
      <c r="A12">
        <v>63</v>
      </c>
      <c r="B12">
        <f>A12*$F$2+$F$3</f>
        <v>219</v>
      </c>
    </row>
    <row r="13" spans="1:6" x14ac:dyDescent="0.3">
      <c r="A13">
        <v>5</v>
      </c>
      <c r="B13">
        <f>A13*$F$2+$F$3</f>
        <v>45</v>
      </c>
    </row>
    <row r="14" spans="1:6" x14ac:dyDescent="0.3">
      <c r="A14">
        <v>75</v>
      </c>
      <c r="B14">
        <f>A14*$F$2+$F$3</f>
        <v>255</v>
      </c>
    </row>
    <row r="15" spans="1:6" x14ac:dyDescent="0.3">
      <c r="A15">
        <v>67</v>
      </c>
      <c r="B15">
        <f>A15*$F$2+$F$3</f>
        <v>231</v>
      </c>
    </row>
    <row r="16" spans="1:6" x14ac:dyDescent="0.3">
      <c r="A16">
        <v>99</v>
      </c>
      <c r="B16">
        <f>A16*$F$2+$F$3</f>
        <v>327</v>
      </c>
    </row>
    <row r="17" spans="1:2" x14ac:dyDescent="0.3">
      <c r="A17">
        <v>61</v>
      </c>
      <c r="B17">
        <f>A17*$F$2+$F$3</f>
        <v>213</v>
      </c>
    </row>
    <row r="18" spans="1:2" x14ac:dyDescent="0.3">
      <c r="A18">
        <v>69</v>
      </c>
      <c r="B18">
        <f>A18*$F$2+$F$3</f>
        <v>237</v>
      </c>
    </row>
    <row r="19" spans="1:2" x14ac:dyDescent="0.3">
      <c r="A19">
        <v>54</v>
      </c>
      <c r="B19">
        <f>A19*$F$2+$F$3</f>
        <v>192</v>
      </c>
    </row>
    <row r="20" spans="1:2" x14ac:dyDescent="0.3">
      <c r="A20">
        <v>13</v>
      </c>
      <c r="B20">
        <f>A20*$F$2+$F$3</f>
        <v>69</v>
      </c>
    </row>
    <row r="21" spans="1:2" x14ac:dyDescent="0.3">
      <c r="A21">
        <v>68</v>
      </c>
      <c r="B21">
        <f>A21*$F$2+$F$3</f>
        <v>234</v>
      </c>
    </row>
    <row r="22" spans="1:2" x14ac:dyDescent="0.3">
      <c r="A22">
        <v>48</v>
      </c>
      <c r="B22">
        <f>A22*$F$2+$F$3</f>
        <v>174</v>
      </c>
    </row>
    <row r="23" spans="1:2" x14ac:dyDescent="0.3">
      <c r="A23">
        <v>60</v>
      </c>
      <c r="B23">
        <f>A23*$F$2+$F$3</f>
        <v>210</v>
      </c>
    </row>
    <row r="24" spans="1:2" x14ac:dyDescent="0.3">
      <c r="A24">
        <v>94</v>
      </c>
      <c r="B24">
        <f>A24*$F$2+$F$3</f>
        <v>312</v>
      </c>
    </row>
    <row r="25" spans="1:2" x14ac:dyDescent="0.3">
      <c r="A25">
        <v>27</v>
      </c>
      <c r="B25">
        <f>A25*$F$2+$F$3</f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1A122-3022-48BA-A4B7-B7739634C523}">
  <dimension ref="A1:M29"/>
  <sheetViews>
    <sheetView tabSelected="1" topLeftCell="C1" zoomScale="180" zoomScaleNormal="180" workbookViewId="0">
      <selection activeCell="G2" sqref="G2"/>
    </sheetView>
  </sheetViews>
  <sheetFormatPr defaultColWidth="8.77734375" defaultRowHeight="14.4" x14ac:dyDescent="0.3"/>
  <cols>
    <col min="1" max="4" width="8.77734375" style="4"/>
    <col min="5" max="5" width="12.33203125" style="4" customWidth="1"/>
    <col min="6" max="6" width="8.77734375" style="4"/>
    <col min="7" max="7" width="13.88671875" style="4" customWidth="1"/>
    <col min="8" max="8" width="8.77734375" style="4"/>
    <col min="9" max="9" width="11.5546875" style="4" customWidth="1"/>
    <col min="10" max="16384" width="8.77734375" style="4"/>
  </cols>
  <sheetData>
    <row r="1" spans="1:13" ht="28.8" x14ac:dyDescent="0.3">
      <c r="A1" s="4" t="s">
        <v>23</v>
      </c>
      <c r="B1" s="4">
        <v>2.5</v>
      </c>
      <c r="F1" s="4" t="s">
        <v>28</v>
      </c>
      <c r="G1" s="4" t="s">
        <v>27</v>
      </c>
      <c r="I1" s="4" t="s">
        <v>38</v>
      </c>
      <c r="J1" s="4">
        <f>M4</f>
        <v>5.0000000000000001E-4</v>
      </c>
    </row>
    <row r="2" spans="1:13" x14ac:dyDescent="0.3">
      <c r="A2" s="4" t="s">
        <v>26</v>
      </c>
      <c r="B2" s="4">
        <v>25</v>
      </c>
      <c r="F2" s="4" t="s">
        <v>29</v>
      </c>
      <c r="G2" s="4" t="s">
        <v>32</v>
      </c>
      <c r="M2" s="4">
        <f>10^-5</f>
        <v>1.0000000000000001E-5</v>
      </c>
    </row>
    <row r="3" spans="1:13" x14ac:dyDescent="0.3">
      <c r="F3" s="4" t="s">
        <v>30</v>
      </c>
      <c r="G3" s="4" t="s">
        <v>31</v>
      </c>
      <c r="M3" s="4">
        <f>10^-4</f>
        <v>1E-4</v>
      </c>
    </row>
    <row r="4" spans="1:13" x14ac:dyDescent="0.3">
      <c r="M4" s="4">
        <v>5.0000000000000001E-4</v>
      </c>
    </row>
    <row r="5" spans="1:13" x14ac:dyDescent="0.3">
      <c r="A5" s="4" t="s">
        <v>20</v>
      </c>
      <c r="B5" s="4" t="s">
        <v>21</v>
      </c>
      <c r="C5" s="4" t="s">
        <v>22</v>
      </c>
      <c r="D5" s="4" t="s">
        <v>24</v>
      </c>
      <c r="E5" s="4" t="s">
        <v>33</v>
      </c>
      <c r="F5" s="4" t="s">
        <v>29</v>
      </c>
      <c r="G5" s="4" t="s">
        <v>34</v>
      </c>
      <c r="H5" s="4" t="s">
        <v>30</v>
      </c>
      <c r="I5" s="4" t="s">
        <v>35</v>
      </c>
      <c r="J5" s="4" t="s">
        <v>36</v>
      </c>
      <c r="K5" s="4" t="s">
        <v>37</v>
      </c>
    </row>
    <row r="6" spans="1:13" x14ac:dyDescent="0.3">
      <c r="A6" s="4">
        <v>89</v>
      </c>
      <c r="B6" s="4">
        <v>297</v>
      </c>
      <c r="C6" s="4">
        <f>B1</f>
        <v>2.5</v>
      </c>
      <c r="D6" s="4">
        <f>B2</f>
        <v>25</v>
      </c>
      <c r="E6" s="4">
        <f>C6*A6+D6</f>
        <v>247.5</v>
      </c>
      <c r="F6" s="4">
        <f>2*A6*(E6-B6)</f>
        <v>-8811</v>
      </c>
      <c r="G6" s="4">
        <f>F6*$J$1</f>
        <v>-4.4055</v>
      </c>
      <c r="H6" s="4">
        <f>2*(E6-B6)</f>
        <v>-99</v>
      </c>
      <c r="I6" s="4">
        <f>H6*$J$1</f>
        <v>-4.9500000000000002E-2</v>
      </c>
      <c r="J6" s="4">
        <f>C6-G6</f>
        <v>6.9055</v>
      </c>
      <c r="K6" s="4">
        <f>D6-I6</f>
        <v>25.049499999999998</v>
      </c>
    </row>
    <row r="7" spans="1:13" x14ac:dyDescent="0.3">
      <c r="A7" s="4">
        <v>20</v>
      </c>
      <c r="B7" s="4">
        <v>90</v>
      </c>
      <c r="C7" s="4">
        <f>J6</f>
        <v>6.9055</v>
      </c>
      <c r="D7" s="4">
        <f>K6</f>
        <v>25.049499999999998</v>
      </c>
      <c r="E7" s="4">
        <f>C7*A7+D7</f>
        <v>163.15950000000001</v>
      </c>
      <c r="F7" s="4">
        <f>2*A7*(E7-B7)</f>
        <v>2926.38</v>
      </c>
      <c r="G7" s="4">
        <f>F7*$J$1</f>
        <v>1.46319</v>
      </c>
      <c r="H7" s="4">
        <f>2*(E7-B7)</f>
        <v>146.31900000000002</v>
      </c>
      <c r="I7" s="4">
        <f t="shared" ref="I7:I29" si="0">H7*$J$1</f>
        <v>7.3159500000000016E-2</v>
      </c>
      <c r="J7" s="4">
        <f t="shared" ref="J7:J29" si="1">C7-G7</f>
        <v>5.44231</v>
      </c>
      <c r="K7" s="4">
        <f t="shared" ref="K7:K29" si="2">D7-I7</f>
        <v>24.976340499999999</v>
      </c>
    </row>
    <row r="8" spans="1:13" x14ac:dyDescent="0.3">
      <c r="A8" s="4">
        <v>61</v>
      </c>
      <c r="B8" s="4">
        <v>213</v>
      </c>
      <c r="C8" s="4">
        <f t="shared" ref="C8:C29" si="3">J7</f>
        <v>5.44231</v>
      </c>
      <c r="D8" s="4">
        <f>K7</f>
        <v>24.976340499999999</v>
      </c>
      <c r="E8" s="4">
        <f t="shared" ref="E8:E29" si="4">C8*A8+D8</f>
        <v>356.95725049999999</v>
      </c>
      <c r="F8" s="4">
        <f t="shared" ref="F8:F29" si="5">2*A8*(E8-B8)</f>
        <v>17562.784560999997</v>
      </c>
      <c r="G8" s="4">
        <f t="shared" ref="G8:G29" si="6">F8*$J$1</f>
        <v>8.7813922804999986</v>
      </c>
      <c r="H8" s="4">
        <f t="shared" ref="H8:H29" si="7">2*(E8-B8)</f>
        <v>287.91450099999997</v>
      </c>
      <c r="I8" s="4">
        <f t="shared" si="0"/>
        <v>0.14395725049999999</v>
      </c>
      <c r="J8" s="4">
        <f t="shared" si="1"/>
        <v>-3.3390822804999987</v>
      </c>
      <c r="K8" s="4">
        <f t="shared" si="2"/>
        <v>24.832383249499998</v>
      </c>
    </row>
    <row r="9" spans="1:13" x14ac:dyDescent="0.3">
      <c r="A9" s="4">
        <v>94</v>
      </c>
      <c r="B9" s="4">
        <v>312</v>
      </c>
      <c r="C9" s="4">
        <f t="shared" si="3"/>
        <v>-3.3390822804999987</v>
      </c>
      <c r="D9" s="4">
        <f t="shared" ref="D9:D29" si="8">K8</f>
        <v>24.832383249499998</v>
      </c>
      <c r="E9" s="4">
        <f t="shared" si="4"/>
        <v>-289.04135111749986</v>
      </c>
      <c r="F9" s="4">
        <f t="shared" si="5"/>
        <v>-112995.77401008997</v>
      </c>
      <c r="G9" s="4">
        <f t="shared" si="6"/>
        <v>-56.497887005044987</v>
      </c>
      <c r="H9" s="4">
        <f t="shared" si="7"/>
        <v>-1202.0827022349997</v>
      </c>
      <c r="I9" s="4">
        <f t="shared" si="0"/>
        <v>-0.6010413511174999</v>
      </c>
      <c r="J9" s="4">
        <f t="shared" si="1"/>
        <v>53.158804724544986</v>
      </c>
      <c r="K9" s="4">
        <f t="shared" si="2"/>
        <v>25.433424600617499</v>
      </c>
    </row>
    <row r="10" spans="1:13" x14ac:dyDescent="0.3">
      <c r="A10" s="4">
        <v>73</v>
      </c>
      <c r="B10" s="4">
        <v>249</v>
      </c>
      <c r="C10" s="4">
        <f t="shared" si="3"/>
        <v>53.158804724544986</v>
      </c>
      <c r="D10" s="4">
        <f t="shared" si="8"/>
        <v>25.433424600617499</v>
      </c>
      <c r="E10" s="4">
        <f t="shared" si="4"/>
        <v>3906.0261694924016</v>
      </c>
      <c r="F10" s="4">
        <f t="shared" si="5"/>
        <v>533925.82074589061</v>
      </c>
      <c r="G10" s="4">
        <f t="shared" si="6"/>
        <v>266.96291037294532</v>
      </c>
      <c r="H10" s="4">
        <f t="shared" si="7"/>
        <v>7314.0523389848031</v>
      </c>
      <c r="I10" s="4">
        <f t="shared" si="0"/>
        <v>3.6570261694924016</v>
      </c>
      <c r="J10" s="4">
        <f t="shared" si="1"/>
        <v>-213.80410564840034</v>
      </c>
      <c r="K10" s="4">
        <f t="shared" si="2"/>
        <v>21.776398431125099</v>
      </c>
    </row>
    <row r="11" spans="1:13" x14ac:dyDescent="0.3">
      <c r="A11" s="4">
        <v>50</v>
      </c>
      <c r="B11" s="4">
        <v>180</v>
      </c>
      <c r="C11" s="4">
        <f t="shared" si="3"/>
        <v>-213.80410564840034</v>
      </c>
      <c r="D11" s="4">
        <f t="shared" si="8"/>
        <v>21.776398431125099</v>
      </c>
      <c r="E11" s="4">
        <f t="shared" si="4"/>
        <v>-10668.42888398889</v>
      </c>
      <c r="F11" s="4">
        <f t="shared" si="5"/>
        <v>-1084842.888398889</v>
      </c>
      <c r="G11" s="4">
        <f t="shared" si="6"/>
        <v>-542.42144419944452</v>
      </c>
      <c r="H11" s="4">
        <f t="shared" si="7"/>
        <v>-21696.857767977781</v>
      </c>
      <c r="I11" s="4">
        <f t="shared" si="0"/>
        <v>-10.848428883988891</v>
      </c>
      <c r="J11" s="4">
        <f t="shared" si="1"/>
        <v>328.61733855104421</v>
      </c>
      <c r="K11" s="4">
        <f t="shared" si="2"/>
        <v>32.62482731511399</v>
      </c>
    </row>
    <row r="12" spans="1:13" x14ac:dyDescent="0.3">
      <c r="A12" s="4">
        <v>7</v>
      </c>
      <c r="B12" s="4">
        <v>51</v>
      </c>
      <c r="C12" s="4">
        <f t="shared" si="3"/>
        <v>328.61733855104421</v>
      </c>
      <c r="D12" s="4">
        <f t="shared" si="8"/>
        <v>32.62482731511399</v>
      </c>
      <c r="E12" s="4">
        <f t="shared" si="4"/>
        <v>2332.9461971724236</v>
      </c>
      <c r="F12" s="4">
        <f t="shared" si="5"/>
        <v>31947.246760413931</v>
      </c>
      <c r="G12" s="4">
        <f t="shared" si="6"/>
        <v>15.973623380206966</v>
      </c>
      <c r="H12" s="4">
        <f t="shared" si="7"/>
        <v>4563.8923943448472</v>
      </c>
      <c r="I12" s="4">
        <f t="shared" si="0"/>
        <v>2.2819461971724238</v>
      </c>
      <c r="J12" s="4">
        <f t="shared" si="1"/>
        <v>312.64371517083725</v>
      </c>
      <c r="K12" s="4">
        <f t="shared" si="2"/>
        <v>30.342881117941566</v>
      </c>
    </row>
    <row r="13" spans="1:13" x14ac:dyDescent="0.3">
      <c r="A13" s="4">
        <v>84</v>
      </c>
      <c r="B13" s="4">
        <v>282</v>
      </c>
      <c r="C13" s="4">
        <f t="shared" si="3"/>
        <v>312.64371517083725</v>
      </c>
      <c r="D13" s="4">
        <f t="shared" si="8"/>
        <v>30.342881117941566</v>
      </c>
      <c r="E13" s="4">
        <f t="shared" si="4"/>
        <v>26292.41495546827</v>
      </c>
      <c r="F13" s="4">
        <f t="shared" si="5"/>
        <v>4369749.7125186697</v>
      </c>
      <c r="G13" s="4">
        <f t="shared" si="6"/>
        <v>2184.874856259335</v>
      </c>
      <c r="H13" s="4">
        <f t="shared" si="7"/>
        <v>52020.82991093654</v>
      </c>
      <c r="I13" s="4">
        <f t="shared" si="0"/>
        <v>26.010414955468271</v>
      </c>
      <c r="J13" s="4">
        <f t="shared" si="1"/>
        <v>-1872.2311410884977</v>
      </c>
      <c r="K13" s="4">
        <f t="shared" si="2"/>
        <v>4.3324661624732954</v>
      </c>
    </row>
    <row r="14" spans="1:13" x14ac:dyDescent="0.3">
      <c r="A14" s="4">
        <v>30</v>
      </c>
      <c r="B14" s="4">
        <v>120</v>
      </c>
      <c r="C14" s="4">
        <f t="shared" si="3"/>
        <v>-1872.2311410884977</v>
      </c>
      <c r="D14" s="4">
        <f t="shared" si="8"/>
        <v>4.3324661624732954</v>
      </c>
      <c r="E14" s="4">
        <f t="shared" si="4"/>
        <v>-56162.601766492458</v>
      </c>
      <c r="F14" s="4">
        <f t="shared" si="5"/>
        <v>-3376956.1059895474</v>
      </c>
      <c r="G14" s="4">
        <f t="shared" si="6"/>
        <v>-1688.4780529947739</v>
      </c>
      <c r="H14" s="4">
        <f t="shared" si="7"/>
        <v>-112565.20353298492</v>
      </c>
      <c r="I14" s="4">
        <f t="shared" si="0"/>
        <v>-56.282601766492462</v>
      </c>
      <c r="J14" s="4">
        <f t="shared" si="1"/>
        <v>-183.75308809372382</v>
      </c>
      <c r="K14" s="4">
        <f t="shared" si="2"/>
        <v>60.615067928965757</v>
      </c>
    </row>
    <row r="15" spans="1:13" x14ac:dyDescent="0.3">
      <c r="A15" s="4">
        <v>64</v>
      </c>
      <c r="B15" s="4">
        <v>222</v>
      </c>
      <c r="C15" s="4">
        <f t="shared" si="3"/>
        <v>-183.75308809372382</v>
      </c>
      <c r="D15" s="4">
        <f t="shared" si="8"/>
        <v>60.615067928965757</v>
      </c>
      <c r="E15" s="4">
        <f t="shared" si="4"/>
        <v>-11699.582570069359</v>
      </c>
      <c r="F15" s="4">
        <f t="shared" si="5"/>
        <v>-1525962.5689688779</v>
      </c>
      <c r="G15" s="4">
        <f t="shared" si="6"/>
        <v>-762.98128448443902</v>
      </c>
      <c r="H15" s="4">
        <f t="shared" si="7"/>
        <v>-23843.165140138717</v>
      </c>
      <c r="I15" s="4">
        <f t="shared" si="0"/>
        <v>-11.92158257006936</v>
      </c>
      <c r="J15" s="4">
        <f t="shared" si="1"/>
        <v>579.2281963907152</v>
      </c>
      <c r="K15" s="4">
        <f t="shared" si="2"/>
        <v>72.536650499035119</v>
      </c>
    </row>
    <row r="16" spans="1:13" x14ac:dyDescent="0.3">
      <c r="A16" s="4">
        <v>63</v>
      </c>
      <c r="B16" s="4">
        <v>219</v>
      </c>
      <c r="C16" s="4">
        <f t="shared" si="3"/>
        <v>579.2281963907152</v>
      </c>
      <c r="D16" s="4">
        <f t="shared" si="8"/>
        <v>72.536650499035119</v>
      </c>
      <c r="E16" s="4">
        <f t="shared" si="4"/>
        <v>36563.913023114095</v>
      </c>
      <c r="F16" s="4">
        <f t="shared" si="5"/>
        <v>4579459.0409123758</v>
      </c>
      <c r="G16" s="4">
        <f t="shared" si="6"/>
        <v>2289.7295204561879</v>
      </c>
      <c r="H16" s="4">
        <f t="shared" si="7"/>
        <v>72689.826046228191</v>
      </c>
      <c r="I16" s="4">
        <f t="shared" si="0"/>
        <v>36.344913023114096</v>
      </c>
      <c r="J16" s="4">
        <f t="shared" si="1"/>
        <v>-1710.5013240654725</v>
      </c>
      <c r="K16" s="4">
        <f t="shared" si="2"/>
        <v>36.191737475921023</v>
      </c>
    </row>
    <row r="17" spans="1:11" x14ac:dyDescent="0.3">
      <c r="A17" s="4">
        <v>5</v>
      </c>
      <c r="B17" s="4">
        <v>45</v>
      </c>
      <c r="C17" s="4">
        <f t="shared" si="3"/>
        <v>-1710.5013240654725</v>
      </c>
      <c r="D17" s="4">
        <f t="shared" si="8"/>
        <v>36.191737475921023</v>
      </c>
      <c r="E17" s="4">
        <f t="shared" si="4"/>
        <v>-8516.3148828514422</v>
      </c>
      <c r="F17" s="4">
        <f t="shared" si="5"/>
        <v>-85613.148828514415</v>
      </c>
      <c r="G17" s="4">
        <f t="shared" si="6"/>
        <v>-42.806574414257206</v>
      </c>
      <c r="H17" s="4">
        <f t="shared" si="7"/>
        <v>-17122.629765702884</v>
      </c>
      <c r="I17" s="4">
        <f t="shared" si="0"/>
        <v>-8.5613148828514429</v>
      </c>
      <c r="J17" s="4">
        <f t="shared" si="1"/>
        <v>-1667.6947496512153</v>
      </c>
      <c r="K17" s="4">
        <f t="shared" si="2"/>
        <v>44.753052358772464</v>
      </c>
    </row>
    <row r="18" spans="1:11" x14ac:dyDescent="0.3">
      <c r="A18" s="4">
        <v>75</v>
      </c>
      <c r="B18" s="4">
        <v>255</v>
      </c>
      <c r="C18" s="4">
        <f t="shared" si="3"/>
        <v>-1667.6947496512153</v>
      </c>
      <c r="D18" s="4">
        <f t="shared" si="8"/>
        <v>44.753052358772464</v>
      </c>
      <c r="E18" s="4">
        <f t="shared" si="4"/>
        <v>-125032.35317148236</v>
      </c>
      <c r="F18" s="4">
        <f t="shared" si="5"/>
        <v>-18793102.975722354</v>
      </c>
      <c r="G18" s="4">
        <f t="shared" si="6"/>
        <v>-9396.5514878611775</v>
      </c>
      <c r="H18" s="4">
        <f t="shared" si="7"/>
        <v>-250574.70634296472</v>
      </c>
      <c r="I18" s="4">
        <f t="shared" si="0"/>
        <v>-125.28735317148237</v>
      </c>
      <c r="J18" s="4">
        <f t="shared" si="1"/>
        <v>7728.8567382099627</v>
      </c>
      <c r="K18" s="4">
        <f t="shared" si="2"/>
        <v>170.04040553025482</v>
      </c>
    </row>
    <row r="19" spans="1:11" x14ac:dyDescent="0.3">
      <c r="A19" s="4">
        <v>67</v>
      </c>
      <c r="B19" s="4">
        <v>231</v>
      </c>
      <c r="C19" s="4">
        <f t="shared" si="3"/>
        <v>7728.8567382099627</v>
      </c>
      <c r="D19" s="4">
        <f t="shared" si="8"/>
        <v>170.04040553025482</v>
      </c>
      <c r="E19" s="4">
        <f t="shared" si="4"/>
        <v>518003.44186559774</v>
      </c>
      <c r="F19" s="4">
        <f t="shared" si="5"/>
        <v>69381507.209990099</v>
      </c>
      <c r="G19" s="4">
        <f t="shared" si="6"/>
        <v>34690.75360499505</v>
      </c>
      <c r="H19" s="4">
        <f t="shared" si="7"/>
        <v>1035544.8837311955</v>
      </c>
      <c r="I19" s="4">
        <f t="shared" si="0"/>
        <v>517.77244186559778</v>
      </c>
      <c r="J19" s="4">
        <f t="shared" si="1"/>
        <v>-26961.896866785086</v>
      </c>
      <c r="K19" s="4">
        <f t="shared" si="2"/>
        <v>-347.73203633534297</v>
      </c>
    </row>
    <row r="20" spans="1:11" x14ac:dyDescent="0.3">
      <c r="A20" s="4">
        <v>99</v>
      </c>
      <c r="B20" s="4">
        <v>327</v>
      </c>
      <c r="C20" s="4">
        <f t="shared" si="3"/>
        <v>-26961.896866785086</v>
      </c>
      <c r="D20" s="4">
        <f t="shared" si="8"/>
        <v>-347.73203633534297</v>
      </c>
      <c r="E20" s="4">
        <f t="shared" si="4"/>
        <v>-2669575.5218480588</v>
      </c>
      <c r="F20" s="4">
        <f t="shared" si="5"/>
        <v>-528640699.32591563</v>
      </c>
      <c r="G20" s="4">
        <f t="shared" si="6"/>
        <v>-264320.34966295783</v>
      </c>
      <c r="H20" s="4">
        <f t="shared" si="7"/>
        <v>-5339805.0436961176</v>
      </c>
      <c r="I20" s="4">
        <f t="shared" si="0"/>
        <v>-2669.9025218480588</v>
      </c>
      <c r="J20" s="4">
        <f t="shared" si="1"/>
        <v>237358.45279617276</v>
      </c>
      <c r="K20" s="4">
        <f t="shared" si="2"/>
        <v>2322.1704855127159</v>
      </c>
    </row>
    <row r="21" spans="1:11" x14ac:dyDescent="0.3">
      <c r="A21" s="4">
        <v>61</v>
      </c>
      <c r="B21" s="4">
        <v>213</v>
      </c>
      <c r="C21" s="4">
        <f t="shared" si="3"/>
        <v>237358.45279617276</v>
      </c>
      <c r="D21" s="4">
        <f t="shared" si="8"/>
        <v>2322.1704855127159</v>
      </c>
      <c r="E21" s="4">
        <f t="shared" si="4"/>
        <v>14481187.791052051</v>
      </c>
      <c r="F21" s="4">
        <f t="shared" si="5"/>
        <v>1766678924.5083501</v>
      </c>
      <c r="G21" s="4">
        <f t="shared" si="6"/>
        <v>883339.4622541751</v>
      </c>
      <c r="H21" s="4">
        <f t="shared" si="7"/>
        <v>28961949.582104102</v>
      </c>
      <c r="I21" s="4">
        <f t="shared" si="0"/>
        <v>14480.974791052051</v>
      </c>
      <c r="J21" s="4">
        <f t="shared" si="1"/>
        <v>-645981.0094580024</v>
      </c>
      <c r="K21" s="4">
        <f t="shared" si="2"/>
        <v>-12158.804305539335</v>
      </c>
    </row>
    <row r="22" spans="1:11" x14ac:dyDescent="0.3">
      <c r="A22" s="4">
        <v>69</v>
      </c>
      <c r="B22" s="4">
        <v>237</v>
      </c>
      <c r="C22" s="4">
        <f t="shared" si="3"/>
        <v>-645981.0094580024</v>
      </c>
      <c r="D22" s="4">
        <f t="shared" si="8"/>
        <v>-12158.804305539335</v>
      </c>
      <c r="E22" s="4">
        <f t="shared" si="4"/>
        <v>-44584848.456907704</v>
      </c>
      <c r="F22" s="4">
        <f t="shared" si="5"/>
        <v>-6152741793.0532637</v>
      </c>
      <c r="G22" s="4">
        <f t="shared" si="6"/>
        <v>-3076370.8965266319</v>
      </c>
      <c r="H22" s="4">
        <f t="shared" si="7"/>
        <v>-89170170.913815409</v>
      </c>
      <c r="I22" s="4">
        <f t="shared" si="0"/>
        <v>-44585.085456907706</v>
      </c>
      <c r="J22" s="4">
        <f t="shared" si="1"/>
        <v>2430389.8870686293</v>
      </c>
      <c r="K22" s="4">
        <f t="shared" si="2"/>
        <v>32426.28115136837</v>
      </c>
    </row>
    <row r="23" spans="1:11" x14ac:dyDescent="0.3">
      <c r="A23" s="4">
        <v>54</v>
      </c>
      <c r="B23" s="4">
        <v>192</v>
      </c>
      <c r="C23" s="4">
        <f t="shared" si="3"/>
        <v>2430389.8870686293</v>
      </c>
      <c r="D23" s="4">
        <f t="shared" si="8"/>
        <v>32426.28115136837</v>
      </c>
      <c r="E23" s="4">
        <f t="shared" si="4"/>
        <v>131273480.18285735</v>
      </c>
      <c r="F23" s="4">
        <f t="shared" si="5"/>
        <v>14177515123.748594</v>
      </c>
      <c r="G23" s="4">
        <f t="shared" si="6"/>
        <v>7088757.5618742974</v>
      </c>
      <c r="H23" s="4">
        <f t="shared" si="7"/>
        <v>262546576.3657147</v>
      </c>
      <c r="I23" s="4">
        <f t="shared" si="0"/>
        <v>131273.28818285736</v>
      </c>
      <c r="J23" s="4">
        <f t="shared" si="1"/>
        <v>-4658367.6748056682</v>
      </c>
      <c r="K23" s="4">
        <f t="shared" si="2"/>
        <v>-98847.007031488989</v>
      </c>
    </row>
    <row r="24" spans="1:11" x14ac:dyDescent="0.3">
      <c r="A24" s="4">
        <v>13</v>
      </c>
      <c r="B24" s="4">
        <v>69</v>
      </c>
      <c r="C24" s="4">
        <f t="shared" si="3"/>
        <v>-4658367.6748056682</v>
      </c>
      <c r="D24" s="4">
        <f t="shared" si="8"/>
        <v>-98847.007031488989</v>
      </c>
      <c r="E24" s="4">
        <f t="shared" si="4"/>
        <v>-60657626.779505171</v>
      </c>
      <c r="F24" s="4">
        <f t="shared" si="5"/>
        <v>-1577100090.2671344</v>
      </c>
      <c r="G24" s="4">
        <f t="shared" si="6"/>
        <v>-788550.04513356718</v>
      </c>
      <c r="H24" s="4">
        <f t="shared" si="7"/>
        <v>-121315391.55901034</v>
      </c>
      <c r="I24" s="4">
        <f t="shared" si="0"/>
        <v>-60657.695779505171</v>
      </c>
      <c r="J24" s="4">
        <f t="shared" si="1"/>
        <v>-3869817.6296721008</v>
      </c>
      <c r="K24" s="4">
        <f t="shared" si="2"/>
        <v>-38189.311251983818</v>
      </c>
    </row>
    <row r="25" spans="1:11" x14ac:dyDescent="0.3">
      <c r="A25" s="4">
        <v>68</v>
      </c>
      <c r="B25" s="4">
        <v>234</v>
      </c>
      <c r="C25" s="4">
        <f t="shared" si="3"/>
        <v>-3869817.6296721008</v>
      </c>
      <c r="D25" s="4">
        <f t="shared" si="8"/>
        <v>-38189.311251983818</v>
      </c>
      <c r="E25" s="4">
        <f t="shared" si="4"/>
        <v>-263185788.12895486</v>
      </c>
      <c r="F25" s="4">
        <f t="shared" si="5"/>
        <v>-35793299009.537857</v>
      </c>
      <c r="G25" s="4">
        <f t="shared" si="6"/>
        <v>-17896649.50476893</v>
      </c>
      <c r="H25" s="4">
        <f t="shared" si="7"/>
        <v>-526372044.25790972</v>
      </c>
      <c r="I25" s="4">
        <f t="shared" si="0"/>
        <v>-263186.02212895488</v>
      </c>
      <c r="J25" s="4">
        <f t="shared" si="1"/>
        <v>14026831.87509683</v>
      </c>
      <c r="K25" s="4">
        <f t="shared" si="2"/>
        <v>224996.71087697108</v>
      </c>
    </row>
    <row r="26" spans="1:11" x14ac:dyDescent="0.3">
      <c r="A26" s="4">
        <v>48</v>
      </c>
      <c r="B26" s="4">
        <v>174</v>
      </c>
      <c r="C26" s="4">
        <f t="shared" si="3"/>
        <v>14026831.87509683</v>
      </c>
      <c r="D26" s="4">
        <f t="shared" si="8"/>
        <v>224996.71087697108</v>
      </c>
      <c r="E26" s="4">
        <f t="shared" si="4"/>
        <v>673512926.71552479</v>
      </c>
      <c r="F26" s="4">
        <f t="shared" si="5"/>
        <v>64657224260.690384</v>
      </c>
      <c r="G26" s="4">
        <f t="shared" si="6"/>
        <v>32328612.130345192</v>
      </c>
      <c r="H26" s="4">
        <f t="shared" si="7"/>
        <v>1347025505.4310496</v>
      </c>
      <c r="I26" s="4">
        <f t="shared" si="0"/>
        <v>673512.75271552475</v>
      </c>
      <c r="J26" s="4">
        <f t="shared" si="1"/>
        <v>-18301780.25524836</v>
      </c>
      <c r="K26" s="4">
        <f t="shared" si="2"/>
        <v>-448516.04183855368</v>
      </c>
    </row>
    <row r="27" spans="1:11" x14ac:dyDescent="0.3">
      <c r="A27" s="4">
        <v>60</v>
      </c>
      <c r="B27" s="4">
        <v>210</v>
      </c>
      <c r="C27" s="4">
        <f t="shared" si="3"/>
        <v>-18301780.25524836</v>
      </c>
      <c r="D27" s="4">
        <f t="shared" si="8"/>
        <v>-448516.04183855368</v>
      </c>
      <c r="E27" s="4">
        <f t="shared" si="4"/>
        <v>-1098555331.3567402</v>
      </c>
      <c r="F27" s="4">
        <f t="shared" si="5"/>
        <v>-131826664962.80882</v>
      </c>
      <c r="G27" s="4">
        <f t="shared" si="6"/>
        <v>-65913332.481404416</v>
      </c>
      <c r="H27" s="4">
        <f t="shared" si="7"/>
        <v>-2197111082.7134805</v>
      </c>
      <c r="I27" s="4">
        <f t="shared" si="0"/>
        <v>-1098555.5413567403</v>
      </c>
      <c r="J27" s="4">
        <f t="shared" si="1"/>
        <v>47611552.226156056</v>
      </c>
      <c r="K27" s="4">
        <f t="shared" si="2"/>
        <v>650039.49951818655</v>
      </c>
    </row>
    <row r="28" spans="1:11" x14ac:dyDescent="0.3">
      <c r="A28" s="4">
        <v>94</v>
      </c>
      <c r="B28" s="4">
        <v>312</v>
      </c>
      <c r="C28" s="4">
        <f t="shared" si="3"/>
        <v>47611552.226156056</v>
      </c>
      <c r="D28" s="4">
        <f t="shared" si="8"/>
        <v>650039.49951818655</v>
      </c>
      <c r="E28" s="4">
        <f t="shared" si="4"/>
        <v>4476135948.7581873</v>
      </c>
      <c r="F28" s="4">
        <f t="shared" si="5"/>
        <v>841513499710.53918</v>
      </c>
      <c r="G28" s="4">
        <f t="shared" si="6"/>
        <v>420756749.85526961</v>
      </c>
      <c r="H28" s="4">
        <f t="shared" si="7"/>
        <v>8952271273.5163746</v>
      </c>
      <c r="I28" s="4">
        <f t="shared" si="0"/>
        <v>4476135.6367581878</v>
      </c>
      <c r="J28" s="4">
        <f t="shared" si="1"/>
        <v>-373145197.62911355</v>
      </c>
      <c r="K28" s="4">
        <f t="shared" si="2"/>
        <v>-3826096.137240001</v>
      </c>
    </row>
    <row r="29" spans="1:11" x14ac:dyDescent="0.3">
      <c r="A29" s="4">
        <v>27</v>
      </c>
      <c r="B29" s="4">
        <v>111</v>
      </c>
      <c r="C29" s="4">
        <f t="shared" si="3"/>
        <v>-373145197.62911355</v>
      </c>
      <c r="D29" s="4">
        <f t="shared" si="8"/>
        <v>-3826096.137240001</v>
      </c>
      <c r="E29" s="4">
        <f t="shared" si="4"/>
        <v>-10078746432.123306</v>
      </c>
      <c r="F29" s="4">
        <f t="shared" si="5"/>
        <v>-544252313328.65857</v>
      </c>
      <c r="G29" s="4">
        <f t="shared" si="6"/>
        <v>-272126156.66432929</v>
      </c>
      <c r="H29" s="4">
        <f t="shared" si="7"/>
        <v>-20157493086.246613</v>
      </c>
      <c r="I29" s="4">
        <f t="shared" si="0"/>
        <v>-10078746.543123307</v>
      </c>
      <c r="J29" s="4">
        <f t="shared" si="1"/>
        <v>-101019040.96478426</v>
      </c>
      <c r="K29" s="4">
        <f t="shared" si="2"/>
        <v>6252650.4058833057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52E85-ABF4-43BD-9DF0-6AD545C3B648}">
  <dimension ref="A1:R29"/>
  <sheetViews>
    <sheetView topLeftCell="H1" zoomScale="180" zoomScaleNormal="180" workbookViewId="0">
      <selection activeCell="L1" sqref="L1"/>
    </sheetView>
  </sheetViews>
  <sheetFormatPr defaultColWidth="8.77734375" defaultRowHeight="14.4" x14ac:dyDescent="0.3"/>
  <cols>
    <col min="1" max="4" width="8.77734375" style="4"/>
    <col min="5" max="5" width="12.33203125" style="4" customWidth="1"/>
    <col min="6" max="6" width="8.77734375" style="4"/>
    <col min="7" max="7" width="13.88671875" style="4" customWidth="1"/>
    <col min="8" max="8" width="8.77734375" style="4"/>
    <col min="9" max="9" width="11.5546875" style="4" customWidth="1"/>
    <col min="10" max="10" width="11.33203125" style="4" bestFit="1" customWidth="1"/>
    <col min="11" max="11" width="9" style="4" bestFit="1" customWidth="1"/>
    <col min="12" max="13" width="12" style="4" bestFit="1" customWidth="1"/>
    <col min="14" max="16384" width="8.77734375" style="4"/>
  </cols>
  <sheetData>
    <row r="1" spans="1:18" ht="28.8" x14ac:dyDescent="0.3">
      <c r="A1" s="4" t="s">
        <v>23</v>
      </c>
      <c r="B1" s="4">
        <v>2.5</v>
      </c>
      <c r="F1" s="4" t="s">
        <v>28</v>
      </c>
      <c r="G1" s="4" t="s">
        <v>27</v>
      </c>
      <c r="I1" s="4" t="s">
        <v>38</v>
      </c>
      <c r="J1" s="4">
        <f>P6</f>
        <v>1E-3</v>
      </c>
      <c r="L1" s="4" t="s">
        <v>45</v>
      </c>
      <c r="M1" s="4">
        <f>Q3</f>
        <v>0.9</v>
      </c>
      <c r="N1" s="4">
        <f>1-M1</f>
        <v>9.9999999999999978E-2</v>
      </c>
    </row>
    <row r="2" spans="1:18" x14ac:dyDescent="0.3">
      <c r="A2" s="4" t="s">
        <v>26</v>
      </c>
      <c r="B2" s="4">
        <v>25</v>
      </c>
      <c r="F2" s="4" t="s">
        <v>29</v>
      </c>
      <c r="G2" s="4" t="s">
        <v>32</v>
      </c>
    </row>
    <row r="3" spans="1:18" x14ac:dyDescent="0.3">
      <c r="F3" s="4" t="s">
        <v>30</v>
      </c>
      <c r="G3" s="4" t="s">
        <v>31</v>
      </c>
      <c r="M3" s="4">
        <v>0</v>
      </c>
      <c r="N3" s="4">
        <v>0</v>
      </c>
      <c r="P3" s="4">
        <f>10^-5</f>
        <v>1.0000000000000001E-5</v>
      </c>
      <c r="Q3" s="4">
        <f>0.9</f>
        <v>0.9</v>
      </c>
      <c r="R3" s="4">
        <f>1-Q3</f>
        <v>9.9999999999999978E-2</v>
      </c>
    </row>
    <row r="4" spans="1:18" x14ac:dyDescent="0.3">
      <c r="P4" s="4">
        <f>10^-4</f>
        <v>1E-4</v>
      </c>
      <c r="Q4" s="4">
        <v>0.95</v>
      </c>
      <c r="R4" s="4">
        <f>1-Q4</f>
        <v>5.0000000000000044E-2</v>
      </c>
    </row>
    <row r="5" spans="1:18" ht="28.8" x14ac:dyDescent="0.3">
      <c r="A5" s="4" t="s">
        <v>20</v>
      </c>
      <c r="B5" s="4" t="s">
        <v>21</v>
      </c>
      <c r="C5" s="4" t="s">
        <v>22</v>
      </c>
      <c r="D5" s="4" t="s">
        <v>24</v>
      </c>
      <c r="E5" s="4" t="s">
        <v>33</v>
      </c>
      <c r="F5" s="4" t="s">
        <v>29</v>
      </c>
      <c r="G5" s="4" t="s">
        <v>39</v>
      </c>
      <c r="H5" s="4" t="s">
        <v>34</v>
      </c>
      <c r="I5" s="4" t="s">
        <v>30</v>
      </c>
      <c r="J5" s="4" t="s">
        <v>40</v>
      </c>
      <c r="K5" s="4" t="s">
        <v>35</v>
      </c>
      <c r="L5" s="4" t="s">
        <v>36</v>
      </c>
      <c r="M5" s="4" t="s">
        <v>37</v>
      </c>
      <c r="P5" s="4">
        <v>5.0000000000000001E-4</v>
      </c>
      <c r="Q5" s="4">
        <v>0.99</v>
      </c>
      <c r="R5" s="4">
        <f>1-Q5</f>
        <v>1.0000000000000009E-2</v>
      </c>
    </row>
    <row r="6" spans="1:18" x14ac:dyDescent="0.3">
      <c r="A6" s="4">
        <v>89</v>
      </c>
      <c r="B6" s="4">
        <v>297</v>
      </c>
      <c r="C6" s="4">
        <f>B1</f>
        <v>2.5</v>
      </c>
      <c r="D6" s="4">
        <f>B2</f>
        <v>25</v>
      </c>
      <c r="E6" s="4">
        <f>C6*A6+D6</f>
        <v>247.5</v>
      </c>
      <c r="F6" s="4">
        <f>2*A6*(E6-B6)</f>
        <v>-8811</v>
      </c>
      <c r="G6" s="4">
        <f>(F6*$N$1+M3*$M$1)/(1-$N$1^O6)</f>
        <v>-978.99999999999977</v>
      </c>
      <c r="H6" s="4">
        <f t="shared" ref="H6:H29" si="0">G6*$J$1</f>
        <v>-0.97899999999999976</v>
      </c>
      <c r="I6" s="4">
        <f t="shared" ref="I6:I29" si="1">2*(E6-B6)</f>
        <v>-99</v>
      </c>
      <c r="J6" s="4">
        <f>(I6*$N$1+N3*$M$1)/(1-$N$1^O6)</f>
        <v>-10.999999999999998</v>
      </c>
      <c r="K6" s="4">
        <f>J6*$J$1</f>
        <v>-1.0999999999999998E-2</v>
      </c>
      <c r="L6" s="4">
        <f t="shared" ref="L6:L29" si="2">C6-H6</f>
        <v>3.4789999999999996</v>
      </c>
      <c r="M6" s="4">
        <f t="shared" ref="M6:M29" si="3">D6-K6</f>
        <v>25.010999999999999</v>
      </c>
      <c r="O6" s="4">
        <v>1</v>
      </c>
      <c r="P6" s="4">
        <v>1E-3</v>
      </c>
    </row>
    <row r="7" spans="1:18" x14ac:dyDescent="0.3">
      <c r="A7" s="4">
        <v>20</v>
      </c>
      <c r="B7" s="4">
        <v>90</v>
      </c>
      <c r="C7" s="4">
        <f t="shared" ref="C7:C29" si="4">L6</f>
        <v>3.4789999999999996</v>
      </c>
      <c r="D7" s="4">
        <f t="shared" ref="D7:D29" si="5">M6</f>
        <v>25.010999999999999</v>
      </c>
      <c r="E7" s="4">
        <f>C7*A7+D7</f>
        <v>94.590999999999994</v>
      </c>
      <c r="F7" s="4">
        <f>2*A7*(E7-B7)</f>
        <v>183.63999999999976</v>
      </c>
      <c r="G7" s="4">
        <f>(F7*$N$1+G6*$M$1)/(1-$N$1^O7)</f>
        <v>-871.45050505050494</v>
      </c>
      <c r="H7" s="4">
        <f t="shared" si="0"/>
        <v>-0.87145050505050492</v>
      </c>
      <c r="I7" s="4">
        <f t="shared" si="1"/>
        <v>9.1819999999999879</v>
      </c>
      <c r="J7" s="4">
        <f>(I7*$N$1+J6*$M$1)/(1-$N$1^O7)</f>
        <v>-9.0725252525252529</v>
      </c>
      <c r="K7" s="4">
        <f t="shared" ref="K7:K29" si="6">J7*$J$1</f>
        <v>-9.0725252525252539E-3</v>
      </c>
      <c r="L7" s="4">
        <f t="shared" si="2"/>
        <v>4.3504505050505049</v>
      </c>
      <c r="M7" s="4">
        <f t="shared" si="3"/>
        <v>25.020072525252523</v>
      </c>
      <c r="O7" s="4">
        <f>O6+1</f>
        <v>2</v>
      </c>
      <c r="P7" s="4">
        <f>0.01</f>
        <v>0.01</v>
      </c>
    </row>
    <row r="8" spans="1:18" x14ac:dyDescent="0.3">
      <c r="A8" s="4">
        <v>61</v>
      </c>
      <c r="B8" s="4">
        <v>213</v>
      </c>
      <c r="C8" s="4">
        <f t="shared" si="4"/>
        <v>4.3504505050505049</v>
      </c>
      <c r="D8" s="4">
        <f t="shared" si="5"/>
        <v>25.020072525252523</v>
      </c>
      <c r="E8" s="4">
        <f t="shared" ref="E8:E29" si="7">C8*A8+D8</f>
        <v>290.39755333333335</v>
      </c>
      <c r="F8" s="4">
        <f t="shared" ref="F8:F29" si="8">2*A8*(E8-B8)</f>
        <v>9442.5015066666692</v>
      </c>
      <c r="G8" s="4">
        <f t="shared" ref="G8:G29" si="9">(F8*$N$1+G7*$M$1)/(1-$N$1^O8)</f>
        <v>160.10480092213439</v>
      </c>
      <c r="H8" s="4">
        <f t="shared" si="0"/>
        <v>0.16010480092213439</v>
      </c>
      <c r="I8" s="4">
        <f t="shared" si="1"/>
        <v>154.7951066666667</v>
      </c>
      <c r="J8" s="4">
        <f t="shared" ref="J8:J29" si="10">(I8*$N$1+J7*$M$1)/(1-$N$1^O8)</f>
        <v>7.3215594988928316</v>
      </c>
      <c r="K8" s="4">
        <f t="shared" si="6"/>
        <v>7.3215594988928316E-3</v>
      </c>
      <c r="L8" s="4">
        <f t="shared" si="2"/>
        <v>4.1903457041283705</v>
      </c>
      <c r="M8" s="4">
        <f t="shared" si="3"/>
        <v>25.012750965753629</v>
      </c>
      <c r="O8" s="4">
        <f t="shared" ref="O8:O29" si="11">O7+1</f>
        <v>3</v>
      </c>
    </row>
    <row r="9" spans="1:18" x14ac:dyDescent="0.3">
      <c r="A9" s="4">
        <v>94</v>
      </c>
      <c r="B9" s="4">
        <v>312</v>
      </c>
      <c r="C9" s="4">
        <f t="shared" si="4"/>
        <v>4.1903457041283705</v>
      </c>
      <c r="D9" s="4">
        <f t="shared" si="5"/>
        <v>25.012750965753629</v>
      </c>
      <c r="E9" s="4">
        <f t="shared" si="7"/>
        <v>418.90524715382048</v>
      </c>
      <c r="F9" s="4">
        <f t="shared" si="8"/>
        <v>20098.18646491825</v>
      </c>
      <c r="G9" s="4">
        <f t="shared" si="9"/>
        <v>2154.1283801597615</v>
      </c>
      <c r="H9" s="4">
        <f t="shared" si="0"/>
        <v>2.1541283801597615</v>
      </c>
      <c r="I9" s="4">
        <f t="shared" si="1"/>
        <v>213.81049430764097</v>
      </c>
      <c r="J9" s="4">
        <f t="shared" si="10"/>
        <v>27.973250304798118</v>
      </c>
      <c r="K9" s="4">
        <f t="shared" si="6"/>
        <v>2.7973250304798119E-2</v>
      </c>
      <c r="L9" s="4">
        <f t="shared" si="2"/>
        <v>2.036217323968609</v>
      </c>
      <c r="M9" s="4">
        <f t="shared" si="3"/>
        <v>24.984777715448832</v>
      </c>
      <c r="O9" s="4">
        <f t="shared" si="11"/>
        <v>4</v>
      </c>
    </row>
    <row r="10" spans="1:18" x14ac:dyDescent="0.3">
      <c r="A10" s="4">
        <v>73</v>
      </c>
      <c r="B10" s="4">
        <v>249</v>
      </c>
      <c r="C10" s="4">
        <f t="shared" si="4"/>
        <v>2.036217323968609</v>
      </c>
      <c r="D10" s="4">
        <f t="shared" si="5"/>
        <v>24.984777715448832</v>
      </c>
      <c r="E10" s="4">
        <f t="shared" si="7"/>
        <v>173.6286423651573</v>
      </c>
      <c r="F10" s="4">
        <f t="shared" si="8"/>
        <v>-11004.218214687033</v>
      </c>
      <c r="G10" s="4">
        <f t="shared" si="9"/>
        <v>838.30210369611927</v>
      </c>
      <c r="H10" s="4">
        <f t="shared" si="0"/>
        <v>0.83830210369611924</v>
      </c>
      <c r="I10" s="4">
        <f t="shared" si="1"/>
        <v>-150.74271526968539</v>
      </c>
      <c r="J10" s="4">
        <f t="shared" si="10"/>
        <v>10.101754764897418</v>
      </c>
      <c r="K10" s="4">
        <f t="shared" si="6"/>
        <v>1.0101754764897419E-2</v>
      </c>
      <c r="L10" s="4">
        <f t="shared" si="2"/>
        <v>1.1979152202724896</v>
      </c>
      <c r="M10" s="4">
        <f t="shared" si="3"/>
        <v>24.974675960683935</v>
      </c>
      <c r="O10" s="4">
        <f t="shared" si="11"/>
        <v>5</v>
      </c>
    </row>
    <row r="11" spans="1:18" x14ac:dyDescent="0.3">
      <c r="A11" s="4">
        <v>50</v>
      </c>
      <c r="B11" s="4">
        <v>180</v>
      </c>
      <c r="C11" s="4">
        <f t="shared" si="4"/>
        <v>1.1979152202724896</v>
      </c>
      <c r="D11" s="4">
        <f t="shared" si="5"/>
        <v>24.974675960683935</v>
      </c>
      <c r="E11" s="4">
        <f t="shared" si="7"/>
        <v>84.870436974308419</v>
      </c>
      <c r="F11" s="4">
        <f t="shared" si="8"/>
        <v>-9512.9563025691587</v>
      </c>
      <c r="G11" s="4">
        <f t="shared" si="9"/>
        <v>-196.82393375434199</v>
      </c>
      <c r="H11" s="4">
        <f t="shared" si="0"/>
        <v>-0.19682393375434198</v>
      </c>
      <c r="I11" s="4">
        <f t="shared" si="1"/>
        <v>-190.25912605138316</v>
      </c>
      <c r="J11" s="4">
        <f t="shared" si="10"/>
        <v>-9.9343432510738889</v>
      </c>
      <c r="K11" s="4">
        <f t="shared" si="6"/>
        <v>-9.9343432510738891E-3</v>
      </c>
      <c r="L11" s="4">
        <f t="shared" si="2"/>
        <v>1.3947391540268317</v>
      </c>
      <c r="M11" s="4">
        <f t="shared" si="3"/>
        <v>24.98461030393501</v>
      </c>
      <c r="O11" s="4">
        <f t="shared" si="11"/>
        <v>6</v>
      </c>
    </row>
    <row r="12" spans="1:18" x14ac:dyDescent="0.3">
      <c r="A12" s="4">
        <v>7</v>
      </c>
      <c r="B12" s="4">
        <v>51</v>
      </c>
      <c r="C12" s="4">
        <f t="shared" si="4"/>
        <v>1.3947391540268317</v>
      </c>
      <c r="D12" s="4">
        <f t="shared" si="5"/>
        <v>24.98461030393501</v>
      </c>
      <c r="E12" s="4">
        <f t="shared" si="7"/>
        <v>34.74778438212283</v>
      </c>
      <c r="F12" s="4">
        <f t="shared" si="8"/>
        <v>-227.53101865028037</v>
      </c>
      <c r="G12" s="4">
        <f t="shared" si="9"/>
        <v>-199.89466223340204</v>
      </c>
      <c r="H12" s="4">
        <f t="shared" si="0"/>
        <v>-0.19989466223340205</v>
      </c>
      <c r="I12" s="4">
        <f t="shared" si="1"/>
        <v>-32.504431235754339</v>
      </c>
      <c r="J12" s="4">
        <f t="shared" si="10"/>
        <v>-12.191353268677259</v>
      </c>
      <c r="K12" s="4">
        <f t="shared" si="6"/>
        <v>-1.219135326867726E-2</v>
      </c>
      <c r="L12" s="4">
        <f t="shared" si="2"/>
        <v>1.5946338162602338</v>
      </c>
      <c r="M12" s="4">
        <f t="shared" si="3"/>
        <v>24.996801657203687</v>
      </c>
      <c r="O12" s="4">
        <f t="shared" si="11"/>
        <v>7</v>
      </c>
    </row>
    <row r="13" spans="1:18" x14ac:dyDescent="0.3">
      <c r="A13" s="4">
        <v>84</v>
      </c>
      <c r="B13" s="4">
        <v>282</v>
      </c>
      <c r="C13" s="4">
        <f t="shared" si="4"/>
        <v>1.5946338162602338</v>
      </c>
      <c r="D13" s="4">
        <f t="shared" si="5"/>
        <v>24.996801657203687</v>
      </c>
      <c r="E13" s="4">
        <f t="shared" si="7"/>
        <v>158.94604222306333</v>
      </c>
      <c r="F13" s="4">
        <f t="shared" si="8"/>
        <v>-20673.06490652536</v>
      </c>
      <c r="G13" s="4">
        <f t="shared" si="9"/>
        <v>-2247.2117091347145</v>
      </c>
      <c r="H13" s="4">
        <f t="shared" si="0"/>
        <v>-2.2472117091347146</v>
      </c>
      <c r="I13" s="4">
        <f t="shared" si="1"/>
        <v>-246.10791555387334</v>
      </c>
      <c r="J13" s="4">
        <f t="shared" si="10"/>
        <v>-35.583009853026965</v>
      </c>
      <c r="K13" s="4">
        <f t="shared" si="6"/>
        <v>-3.5583009853026967E-2</v>
      </c>
      <c r="L13" s="4">
        <f t="shared" si="2"/>
        <v>3.8418455253949482</v>
      </c>
      <c r="M13" s="4">
        <f t="shared" si="3"/>
        <v>25.032384667056714</v>
      </c>
      <c r="O13" s="4">
        <f t="shared" si="11"/>
        <v>8</v>
      </c>
    </row>
    <row r="14" spans="1:18" x14ac:dyDescent="0.3">
      <c r="A14" s="4">
        <v>30</v>
      </c>
      <c r="B14" s="4">
        <v>120</v>
      </c>
      <c r="C14" s="4">
        <f t="shared" si="4"/>
        <v>3.8418455253949482</v>
      </c>
      <c r="D14" s="4">
        <f t="shared" si="5"/>
        <v>25.032384667056714</v>
      </c>
      <c r="E14" s="4">
        <f t="shared" si="7"/>
        <v>140.28775042890516</v>
      </c>
      <c r="F14" s="4">
        <f t="shared" si="8"/>
        <v>1217.2650257343093</v>
      </c>
      <c r="G14" s="4">
        <f t="shared" si="9"/>
        <v>-1900.764037548576</v>
      </c>
      <c r="H14" s="4">
        <f t="shared" si="0"/>
        <v>-1.9007640375485759</v>
      </c>
      <c r="I14" s="4">
        <f t="shared" si="1"/>
        <v>40.575500857810312</v>
      </c>
      <c r="J14" s="4">
        <f t="shared" si="10"/>
        <v>-27.967158809910398</v>
      </c>
      <c r="K14" s="4">
        <f t="shared" si="6"/>
        <v>-2.7967158809910398E-2</v>
      </c>
      <c r="L14" s="4">
        <f t="shared" si="2"/>
        <v>5.7426095629435245</v>
      </c>
      <c r="M14" s="4">
        <f t="shared" si="3"/>
        <v>25.060351825866626</v>
      </c>
      <c r="O14" s="4">
        <f t="shared" si="11"/>
        <v>9</v>
      </c>
    </row>
    <row r="15" spans="1:18" x14ac:dyDescent="0.3">
      <c r="A15" s="4">
        <v>64</v>
      </c>
      <c r="B15" s="4">
        <v>222</v>
      </c>
      <c r="C15" s="4">
        <f t="shared" si="4"/>
        <v>5.7426095629435245</v>
      </c>
      <c r="D15" s="4">
        <f t="shared" si="5"/>
        <v>25.060351825866626</v>
      </c>
      <c r="E15" s="4">
        <f t="shared" si="7"/>
        <v>392.5873638542522</v>
      </c>
      <c r="F15" s="4">
        <f t="shared" si="8"/>
        <v>21835.182573344282</v>
      </c>
      <c r="G15" s="4">
        <f t="shared" si="9"/>
        <v>472.83062358799248</v>
      </c>
      <c r="H15" s="4">
        <f t="shared" si="0"/>
        <v>0.47283062358799249</v>
      </c>
      <c r="I15" s="4">
        <f t="shared" si="1"/>
        <v>341.17472770850441</v>
      </c>
      <c r="J15" s="4">
        <f t="shared" si="10"/>
        <v>8.9470298428257795</v>
      </c>
      <c r="K15" s="4">
        <f t="shared" si="6"/>
        <v>8.9470298428257801E-3</v>
      </c>
      <c r="L15" s="4">
        <f t="shared" si="2"/>
        <v>5.2697789393555317</v>
      </c>
      <c r="M15" s="4">
        <f t="shared" si="3"/>
        <v>25.0514047960238</v>
      </c>
      <c r="O15" s="4">
        <f t="shared" si="11"/>
        <v>10</v>
      </c>
    </row>
    <row r="16" spans="1:18" x14ac:dyDescent="0.3">
      <c r="A16" s="4">
        <v>63</v>
      </c>
      <c r="B16" s="4">
        <v>219</v>
      </c>
      <c r="C16" s="4">
        <f t="shared" si="4"/>
        <v>5.2697789393555317</v>
      </c>
      <c r="D16" s="4">
        <f t="shared" si="5"/>
        <v>25.0514047960238</v>
      </c>
      <c r="E16" s="4">
        <f t="shared" si="7"/>
        <v>357.04747797542228</v>
      </c>
      <c r="F16" s="4">
        <f t="shared" si="8"/>
        <v>17393.982224903208</v>
      </c>
      <c r="G16" s="4">
        <f t="shared" si="9"/>
        <v>2164.9457837411633</v>
      </c>
      <c r="H16" s="4">
        <f t="shared" si="0"/>
        <v>2.1649457837411634</v>
      </c>
      <c r="I16" s="4">
        <f t="shared" si="1"/>
        <v>276.09495595084456</v>
      </c>
      <c r="J16" s="4">
        <f t="shared" si="10"/>
        <v>35.661822453984271</v>
      </c>
      <c r="K16" s="4">
        <f t="shared" si="6"/>
        <v>3.566182245398427E-2</v>
      </c>
      <c r="L16" s="4">
        <f t="shared" si="2"/>
        <v>3.1048331556143682</v>
      </c>
      <c r="M16" s="4">
        <f t="shared" si="3"/>
        <v>25.015742973569814</v>
      </c>
      <c r="O16" s="4">
        <f t="shared" si="11"/>
        <v>11</v>
      </c>
    </row>
    <row r="17" spans="1:15" x14ac:dyDescent="0.3">
      <c r="A17" s="4">
        <v>5</v>
      </c>
      <c r="B17" s="4">
        <v>45</v>
      </c>
      <c r="C17" s="4">
        <f t="shared" si="4"/>
        <v>3.1048331556143682</v>
      </c>
      <c r="D17" s="4">
        <f t="shared" si="5"/>
        <v>25.015742973569814</v>
      </c>
      <c r="E17" s="4">
        <f t="shared" si="7"/>
        <v>40.539908751641654</v>
      </c>
      <c r="F17" s="4">
        <f t="shared" si="8"/>
        <v>-44.600912483583457</v>
      </c>
      <c r="G17" s="4">
        <f t="shared" si="9"/>
        <v>1943.9911141206326</v>
      </c>
      <c r="H17" s="4">
        <f t="shared" si="0"/>
        <v>1.9439911141206325</v>
      </c>
      <c r="I17" s="4">
        <f t="shared" si="1"/>
        <v>-8.9201824967166914</v>
      </c>
      <c r="J17" s="4">
        <f t="shared" si="10"/>
        <v>31.203621958945384</v>
      </c>
      <c r="K17" s="4">
        <f t="shared" si="6"/>
        <v>3.1203621958945386E-2</v>
      </c>
      <c r="L17" s="4">
        <f t="shared" si="2"/>
        <v>1.1608420414937357</v>
      </c>
      <c r="M17" s="4">
        <f t="shared" si="3"/>
        <v>24.98453935161087</v>
      </c>
      <c r="O17" s="4">
        <f t="shared" si="11"/>
        <v>12</v>
      </c>
    </row>
    <row r="18" spans="1:15" x14ac:dyDescent="0.3">
      <c r="A18" s="4">
        <v>75</v>
      </c>
      <c r="B18" s="4">
        <v>255</v>
      </c>
      <c r="C18" s="4">
        <f t="shared" si="4"/>
        <v>1.1608420414937357</v>
      </c>
      <c r="D18" s="4">
        <f t="shared" si="5"/>
        <v>24.98453935161087</v>
      </c>
      <c r="E18" s="4">
        <f t="shared" si="7"/>
        <v>112.04769246364106</v>
      </c>
      <c r="F18" s="4">
        <f t="shared" si="8"/>
        <v>-21442.846130453843</v>
      </c>
      <c r="G18" s="4">
        <f t="shared" si="9"/>
        <v>-394.6926103368541</v>
      </c>
      <c r="H18" s="4">
        <f t="shared" si="0"/>
        <v>-0.3946926103368541</v>
      </c>
      <c r="I18" s="4">
        <f t="shared" si="1"/>
        <v>-285.90461507271789</v>
      </c>
      <c r="J18" s="4">
        <f t="shared" si="10"/>
        <v>-0.50720174422098652</v>
      </c>
      <c r="K18" s="4">
        <f t="shared" si="6"/>
        <v>-5.0720174422098658E-4</v>
      </c>
      <c r="L18" s="4">
        <f t="shared" si="2"/>
        <v>1.5555346518305897</v>
      </c>
      <c r="M18" s="4">
        <f t="shared" si="3"/>
        <v>24.98504655335509</v>
      </c>
      <c r="O18" s="4">
        <f t="shared" si="11"/>
        <v>13</v>
      </c>
    </row>
    <row r="19" spans="1:15" x14ac:dyDescent="0.3">
      <c r="A19" s="4">
        <v>67</v>
      </c>
      <c r="B19" s="4">
        <v>231</v>
      </c>
      <c r="C19" s="4">
        <f t="shared" si="4"/>
        <v>1.5555346518305897</v>
      </c>
      <c r="D19" s="4">
        <f t="shared" si="5"/>
        <v>24.98504655335509</v>
      </c>
      <c r="E19" s="4">
        <f t="shared" si="7"/>
        <v>129.20586822600461</v>
      </c>
      <c r="F19" s="4">
        <f t="shared" si="8"/>
        <v>-13640.413657715382</v>
      </c>
      <c r="G19" s="4">
        <f t="shared" si="9"/>
        <v>-1719.2647150747239</v>
      </c>
      <c r="H19" s="4">
        <f t="shared" si="0"/>
        <v>-1.719264715074724</v>
      </c>
      <c r="I19" s="4">
        <f t="shared" si="1"/>
        <v>-203.58826354799078</v>
      </c>
      <c r="J19" s="4">
        <f t="shared" si="10"/>
        <v>-20.815307924598173</v>
      </c>
      <c r="K19" s="4">
        <f t="shared" si="6"/>
        <v>-2.0815307924598174E-2</v>
      </c>
      <c r="L19" s="4">
        <f t="shared" si="2"/>
        <v>3.2747993669053139</v>
      </c>
      <c r="M19" s="4">
        <f t="shared" si="3"/>
        <v>25.005861861279687</v>
      </c>
      <c r="O19" s="4">
        <f t="shared" si="11"/>
        <v>14</v>
      </c>
    </row>
    <row r="20" spans="1:15" x14ac:dyDescent="0.3">
      <c r="A20" s="4">
        <v>99</v>
      </c>
      <c r="B20" s="4">
        <v>327</v>
      </c>
      <c r="C20" s="4">
        <f t="shared" si="4"/>
        <v>3.2747993669053139</v>
      </c>
      <c r="D20" s="4">
        <f t="shared" si="5"/>
        <v>25.005861861279687</v>
      </c>
      <c r="E20" s="4">
        <f t="shared" si="7"/>
        <v>349.2109991849058</v>
      </c>
      <c r="F20" s="4">
        <f t="shared" si="8"/>
        <v>4397.7778386113487</v>
      </c>
      <c r="G20" s="4">
        <f t="shared" si="9"/>
        <v>-1107.5604597061179</v>
      </c>
      <c r="H20" s="4">
        <f t="shared" si="0"/>
        <v>-1.1075604597061179</v>
      </c>
      <c r="I20" s="4">
        <f t="shared" si="1"/>
        <v>44.421998369811604</v>
      </c>
      <c r="J20" s="4">
        <f t="shared" si="10"/>
        <v>-14.291577295157211</v>
      </c>
      <c r="K20" s="4">
        <f t="shared" si="6"/>
        <v>-1.4291577295157211E-2</v>
      </c>
      <c r="L20" s="4">
        <f t="shared" si="2"/>
        <v>4.3823598266114319</v>
      </c>
      <c r="M20" s="4">
        <f t="shared" si="3"/>
        <v>25.020153438574845</v>
      </c>
      <c r="O20" s="4">
        <f t="shared" si="11"/>
        <v>15</v>
      </c>
    </row>
    <row r="21" spans="1:15" x14ac:dyDescent="0.3">
      <c r="A21" s="4">
        <v>61</v>
      </c>
      <c r="B21" s="4">
        <v>213</v>
      </c>
      <c r="C21" s="4">
        <f t="shared" si="4"/>
        <v>4.3823598266114319</v>
      </c>
      <c r="D21" s="4">
        <f t="shared" si="5"/>
        <v>25.020153438574845</v>
      </c>
      <c r="E21" s="4">
        <f t="shared" si="7"/>
        <v>292.34410286187216</v>
      </c>
      <c r="F21" s="4">
        <f t="shared" si="8"/>
        <v>9679.980549148404</v>
      </c>
      <c r="G21" s="4">
        <f t="shared" si="9"/>
        <v>-28.806358820665881</v>
      </c>
      <c r="H21" s="4">
        <f t="shared" si="0"/>
        <v>-2.8806358820665883E-2</v>
      </c>
      <c r="I21" s="4">
        <f t="shared" si="1"/>
        <v>158.68820572374432</v>
      </c>
      <c r="J21" s="4">
        <f t="shared" si="10"/>
        <v>3.0064010067329385</v>
      </c>
      <c r="K21" s="4">
        <f t="shared" si="6"/>
        <v>3.0064010067329386E-3</v>
      </c>
      <c r="L21" s="4">
        <f t="shared" si="2"/>
        <v>4.4111661854320978</v>
      </c>
      <c r="M21" s="4">
        <f t="shared" si="3"/>
        <v>25.017147037568112</v>
      </c>
      <c r="O21" s="4">
        <f t="shared" si="11"/>
        <v>16</v>
      </c>
    </row>
    <row r="22" spans="1:15" x14ac:dyDescent="0.3">
      <c r="A22" s="4">
        <v>69</v>
      </c>
      <c r="B22" s="4">
        <v>237</v>
      </c>
      <c r="C22" s="4">
        <f t="shared" si="4"/>
        <v>4.4111661854320978</v>
      </c>
      <c r="D22" s="4">
        <f t="shared" si="5"/>
        <v>25.017147037568112</v>
      </c>
      <c r="E22" s="4">
        <f t="shared" si="7"/>
        <v>329.3876138323829</v>
      </c>
      <c r="F22" s="4">
        <f t="shared" si="8"/>
        <v>12749.49070886884</v>
      </c>
      <c r="G22" s="4">
        <f t="shared" si="9"/>
        <v>1249.0233479482843</v>
      </c>
      <c r="H22" s="4">
        <f t="shared" si="0"/>
        <v>1.2490233479482842</v>
      </c>
      <c r="I22" s="4">
        <f t="shared" si="1"/>
        <v>184.77522766476579</v>
      </c>
      <c r="J22" s="4">
        <f t="shared" si="10"/>
        <v>21.18328367253622</v>
      </c>
      <c r="K22" s="4">
        <f t="shared" si="6"/>
        <v>2.1183283672536222E-2</v>
      </c>
      <c r="L22" s="4">
        <f t="shared" si="2"/>
        <v>3.1621428374838136</v>
      </c>
      <c r="M22" s="4">
        <f t="shared" si="3"/>
        <v>24.995963753895577</v>
      </c>
      <c r="O22" s="4">
        <f t="shared" si="11"/>
        <v>17</v>
      </c>
    </row>
    <row r="23" spans="1:15" x14ac:dyDescent="0.3">
      <c r="A23" s="4">
        <v>54</v>
      </c>
      <c r="B23" s="4">
        <v>192</v>
      </c>
      <c r="C23" s="4">
        <f t="shared" si="4"/>
        <v>3.1621428374838136</v>
      </c>
      <c r="D23" s="4">
        <f t="shared" si="5"/>
        <v>24.995963753895577</v>
      </c>
      <c r="E23" s="4">
        <f t="shared" si="7"/>
        <v>195.75167697802152</v>
      </c>
      <c r="F23" s="4">
        <f t="shared" si="8"/>
        <v>405.1811136263243</v>
      </c>
      <c r="G23" s="4">
        <f t="shared" si="9"/>
        <v>1164.6391245160883</v>
      </c>
      <c r="H23" s="4">
        <f t="shared" si="0"/>
        <v>1.1646391245160883</v>
      </c>
      <c r="I23" s="4">
        <f t="shared" si="1"/>
        <v>7.5033539560430427</v>
      </c>
      <c r="J23" s="4">
        <f t="shared" si="10"/>
        <v>19.815290700886901</v>
      </c>
      <c r="K23" s="4">
        <f t="shared" si="6"/>
        <v>1.9815290700886903E-2</v>
      </c>
      <c r="L23" s="4">
        <f t="shared" si="2"/>
        <v>1.9975037129677253</v>
      </c>
      <c r="M23" s="4">
        <f t="shared" si="3"/>
        <v>24.97614846319469</v>
      </c>
      <c r="O23" s="4">
        <f t="shared" si="11"/>
        <v>18</v>
      </c>
    </row>
    <row r="24" spans="1:15" x14ac:dyDescent="0.3">
      <c r="A24" s="4">
        <v>13</v>
      </c>
      <c r="B24" s="4">
        <v>69</v>
      </c>
      <c r="C24" s="4">
        <f t="shared" si="4"/>
        <v>1.9975037129677253</v>
      </c>
      <c r="D24" s="4">
        <f t="shared" si="5"/>
        <v>24.97614846319469</v>
      </c>
      <c r="E24" s="4">
        <f t="shared" si="7"/>
        <v>50.94369673177512</v>
      </c>
      <c r="F24" s="4">
        <f t="shared" si="8"/>
        <v>-469.46388497384692</v>
      </c>
      <c r="G24" s="4">
        <f t="shared" si="9"/>
        <v>1001.2288235670948</v>
      </c>
      <c r="H24" s="4">
        <f t="shared" si="0"/>
        <v>1.0012288235670948</v>
      </c>
      <c r="I24" s="4">
        <f t="shared" si="1"/>
        <v>-36.112606536449761</v>
      </c>
      <c r="J24" s="4">
        <f t="shared" si="10"/>
        <v>14.222500977153235</v>
      </c>
      <c r="K24" s="4">
        <f t="shared" si="6"/>
        <v>1.4222500977153236E-2</v>
      </c>
      <c r="L24" s="4">
        <f t="shared" si="2"/>
        <v>0.99627488940063058</v>
      </c>
      <c r="M24" s="4">
        <f t="shared" si="3"/>
        <v>24.961925962217538</v>
      </c>
      <c r="O24" s="4">
        <f t="shared" si="11"/>
        <v>19</v>
      </c>
    </row>
    <row r="25" spans="1:15" x14ac:dyDescent="0.3">
      <c r="A25" s="4">
        <v>68</v>
      </c>
      <c r="B25" s="4">
        <v>234</v>
      </c>
      <c r="C25" s="4">
        <f t="shared" si="4"/>
        <v>0.99627488940063058</v>
      </c>
      <c r="D25" s="4">
        <f t="shared" si="5"/>
        <v>24.961925962217538</v>
      </c>
      <c r="E25" s="4">
        <f t="shared" si="7"/>
        <v>92.708618441460416</v>
      </c>
      <c r="F25" s="4">
        <f t="shared" si="8"/>
        <v>-19215.627891961383</v>
      </c>
      <c r="G25" s="4">
        <f t="shared" si="9"/>
        <v>-1020.4568479857526</v>
      </c>
      <c r="H25" s="4">
        <f t="shared" si="0"/>
        <v>-1.0204568479857525</v>
      </c>
      <c r="I25" s="4">
        <f t="shared" si="1"/>
        <v>-282.58276311707914</v>
      </c>
      <c r="J25" s="4">
        <f t="shared" si="10"/>
        <v>-15.458025432269995</v>
      </c>
      <c r="K25" s="4">
        <f t="shared" si="6"/>
        <v>-1.5458025432269996E-2</v>
      </c>
      <c r="L25" s="4">
        <f t="shared" si="2"/>
        <v>2.0167317373863831</v>
      </c>
      <c r="M25" s="4">
        <f t="shared" si="3"/>
        <v>24.977383987649809</v>
      </c>
      <c r="O25" s="4">
        <f t="shared" si="11"/>
        <v>20</v>
      </c>
    </row>
    <row r="26" spans="1:15" x14ac:dyDescent="0.3">
      <c r="A26" s="4">
        <v>48</v>
      </c>
      <c r="B26" s="4">
        <v>174</v>
      </c>
      <c r="C26" s="4">
        <f t="shared" si="4"/>
        <v>2.0167317373863831</v>
      </c>
      <c r="D26" s="4">
        <f t="shared" si="5"/>
        <v>24.977383987649809</v>
      </c>
      <c r="E26" s="4">
        <f t="shared" si="7"/>
        <v>121.78050738219619</v>
      </c>
      <c r="F26" s="4">
        <f t="shared" si="8"/>
        <v>-5013.0712913091656</v>
      </c>
      <c r="G26" s="4">
        <f t="shared" si="9"/>
        <v>-1419.7182923180937</v>
      </c>
      <c r="H26" s="4">
        <f t="shared" si="0"/>
        <v>-1.4197182923180938</v>
      </c>
      <c r="I26" s="4">
        <f t="shared" si="1"/>
        <v>-104.43898523560762</v>
      </c>
      <c r="J26" s="4">
        <f t="shared" si="10"/>
        <v>-24.356121412603756</v>
      </c>
      <c r="K26" s="4">
        <f t="shared" si="6"/>
        <v>-2.4356121412603755E-2</v>
      </c>
      <c r="L26" s="4">
        <f t="shared" si="2"/>
        <v>3.4364500297044769</v>
      </c>
      <c r="M26" s="4">
        <f t="shared" si="3"/>
        <v>25.001740109062414</v>
      </c>
      <c r="O26" s="4">
        <f t="shared" si="11"/>
        <v>21</v>
      </c>
    </row>
    <row r="27" spans="1:15" x14ac:dyDescent="0.3">
      <c r="A27" s="4">
        <v>60</v>
      </c>
      <c r="B27" s="4">
        <v>210</v>
      </c>
      <c r="C27" s="4">
        <f t="shared" si="4"/>
        <v>3.4364500297044769</v>
      </c>
      <c r="D27" s="4">
        <f t="shared" si="5"/>
        <v>25.001740109062414</v>
      </c>
      <c r="E27" s="4">
        <f t="shared" si="7"/>
        <v>231.18874189133103</v>
      </c>
      <c r="F27" s="4">
        <f t="shared" si="8"/>
        <v>2542.6490269597243</v>
      </c>
      <c r="G27" s="4">
        <f t="shared" si="9"/>
        <v>-1023.481560390312</v>
      </c>
      <c r="H27" s="4">
        <f t="shared" si="0"/>
        <v>-1.023481560390312</v>
      </c>
      <c r="I27" s="4">
        <f t="shared" si="1"/>
        <v>42.377483782662068</v>
      </c>
      <c r="J27" s="4">
        <f t="shared" si="10"/>
        <v>-17.682760893077173</v>
      </c>
      <c r="K27" s="4">
        <f t="shared" si="6"/>
        <v>-1.7682760893077173E-2</v>
      </c>
      <c r="L27" s="4">
        <f t="shared" si="2"/>
        <v>4.4599315900947891</v>
      </c>
      <c r="M27" s="4">
        <f t="shared" si="3"/>
        <v>25.019422869955491</v>
      </c>
      <c r="O27" s="4">
        <f t="shared" si="11"/>
        <v>22</v>
      </c>
    </row>
    <row r="28" spans="1:15" x14ac:dyDescent="0.3">
      <c r="A28" s="4">
        <v>94</v>
      </c>
      <c r="B28" s="4">
        <v>312</v>
      </c>
      <c r="C28" s="4">
        <f t="shared" si="4"/>
        <v>4.4599315900947891</v>
      </c>
      <c r="D28" s="4">
        <f t="shared" si="5"/>
        <v>25.019422869955491</v>
      </c>
      <c r="E28" s="4">
        <f t="shared" si="7"/>
        <v>444.25299233886562</v>
      </c>
      <c r="F28" s="4">
        <f t="shared" si="8"/>
        <v>24863.562559706737</v>
      </c>
      <c r="G28" s="4">
        <f t="shared" si="9"/>
        <v>1565.2228516193927</v>
      </c>
      <c r="H28" s="4">
        <f t="shared" si="0"/>
        <v>1.5652228516193927</v>
      </c>
      <c r="I28" s="4">
        <f t="shared" si="1"/>
        <v>264.50598467773125</v>
      </c>
      <c r="J28" s="4">
        <f t="shared" si="10"/>
        <v>10.536113664003663</v>
      </c>
      <c r="K28" s="4">
        <f t="shared" si="6"/>
        <v>1.0536113664003663E-2</v>
      </c>
      <c r="L28" s="4">
        <f t="shared" si="2"/>
        <v>2.8947087384753964</v>
      </c>
      <c r="M28" s="4">
        <f t="shared" si="3"/>
        <v>25.008886756291488</v>
      </c>
      <c r="O28" s="4">
        <f t="shared" si="11"/>
        <v>23</v>
      </c>
    </row>
    <row r="29" spans="1:15" x14ac:dyDescent="0.3">
      <c r="A29" s="4">
        <v>27</v>
      </c>
      <c r="B29" s="4">
        <v>111</v>
      </c>
      <c r="C29" s="4">
        <f t="shared" si="4"/>
        <v>2.8947087384753964</v>
      </c>
      <c r="D29" s="4">
        <f t="shared" si="5"/>
        <v>25.008886756291488</v>
      </c>
      <c r="E29" s="4">
        <f t="shared" si="7"/>
        <v>103.1660226951272</v>
      </c>
      <c r="F29" s="4">
        <f t="shared" si="8"/>
        <v>-423.03477446313138</v>
      </c>
      <c r="G29" s="4">
        <f t="shared" si="9"/>
        <v>1366.3970890111405</v>
      </c>
      <c r="H29" s="4">
        <f t="shared" si="0"/>
        <v>1.3663970890111405</v>
      </c>
      <c r="I29" s="4">
        <f t="shared" si="1"/>
        <v>-15.667954609745607</v>
      </c>
      <c r="J29" s="4">
        <f t="shared" si="10"/>
        <v>7.9157068366287362</v>
      </c>
      <c r="K29" s="4">
        <f t="shared" si="6"/>
        <v>7.9157068366287366E-3</v>
      </c>
      <c r="L29" s="4">
        <f t="shared" si="2"/>
        <v>1.5283116494642559</v>
      </c>
      <c r="M29" s="4">
        <f t="shared" si="3"/>
        <v>25.000971049454861</v>
      </c>
      <c r="O29" s="4">
        <f t="shared" si="11"/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F0FB3-9FC8-4887-9D6B-46A65BAE7240}">
  <dimension ref="A1:U29"/>
  <sheetViews>
    <sheetView topLeftCell="F1" zoomScale="160" zoomScaleNormal="160" workbookViewId="0">
      <selection activeCell="N6" sqref="N6"/>
    </sheetView>
  </sheetViews>
  <sheetFormatPr defaultColWidth="8.77734375" defaultRowHeight="14.4" x14ac:dyDescent="0.3"/>
  <cols>
    <col min="1" max="4" width="8.77734375" style="4"/>
    <col min="5" max="5" width="12.33203125" style="4" customWidth="1"/>
    <col min="6" max="6" width="8.77734375" style="4"/>
    <col min="7" max="8" width="13.88671875" style="4" customWidth="1"/>
    <col min="9" max="9" width="12.21875" style="4" bestFit="1" customWidth="1"/>
    <col min="10" max="10" width="11.5546875" style="4" customWidth="1"/>
    <col min="11" max="11" width="12.21875" style="4" bestFit="1" customWidth="1"/>
    <col min="12" max="12" width="14.5546875" style="4" customWidth="1"/>
    <col min="13" max="14" width="12" style="4" bestFit="1" customWidth="1"/>
    <col min="15" max="16384" width="8.77734375" style="4"/>
  </cols>
  <sheetData>
    <row r="1" spans="1:21" ht="28.8" x14ac:dyDescent="0.3">
      <c r="A1" s="4" t="s">
        <v>23</v>
      </c>
      <c r="B1" s="4">
        <v>2.5</v>
      </c>
      <c r="F1" s="4" t="s">
        <v>28</v>
      </c>
      <c r="G1" s="4" t="s">
        <v>27</v>
      </c>
      <c r="J1" s="4" t="s">
        <v>38</v>
      </c>
      <c r="K1" s="4">
        <f>S6</f>
        <v>0.01</v>
      </c>
      <c r="M1" s="4" t="s">
        <v>41</v>
      </c>
      <c r="N1" s="4">
        <f>T4</f>
        <v>0.9</v>
      </c>
      <c r="O1" s="4">
        <f>1-N1</f>
        <v>9.9999999999999978E-2</v>
      </c>
    </row>
    <row r="2" spans="1:21" x14ac:dyDescent="0.3">
      <c r="A2" s="4" t="s">
        <v>26</v>
      </c>
      <c r="B2" s="4">
        <v>25</v>
      </c>
      <c r="F2" s="4" t="s">
        <v>29</v>
      </c>
      <c r="G2" s="4" t="s">
        <v>32</v>
      </c>
      <c r="M2" s="4" t="s">
        <v>42</v>
      </c>
      <c r="N2" s="4">
        <v>0.999</v>
      </c>
      <c r="O2" s="4">
        <f>1-N2</f>
        <v>1.0000000000000009E-3</v>
      </c>
    </row>
    <row r="3" spans="1:21" x14ac:dyDescent="0.3">
      <c r="F3" s="4" t="s">
        <v>30</v>
      </c>
      <c r="G3" s="4" t="s">
        <v>31</v>
      </c>
      <c r="N3" s="4">
        <v>0</v>
      </c>
      <c r="O3" s="4">
        <v>0</v>
      </c>
    </row>
    <row r="4" spans="1:21" x14ac:dyDescent="0.3">
      <c r="S4" s="4">
        <f>10^-5</f>
        <v>1.0000000000000001E-5</v>
      </c>
      <c r="T4" s="4">
        <f>0.9</f>
        <v>0.9</v>
      </c>
      <c r="U4" s="4">
        <f>1-T4</f>
        <v>9.9999999999999978E-2</v>
      </c>
    </row>
    <row r="5" spans="1:21" x14ac:dyDescent="0.3">
      <c r="A5" s="4" t="s">
        <v>20</v>
      </c>
      <c r="B5" s="4" t="s">
        <v>21</v>
      </c>
      <c r="C5" s="4" t="s">
        <v>22</v>
      </c>
      <c r="D5" s="4" t="s">
        <v>24</v>
      </c>
      <c r="E5" s="4" t="s">
        <v>33</v>
      </c>
      <c r="F5" s="4" t="s">
        <v>29</v>
      </c>
      <c r="G5" s="4" t="s">
        <v>39</v>
      </c>
      <c r="H5" s="4" t="s">
        <v>43</v>
      </c>
      <c r="I5" s="4" t="s">
        <v>34</v>
      </c>
      <c r="J5" s="4" t="s">
        <v>30</v>
      </c>
      <c r="K5" s="4" t="s">
        <v>40</v>
      </c>
      <c r="L5" s="4" t="s">
        <v>44</v>
      </c>
      <c r="M5" s="4" t="s">
        <v>35</v>
      </c>
      <c r="N5" s="4" t="s">
        <v>36</v>
      </c>
      <c r="O5" s="4" t="s">
        <v>37</v>
      </c>
      <c r="S5" s="4">
        <v>1E-3</v>
      </c>
      <c r="T5" s="4">
        <v>0.95</v>
      </c>
      <c r="U5" s="4">
        <f>1-T5</f>
        <v>5.0000000000000044E-2</v>
      </c>
    </row>
    <row r="6" spans="1:21" x14ac:dyDescent="0.3">
      <c r="A6" s="4">
        <v>89</v>
      </c>
      <c r="B6" s="4">
        <v>297</v>
      </c>
      <c r="C6" s="4">
        <f>B1</f>
        <v>2.5</v>
      </c>
      <c r="D6" s="4">
        <f>B2</f>
        <v>25</v>
      </c>
      <c r="E6" s="4">
        <f>C6*A6+D6</f>
        <v>247.5</v>
      </c>
      <c r="F6" s="4">
        <f>(2*A6*(E6-B6))</f>
        <v>-8811</v>
      </c>
      <c r="G6" s="4">
        <f>(F6*$O$1+N3*$N$1)/(1-$O$1^Q6)</f>
        <v>-978.99999999999977</v>
      </c>
      <c r="H6" s="4">
        <f>(F6^2*$O$2+O3*$N$2)/(1-$O$2^Q6)</f>
        <v>77711.432432432499</v>
      </c>
      <c r="I6" s="4">
        <f>G6/SQRT(H6)*$K$1</f>
        <v>-3.5118845842842437E-2</v>
      </c>
      <c r="J6" s="4">
        <f>(2*(E6-B6))</f>
        <v>-99</v>
      </c>
      <c r="K6" s="4">
        <f>(J6*$O$1+O3*$N$1)/(1-$O$1^Q6)</f>
        <v>-10.999999999999998</v>
      </c>
      <c r="L6" s="5">
        <f>(J6^2*$O$2+O3*$N$2)/(1-$O$2^Q6)</f>
        <v>9.8108108108108194</v>
      </c>
      <c r="M6" s="4">
        <f>K6/SQRT(L6)*$K$1</f>
        <v>-3.5118845842842444E-2</v>
      </c>
      <c r="N6" s="4">
        <f t="shared" ref="N6:N29" si="0">C6-I6</f>
        <v>2.5351188458428426</v>
      </c>
      <c r="O6" s="4">
        <f t="shared" ref="O6:O29" si="1">D6-M6</f>
        <v>25.035118845842842</v>
      </c>
      <c r="Q6" s="4">
        <v>1</v>
      </c>
      <c r="R6" s="4">
        <f>(1-$O$1^Q6)</f>
        <v>0.9</v>
      </c>
      <c r="S6" s="4">
        <v>0.01</v>
      </c>
      <c r="T6" s="4">
        <v>0.99</v>
      </c>
    </row>
    <row r="7" spans="1:21" x14ac:dyDescent="0.3">
      <c r="A7" s="4">
        <v>20</v>
      </c>
      <c r="B7" s="4">
        <v>90</v>
      </c>
      <c r="C7" s="4">
        <f t="shared" ref="C7:C29" si="2">N6</f>
        <v>2.5351188458428426</v>
      </c>
      <c r="D7" s="4">
        <f t="shared" ref="D7:D29" si="3">O6</f>
        <v>25.035118845842842</v>
      </c>
      <c r="E7" s="4">
        <f>C7*A7+D7</f>
        <v>75.737495762699695</v>
      </c>
      <c r="F7" s="4">
        <f t="shared" ref="F7:F29" si="4">(2*A7*(E7-B7))</f>
        <v>-570.50016949201222</v>
      </c>
      <c r="G7" s="4">
        <f>(F7*$O$1+G6*$N$1)/(1-$O$1^Q7)</f>
        <v>-947.62627974666771</v>
      </c>
      <c r="H7" s="4">
        <f>(F7^2*$O$2+H6*$N$2)/(1-$O$2^Q7)</f>
        <v>77959.269402659877</v>
      </c>
      <c r="I7" s="4">
        <f t="shared" ref="I7:I29" si="5">G7/SQRT(H7)*$K$1</f>
        <v>-3.393932619491468E-2</v>
      </c>
      <c r="J7" s="4">
        <f t="shared" ref="J7:J29" si="6">(2*(E7-B7))</f>
        <v>-28.525008474600611</v>
      </c>
      <c r="K7" s="4">
        <f>(J7*$O$1+K6*$N$1)/(1-$O$1^Q7)</f>
        <v>-12.881313987333392</v>
      </c>
      <c r="L7" s="5">
        <f>(J7^2*$O$2+L6*$N$2)/(1-$O$2^Q7)</f>
        <v>10.614686723162771</v>
      </c>
      <c r="M7" s="4">
        <f t="shared" ref="M7:M29" si="7">K7/SQRT(L7)*$K$1</f>
        <v>-3.9537260658609873E-2</v>
      </c>
      <c r="N7" s="4">
        <f t="shared" si="0"/>
        <v>2.5690581720377574</v>
      </c>
      <c r="O7" s="4">
        <f t="shared" si="1"/>
        <v>25.07465610650145</v>
      </c>
      <c r="Q7" s="4">
        <f>Q6+1</f>
        <v>2</v>
      </c>
      <c r="R7" s="4">
        <f t="shared" ref="R7:R29" si="8">(1-$O$1^Q7)</f>
        <v>0.99</v>
      </c>
      <c r="S7" s="4">
        <v>0.1</v>
      </c>
    </row>
    <row r="8" spans="1:21" x14ac:dyDescent="0.3">
      <c r="A8" s="4">
        <v>61</v>
      </c>
      <c r="B8" s="4">
        <v>213</v>
      </c>
      <c r="C8" s="4">
        <f t="shared" si="2"/>
        <v>2.5690581720377574</v>
      </c>
      <c r="D8" s="4">
        <f t="shared" si="3"/>
        <v>25.07465610650145</v>
      </c>
      <c r="E8" s="4">
        <f t="shared" ref="E8:E29" si="9">C8*A8+D8</f>
        <v>181.78720460080467</v>
      </c>
      <c r="F8" s="4">
        <f t="shared" si="4"/>
        <v>-3807.9610387018301</v>
      </c>
      <c r="G8" s="4">
        <f t="shared" ref="G8:G29" si="10">(F8*$O$1+G7*$N$1)/(1-$O$1^Q8)</f>
        <v>-1234.8946502924764</v>
      </c>
      <c r="H8" s="4">
        <f t="shared" ref="H8:H29" si="11">(F8^2*$O$2+H7*$N$2)/(1-$O$2^Q8)</f>
        <v>92381.877497910216</v>
      </c>
      <c r="I8" s="4">
        <f t="shared" si="5"/>
        <v>-4.0629035914428478E-2</v>
      </c>
      <c r="J8" s="4">
        <f t="shared" si="6"/>
        <v>-62.425590798390658</v>
      </c>
      <c r="K8" s="4">
        <f t="shared" ref="K8:K29" si="12">(J8*$O$1+K7*$N$1)/(1-$O$1^Q8)</f>
        <v>-17.853595263702818</v>
      </c>
      <c r="L8" s="5">
        <f t="shared" ref="L8:L29" si="13">(J8^2*$O$2+L7*$N$2)/(1-$O$2^Q8)</f>
        <v>14.501026437468756</v>
      </c>
      <c r="M8" s="4">
        <f t="shared" si="7"/>
        <v>-4.6884178748163342E-2</v>
      </c>
      <c r="N8" s="4">
        <f t="shared" si="0"/>
        <v>2.6096872079521858</v>
      </c>
      <c r="O8" s="4">
        <f t="shared" si="1"/>
        <v>25.121540285249615</v>
      </c>
      <c r="Q8" s="4">
        <f t="shared" ref="Q8:Q29" si="14">Q7+1</f>
        <v>3</v>
      </c>
      <c r="R8" s="4">
        <f t="shared" si="8"/>
        <v>0.999</v>
      </c>
      <c r="S8" s="4">
        <v>1</v>
      </c>
    </row>
    <row r="9" spans="1:21" x14ac:dyDescent="0.3">
      <c r="A9" s="4">
        <v>94</v>
      </c>
      <c r="B9" s="4">
        <v>312</v>
      </c>
      <c r="C9" s="4">
        <f t="shared" si="2"/>
        <v>2.6096872079521858</v>
      </c>
      <c r="D9" s="4">
        <f t="shared" si="3"/>
        <v>25.121540285249615</v>
      </c>
      <c r="E9" s="4">
        <f t="shared" si="9"/>
        <v>270.43213783275507</v>
      </c>
      <c r="F9" s="4">
        <f t="shared" si="4"/>
        <v>-7814.7580874420455</v>
      </c>
      <c r="G9" s="4">
        <f t="shared" si="10"/>
        <v>-1893.0703010375369</v>
      </c>
      <c r="H9" s="4">
        <f t="shared" si="11"/>
        <v>153359.93958580657</v>
      </c>
      <c r="I9" s="4">
        <f t="shared" si="5"/>
        <v>-4.8340459895182139E-2</v>
      </c>
      <c r="J9" s="4">
        <f t="shared" si="6"/>
        <v>-83.135724334489851</v>
      </c>
      <c r="K9" s="4">
        <f t="shared" si="12"/>
        <v>-24.384246595441063</v>
      </c>
      <c r="L9" s="5">
        <f t="shared" si="13"/>
        <v>21.39807407167298</v>
      </c>
      <c r="M9" s="4">
        <f t="shared" si="7"/>
        <v>-5.2713517662216915E-2</v>
      </c>
      <c r="N9" s="4">
        <f t="shared" si="0"/>
        <v>2.6580276678473678</v>
      </c>
      <c r="O9" s="4">
        <f t="shared" si="1"/>
        <v>25.174253802911831</v>
      </c>
      <c r="Q9" s="4">
        <f t="shared" si="14"/>
        <v>4</v>
      </c>
      <c r="R9" s="4">
        <f t="shared" si="8"/>
        <v>0.99990000000000001</v>
      </c>
    </row>
    <row r="10" spans="1:21" x14ac:dyDescent="0.3">
      <c r="A10" s="4">
        <v>73</v>
      </c>
      <c r="B10" s="4">
        <v>249</v>
      </c>
      <c r="C10" s="4">
        <f t="shared" si="2"/>
        <v>2.6580276678473678</v>
      </c>
      <c r="D10" s="4">
        <f t="shared" si="3"/>
        <v>25.174253802911831</v>
      </c>
      <c r="E10" s="4">
        <f t="shared" si="9"/>
        <v>219.21027355576967</v>
      </c>
      <c r="F10" s="4">
        <f t="shared" si="4"/>
        <v>-4349.3000608576276</v>
      </c>
      <c r="G10" s="4">
        <f t="shared" si="10"/>
        <v>-2138.7146641661875</v>
      </c>
      <c r="H10" s="4">
        <f t="shared" si="11"/>
        <v>172122.99066559711</v>
      </c>
      <c r="I10" s="4">
        <f t="shared" si="5"/>
        <v>-5.1550562142600599E-2</v>
      </c>
      <c r="J10" s="4">
        <f t="shared" si="6"/>
        <v>-59.579452888460651</v>
      </c>
      <c r="K10" s="4">
        <f t="shared" si="12"/>
        <v>-27.904046265205672</v>
      </c>
      <c r="L10" s="5">
        <f t="shared" si="13"/>
        <v>24.926387204089636</v>
      </c>
      <c r="M10" s="4">
        <f t="shared" si="7"/>
        <v>-5.5890438220505122E-2</v>
      </c>
      <c r="N10" s="4">
        <f t="shared" si="0"/>
        <v>2.7095782299899684</v>
      </c>
      <c r="O10" s="4">
        <f t="shared" si="1"/>
        <v>25.230144241132336</v>
      </c>
      <c r="Q10" s="4">
        <f t="shared" si="14"/>
        <v>5</v>
      </c>
      <c r="R10" s="4">
        <f t="shared" si="8"/>
        <v>0.99999000000000005</v>
      </c>
    </row>
    <row r="11" spans="1:21" x14ac:dyDescent="0.3">
      <c r="A11" s="4">
        <v>50</v>
      </c>
      <c r="B11" s="4">
        <v>180</v>
      </c>
      <c r="C11" s="4">
        <f t="shared" si="2"/>
        <v>2.7095782299899684</v>
      </c>
      <c r="D11" s="4">
        <f t="shared" si="3"/>
        <v>25.230144241132336</v>
      </c>
      <c r="E11" s="4">
        <f t="shared" si="9"/>
        <v>160.70905574063076</v>
      </c>
      <c r="F11" s="4">
        <f t="shared" si="4"/>
        <v>-1929.0944259369239</v>
      </c>
      <c r="G11" s="4">
        <f t="shared" si="10"/>
        <v>-2117.7547580980195</v>
      </c>
      <c r="H11" s="4">
        <f t="shared" si="11"/>
        <v>175672.27297911243</v>
      </c>
      <c r="I11" s="4">
        <f t="shared" si="5"/>
        <v>-5.0527063147877985E-2</v>
      </c>
      <c r="J11" s="4">
        <f t="shared" si="6"/>
        <v>-38.581888518738481</v>
      </c>
      <c r="K11" s="4">
        <f t="shared" si="12"/>
        <v>-28.971859462418418</v>
      </c>
      <c r="L11" s="5">
        <f t="shared" si="13"/>
        <v>26.390022938557912</v>
      </c>
      <c r="M11" s="4">
        <f t="shared" si="7"/>
        <v>-5.6397062772374551E-2</v>
      </c>
      <c r="N11" s="4">
        <f t="shared" si="0"/>
        <v>2.7601052931378462</v>
      </c>
      <c r="O11" s="4">
        <f t="shared" si="1"/>
        <v>25.286541303904713</v>
      </c>
      <c r="Q11" s="4">
        <f t="shared" si="14"/>
        <v>6</v>
      </c>
      <c r="R11" s="4">
        <f t="shared" si="8"/>
        <v>0.99999899999999997</v>
      </c>
    </row>
    <row r="12" spans="1:21" x14ac:dyDescent="0.3">
      <c r="A12" s="4">
        <v>7</v>
      </c>
      <c r="B12" s="4">
        <v>51</v>
      </c>
      <c r="C12" s="4">
        <f t="shared" si="2"/>
        <v>2.7601052931378462</v>
      </c>
      <c r="D12" s="4">
        <f t="shared" si="3"/>
        <v>25.286541303904713</v>
      </c>
      <c r="E12" s="4">
        <f t="shared" si="9"/>
        <v>44.607278355869639</v>
      </c>
      <c r="F12" s="4">
        <f t="shared" si="4"/>
        <v>-89.498103017825059</v>
      </c>
      <c r="G12" s="4">
        <f t="shared" si="10"/>
        <v>-1914.9292840829282</v>
      </c>
      <c r="H12" s="4">
        <f t="shared" si="11"/>
        <v>175504.61061657712</v>
      </c>
      <c r="I12" s="4">
        <f t="shared" si="5"/>
        <v>-4.5709711012247273E-2</v>
      </c>
      <c r="J12" s="4">
        <f t="shared" si="6"/>
        <v>-12.785443288260723</v>
      </c>
      <c r="K12" s="4">
        <f t="shared" si="12"/>
        <v>-27.353220580324706</v>
      </c>
      <c r="L12" s="5">
        <f t="shared" si="13"/>
        <v>26.527100475696688</v>
      </c>
      <c r="M12" s="4">
        <f t="shared" si="7"/>
        <v>-5.3108443892203906E-2</v>
      </c>
      <c r="N12" s="4">
        <f t="shared" si="0"/>
        <v>2.8058150041500936</v>
      </c>
      <c r="O12" s="4">
        <f t="shared" si="1"/>
        <v>25.339649747796916</v>
      </c>
      <c r="Q12" s="4">
        <f t="shared" si="14"/>
        <v>7</v>
      </c>
      <c r="R12" s="4">
        <f t="shared" si="8"/>
        <v>0.99999990000000005</v>
      </c>
    </row>
    <row r="13" spans="1:21" x14ac:dyDescent="0.3">
      <c r="A13" s="4">
        <v>84</v>
      </c>
      <c r="B13" s="4">
        <v>282</v>
      </c>
      <c r="C13" s="4">
        <f t="shared" si="2"/>
        <v>2.8058150041500936</v>
      </c>
      <c r="D13" s="4">
        <f t="shared" si="3"/>
        <v>25.339649747796916</v>
      </c>
      <c r="E13" s="4">
        <f t="shared" si="9"/>
        <v>261.02811009640476</v>
      </c>
      <c r="F13" s="4">
        <f t="shared" si="4"/>
        <v>-3523.2775038040004</v>
      </c>
      <c r="G13" s="4">
        <f t="shared" si="10"/>
        <v>-2075.7641268126767</v>
      </c>
      <c r="H13" s="4">
        <f t="shared" si="11"/>
        <v>187742.59037477191</v>
      </c>
      <c r="I13" s="4">
        <f t="shared" si="5"/>
        <v>-4.7906737877344549E-2</v>
      </c>
      <c r="J13" s="4">
        <f t="shared" si="6"/>
        <v>-41.943779807190481</v>
      </c>
      <c r="K13" s="4">
        <f t="shared" si="12"/>
        <v>-28.812276791134053</v>
      </c>
      <c r="L13" s="5">
        <f t="shared" si="13"/>
        <v>28.259854039735075</v>
      </c>
      <c r="M13" s="4">
        <f t="shared" si="7"/>
        <v>-5.4199168153547972E-2</v>
      </c>
      <c r="N13" s="4">
        <f t="shared" si="0"/>
        <v>2.8537217420274379</v>
      </c>
      <c r="O13" s="4">
        <f t="shared" si="1"/>
        <v>25.393848915950464</v>
      </c>
      <c r="Q13" s="4">
        <f t="shared" si="14"/>
        <v>8</v>
      </c>
      <c r="R13" s="4">
        <f t="shared" si="8"/>
        <v>0.99999998999999995</v>
      </c>
    </row>
    <row r="14" spans="1:21" x14ac:dyDescent="0.3">
      <c r="A14" s="4">
        <v>30</v>
      </c>
      <c r="B14" s="4">
        <v>120</v>
      </c>
      <c r="C14" s="4">
        <f t="shared" si="2"/>
        <v>2.8537217420274379</v>
      </c>
      <c r="D14" s="4">
        <f t="shared" si="3"/>
        <v>25.393848915950464</v>
      </c>
      <c r="E14" s="4">
        <f t="shared" si="9"/>
        <v>111.00550117677361</v>
      </c>
      <c r="F14" s="4">
        <f t="shared" si="4"/>
        <v>-539.66992939358363</v>
      </c>
      <c r="G14" s="4">
        <f t="shared" si="10"/>
        <v>-1922.1547089929222</v>
      </c>
      <c r="H14" s="4">
        <f t="shared" si="11"/>
        <v>187846.09141708881</v>
      </c>
      <c r="I14" s="4">
        <f t="shared" si="5"/>
        <v>-4.434934993830604E-2</v>
      </c>
      <c r="J14" s="4">
        <f t="shared" si="6"/>
        <v>-17.988997646452788</v>
      </c>
      <c r="K14" s="4">
        <f t="shared" si="12"/>
        <v>-27.729948904395876</v>
      </c>
      <c r="L14" s="5">
        <f t="shared" si="13"/>
        <v>28.555198222019424</v>
      </c>
      <c r="M14" s="4">
        <f t="shared" si="7"/>
        <v>-5.1892725318896618E-2</v>
      </c>
      <c r="N14" s="4">
        <f t="shared" si="0"/>
        <v>2.8980710919657438</v>
      </c>
      <c r="O14" s="4">
        <f t="shared" si="1"/>
        <v>25.445741641269361</v>
      </c>
      <c r="Q14" s="4">
        <f t="shared" si="14"/>
        <v>9</v>
      </c>
      <c r="R14" s="4">
        <f t="shared" si="8"/>
        <v>0.99999999900000003</v>
      </c>
    </row>
    <row r="15" spans="1:21" x14ac:dyDescent="0.3">
      <c r="A15" s="4">
        <v>64</v>
      </c>
      <c r="B15" s="4">
        <v>222</v>
      </c>
      <c r="C15" s="4">
        <f t="shared" si="2"/>
        <v>2.8980710919657438</v>
      </c>
      <c r="D15" s="4">
        <f t="shared" si="3"/>
        <v>25.445741641269361</v>
      </c>
      <c r="E15" s="4">
        <f t="shared" si="9"/>
        <v>210.92229152707696</v>
      </c>
      <c r="F15" s="4">
        <f t="shared" si="4"/>
        <v>-1417.9466845341485</v>
      </c>
      <c r="G15" s="4">
        <f t="shared" si="10"/>
        <v>-1871.7339067342184</v>
      </c>
      <c r="H15" s="4">
        <f t="shared" si="11"/>
        <v>189668.81812585311</v>
      </c>
      <c r="I15" s="4">
        <f t="shared" si="5"/>
        <v>-4.2977993783500298E-2</v>
      </c>
      <c r="J15" s="4">
        <f t="shared" si="6"/>
        <v>-22.155416945846071</v>
      </c>
      <c r="K15" s="4">
        <f t="shared" si="12"/>
        <v>-27.172495711258144</v>
      </c>
      <c r="L15" s="5">
        <f t="shared" si="13"/>
        <v>29.017505523841688</v>
      </c>
      <c r="M15" s="4">
        <f t="shared" si="7"/>
        <v>-5.044283547386029E-2</v>
      </c>
      <c r="N15" s="4">
        <f t="shared" si="0"/>
        <v>2.9410490857492442</v>
      </c>
      <c r="O15" s="4">
        <f t="shared" si="1"/>
        <v>25.49618447674322</v>
      </c>
      <c r="Q15" s="4">
        <f t="shared" si="14"/>
        <v>10</v>
      </c>
      <c r="R15" s="4">
        <f t="shared" si="8"/>
        <v>0.99999999989999999</v>
      </c>
    </row>
    <row r="16" spans="1:21" x14ac:dyDescent="0.3">
      <c r="A16" s="4">
        <v>63</v>
      </c>
      <c r="B16" s="4">
        <v>219</v>
      </c>
      <c r="C16" s="4">
        <f t="shared" si="2"/>
        <v>2.9410490857492442</v>
      </c>
      <c r="D16" s="4">
        <f t="shared" si="3"/>
        <v>25.49618447674322</v>
      </c>
      <c r="E16" s="4">
        <f t="shared" si="9"/>
        <v>210.78227687894559</v>
      </c>
      <c r="F16" s="4">
        <f t="shared" si="4"/>
        <v>-1035.433113252855</v>
      </c>
      <c r="G16" s="4">
        <f t="shared" si="10"/>
        <v>-1788.1038274039631</v>
      </c>
      <c r="H16" s="4">
        <f t="shared" si="11"/>
        <v>190551.27103974775</v>
      </c>
      <c r="I16" s="4">
        <f t="shared" si="5"/>
        <v>-4.0962533331514235E-2</v>
      </c>
      <c r="J16" s="4">
        <f t="shared" si="6"/>
        <v>-16.43544624210881</v>
      </c>
      <c r="K16" s="4">
        <f t="shared" si="12"/>
        <v>-26.098790764604203</v>
      </c>
      <c r="L16" s="5">
        <f t="shared" si="13"/>
        <v>29.258611911495095</v>
      </c>
      <c r="M16" s="4">
        <f t="shared" si="7"/>
        <v>-4.8249578792474122E-2</v>
      </c>
      <c r="N16" s="4">
        <f t="shared" si="0"/>
        <v>2.9820116190807586</v>
      </c>
      <c r="O16" s="4">
        <f t="shared" si="1"/>
        <v>25.544434055535696</v>
      </c>
      <c r="Q16" s="4">
        <f t="shared" si="14"/>
        <v>11</v>
      </c>
      <c r="R16" s="4">
        <f t="shared" si="8"/>
        <v>0.99999999999</v>
      </c>
    </row>
    <row r="17" spans="1:18" x14ac:dyDescent="0.3">
      <c r="A17" s="4">
        <v>5</v>
      </c>
      <c r="B17" s="4">
        <v>45</v>
      </c>
      <c r="C17" s="4">
        <f t="shared" si="2"/>
        <v>2.9820116190807586</v>
      </c>
      <c r="D17" s="4">
        <f t="shared" si="3"/>
        <v>25.544434055535696</v>
      </c>
      <c r="E17" s="4">
        <f t="shared" si="9"/>
        <v>40.454492150939487</v>
      </c>
      <c r="F17" s="4">
        <f t="shared" si="4"/>
        <v>-45.455078490605132</v>
      </c>
      <c r="G17" s="4">
        <f t="shared" si="10"/>
        <v>-1613.8389525142411</v>
      </c>
      <c r="H17" s="4">
        <f t="shared" si="11"/>
        <v>190362.78593286857</v>
      </c>
      <c r="I17" s="4">
        <f t="shared" si="5"/>
        <v>-3.6988708491170967E-2</v>
      </c>
      <c r="J17" s="4">
        <f t="shared" si="6"/>
        <v>-9.0910156981210264</v>
      </c>
      <c r="K17" s="4">
        <f t="shared" si="12"/>
        <v>-24.398013257980281</v>
      </c>
      <c r="L17" s="5">
        <f t="shared" si="13"/>
        <v>29.311999866007085</v>
      </c>
      <c r="M17" s="4">
        <f t="shared" si="7"/>
        <v>-4.506420750091901E-2</v>
      </c>
      <c r="N17" s="4">
        <f t="shared" si="0"/>
        <v>3.0190003275719297</v>
      </c>
      <c r="O17" s="4">
        <f t="shared" si="1"/>
        <v>25.589498263036614</v>
      </c>
      <c r="Q17" s="4">
        <f t="shared" si="14"/>
        <v>12</v>
      </c>
      <c r="R17" s="4">
        <f t="shared" si="8"/>
        <v>0.99999999999900002</v>
      </c>
    </row>
    <row r="18" spans="1:18" x14ac:dyDescent="0.3">
      <c r="A18" s="4">
        <v>75</v>
      </c>
      <c r="B18" s="4">
        <v>255</v>
      </c>
      <c r="C18" s="4">
        <f t="shared" si="2"/>
        <v>3.0190003275719297</v>
      </c>
      <c r="D18" s="4">
        <f t="shared" si="3"/>
        <v>25.589498263036614</v>
      </c>
      <c r="E18" s="4">
        <f t="shared" si="9"/>
        <v>252.01452283093133</v>
      </c>
      <c r="F18" s="4">
        <f t="shared" si="4"/>
        <v>-447.82157536030098</v>
      </c>
      <c r="G18" s="4">
        <f t="shared" si="10"/>
        <v>-1497.237214798997</v>
      </c>
      <c r="H18" s="4">
        <f t="shared" si="11"/>
        <v>190372.9673102939</v>
      </c>
      <c r="I18" s="4">
        <f t="shared" si="5"/>
        <v>-3.4315313715875088E-2</v>
      </c>
      <c r="J18" s="4">
        <f t="shared" si="6"/>
        <v>-5.9709543381373464</v>
      </c>
      <c r="K18" s="4">
        <f t="shared" si="12"/>
        <v>-22.555307365998246</v>
      </c>
      <c r="L18" s="5">
        <f t="shared" si="13"/>
        <v>29.3183401618492</v>
      </c>
      <c r="M18" s="4">
        <f t="shared" si="7"/>
        <v>-4.1656143428290493E-2</v>
      </c>
      <c r="N18" s="4">
        <f t="shared" si="0"/>
        <v>3.0533156412878046</v>
      </c>
      <c r="O18" s="4">
        <f t="shared" si="1"/>
        <v>25.631154406464905</v>
      </c>
      <c r="Q18" s="4">
        <f t="shared" si="14"/>
        <v>13</v>
      </c>
      <c r="R18" s="4">
        <f t="shared" si="8"/>
        <v>0.99999999999989997</v>
      </c>
    </row>
    <row r="19" spans="1:18" x14ac:dyDescent="0.3">
      <c r="A19" s="4">
        <v>67</v>
      </c>
      <c r="B19" s="4">
        <v>231</v>
      </c>
      <c r="C19" s="4">
        <f t="shared" si="2"/>
        <v>3.0533156412878046</v>
      </c>
      <c r="D19" s="4">
        <f t="shared" si="3"/>
        <v>25.631154406464905</v>
      </c>
      <c r="E19" s="4">
        <f t="shared" si="9"/>
        <v>230.2033023727478</v>
      </c>
      <c r="F19" s="4">
        <f t="shared" si="4"/>
        <v>-106.75748205179485</v>
      </c>
      <c r="G19" s="4">
        <f t="shared" si="10"/>
        <v>-1358.1892415242903</v>
      </c>
      <c r="H19" s="4">
        <f t="shared" si="11"/>
        <v>190193.99150295762</v>
      </c>
      <c r="I19" s="4">
        <f t="shared" si="5"/>
        <v>-3.1143103536507077E-2</v>
      </c>
      <c r="J19" s="4">
        <f t="shared" si="6"/>
        <v>-1.5933952545044008</v>
      </c>
      <c r="K19" s="4">
        <f t="shared" si="12"/>
        <v>-20.45911615484907</v>
      </c>
      <c r="L19" s="5">
        <f t="shared" si="13"/>
        <v>29.291560730124427</v>
      </c>
      <c r="M19" s="4">
        <f t="shared" si="7"/>
        <v>-3.7802072587280466E-2</v>
      </c>
      <c r="N19" s="4">
        <f t="shared" si="0"/>
        <v>3.0844587448243117</v>
      </c>
      <c r="O19" s="4">
        <f t="shared" si="1"/>
        <v>25.668956479052184</v>
      </c>
      <c r="Q19" s="4">
        <f t="shared" si="14"/>
        <v>14</v>
      </c>
      <c r="R19" s="4">
        <f t="shared" si="8"/>
        <v>0.99999999999999001</v>
      </c>
    </row>
    <row r="20" spans="1:18" x14ac:dyDescent="0.3">
      <c r="A20" s="4">
        <v>99</v>
      </c>
      <c r="B20" s="4">
        <v>327</v>
      </c>
      <c r="C20" s="4">
        <f t="shared" si="2"/>
        <v>3.0844587448243117</v>
      </c>
      <c r="D20" s="4">
        <f t="shared" si="3"/>
        <v>25.668956479052184</v>
      </c>
      <c r="E20" s="4">
        <f t="shared" si="9"/>
        <v>331.03037221665909</v>
      </c>
      <c r="F20" s="4">
        <f t="shared" si="4"/>
        <v>798.01369889849957</v>
      </c>
      <c r="G20" s="4">
        <f t="shared" si="10"/>
        <v>-1142.5689474820126</v>
      </c>
      <c r="H20" s="4">
        <f t="shared" si="11"/>
        <v>190640.62337508434</v>
      </c>
      <c r="I20" s="4">
        <f t="shared" si="5"/>
        <v>-2.6168250710888949E-2</v>
      </c>
      <c r="J20" s="4">
        <f t="shared" si="6"/>
        <v>8.0607444333181775</v>
      </c>
      <c r="K20" s="4">
        <f t="shared" si="12"/>
        <v>-17.607130096032364</v>
      </c>
      <c r="L20" s="5">
        <f t="shared" si="13"/>
        <v>29.327244770213571</v>
      </c>
      <c r="M20" s="4">
        <f t="shared" si="7"/>
        <v>-3.2512692848812433E-2</v>
      </c>
      <c r="N20" s="4">
        <f t="shared" si="0"/>
        <v>3.1106269955352008</v>
      </c>
      <c r="O20" s="4">
        <f t="shared" si="1"/>
        <v>25.701469171900996</v>
      </c>
      <c r="Q20" s="4">
        <f t="shared" si="14"/>
        <v>15</v>
      </c>
      <c r="R20" s="4">
        <f t="shared" si="8"/>
        <v>0.999999999999999</v>
      </c>
    </row>
    <row r="21" spans="1:18" x14ac:dyDescent="0.3">
      <c r="A21" s="4">
        <v>61</v>
      </c>
      <c r="B21" s="4">
        <v>213</v>
      </c>
      <c r="C21" s="4">
        <f t="shared" si="2"/>
        <v>3.1106269955352008</v>
      </c>
      <c r="D21" s="4">
        <f t="shared" si="3"/>
        <v>25.701469171900996</v>
      </c>
      <c r="E21" s="4">
        <f t="shared" si="9"/>
        <v>215.44971589954827</v>
      </c>
      <c r="F21" s="4">
        <f t="shared" si="4"/>
        <v>298.8653397448885</v>
      </c>
      <c r="G21" s="4">
        <f t="shared" si="10"/>
        <v>-998.4255187593227</v>
      </c>
      <c r="H21" s="4">
        <f t="shared" si="11"/>
        <v>190539.3032430101</v>
      </c>
      <c r="I21" s="4">
        <f t="shared" si="5"/>
        <v>-2.287301349598124E-2</v>
      </c>
      <c r="J21" s="4">
        <f t="shared" si="6"/>
        <v>4.8994317990965328</v>
      </c>
      <c r="K21" s="4">
        <f t="shared" si="12"/>
        <v>-15.356473906519476</v>
      </c>
      <c r="L21" s="5">
        <f t="shared" si="13"/>
        <v>29.321921957397354</v>
      </c>
      <c r="M21" s="4">
        <f t="shared" si="7"/>
        <v>-2.835928580061783E-2</v>
      </c>
      <c r="N21" s="4">
        <f t="shared" si="0"/>
        <v>3.1335000090311822</v>
      </c>
      <c r="O21" s="4">
        <f t="shared" si="1"/>
        <v>25.729828457701615</v>
      </c>
      <c r="Q21" s="4">
        <f t="shared" si="14"/>
        <v>16</v>
      </c>
      <c r="R21" s="4">
        <f t="shared" si="8"/>
        <v>0.99999999999999989</v>
      </c>
    </row>
    <row r="22" spans="1:18" x14ac:dyDescent="0.3">
      <c r="A22" s="4">
        <v>69</v>
      </c>
      <c r="B22" s="4">
        <v>237</v>
      </c>
      <c r="C22" s="4">
        <f t="shared" si="2"/>
        <v>3.1335000090311822</v>
      </c>
      <c r="D22" s="4">
        <f t="shared" si="3"/>
        <v>25.729828457701615</v>
      </c>
      <c r="E22" s="4">
        <f t="shared" si="9"/>
        <v>241.94132908085319</v>
      </c>
      <c r="F22" s="4">
        <f t="shared" si="4"/>
        <v>681.90341315774072</v>
      </c>
      <c r="G22" s="4">
        <f t="shared" si="10"/>
        <v>-830.39262556761639</v>
      </c>
      <c r="H22" s="4">
        <f t="shared" si="11"/>
        <v>190813.75620464326</v>
      </c>
      <c r="I22" s="4">
        <f t="shared" si="5"/>
        <v>-1.9009847955479706E-2</v>
      </c>
      <c r="J22" s="4">
        <f t="shared" si="6"/>
        <v>9.882658161706388</v>
      </c>
      <c r="K22" s="4">
        <f t="shared" si="12"/>
        <v>-12.83256069969689</v>
      </c>
      <c r="L22" s="5">
        <f t="shared" si="13"/>
        <v>29.390266967781098</v>
      </c>
      <c r="M22" s="4">
        <f t="shared" si="7"/>
        <v>-2.3670725095516449E-2</v>
      </c>
      <c r="N22" s="4">
        <f t="shared" si="0"/>
        <v>3.1525098569866619</v>
      </c>
      <c r="O22" s="4">
        <f t="shared" si="1"/>
        <v>25.753499182797132</v>
      </c>
      <c r="Q22" s="4">
        <f t="shared" si="14"/>
        <v>17</v>
      </c>
      <c r="R22" s="4">
        <f t="shared" si="8"/>
        <v>1</v>
      </c>
    </row>
    <row r="23" spans="1:18" x14ac:dyDescent="0.3">
      <c r="A23" s="4">
        <v>54</v>
      </c>
      <c r="B23" s="4">
        <v>192</v>
      </c>
      <c r="C23" s="4">
        <f t="shared" si="2"/>
        <v>3.1525098569866619</v>
      </c>
      <c r="D23" s="4">
        <f t="shared" si="3"/>
        <v>25.753499182797132</v>
      </c>
      <c r="E23" s="4">
        <f t="shared" si="9"/>
        <v>195.98903146007686</v>
      </c>
      <c r="F23" s="4">
        <f t="shared" si="4"/>
        <v>430.81539768830078</v>
      </c>
      <c r="G23" s="4">
        <f t="shared" si="10"/>
        <v>-704.27182324202465</v>
      </c>
      <c r="H23" s="4">
        <f t="shared" si="11"/>
        <v>190808.54435532395</v>
      </c>
      <c r="I23" s="4">
        <f t="shared" si="5"/>
        <v>-1.6122834802054307E-2</v>
      </c>
      <c r="J23" s="4">
        <f t="shared" si="6"/>
        <v>7.9780629201537181</v>
      </c>
      <c r="K23" s="4">
        <f t="shared" si="12"/>
        <v>-10.75149833771183</v>
      </c>
      <c r="L23" s="5">
        <f t="shared" si="13"/>
        <v>29.424526188771249</v>
      </c>
      <c r="M23" s="4">
        <f t="shared" si="7"/>
        <v>-1.982048388871363E-2</v>
      </c>
      <c r="N23" s="4">
        <f t="shared" si="0"/>
        <v>3.1686326917887162</v>
      </c>
      <c r="O23" s="4">
        <f t="shared" si="1"/>
        <v>25.773319666685847</v>
      </c>
      <c r="Q23" s="4">
        <f t="shared" si="14"/>
        <v>18</v>
      </c>
      <c r="R23" s="4">
        <f t="shared" si="8"/>
        <v>1</v>
      </c>
    </row>
    <row r="24" spans="1:18" x14ac:dyDescent="0.3">
      <c r="A24" s="4">
        <v>13</v>
      </c>
      <c r="B24" s="4">
        <v>69</v>
      </c>
      <c r="C24" s="4">
        <f t="shared" si="2"/>
        <v>3.1686326917887162</v>
      </c>
      <c r="D24" s="4">
        <f t="shared" si="3"/>
        <v>25.773319666685847</v>
      </c>
      <c r="E24" s="4">
        <f t="shared" si="9"/>
        <v>66.965544659939155</v>
      </c>
      <c r="F24" s="4">
        <f t="shared" si="4"/>
        <v>-52.895838841581963</v>
      </c>
      <c r="G24" s="4">
        <f t="shared" si="10"/>
        <v>-639.13422480198039</v>
      </c>
      <c r="H24" s="4">
        <f t="shared" si="11"/>
        <v>190620.53378073536</v>
      </c>
      <c r="I24" s="4">
        <f t="shared" si="5"/>
        <v>-1.4638859191444021E-2</v>
      </c>
      <c r="J24" s="4">
        <f t="shared" si="6"/>
        <v>-4.0689106801216894</v>
      </c>
      <c r="K24" s="4">
        <f t="shared" si="12"/>
        <v>-10.083239571952815</v>
      </c>
      <c r="L24" s="5">
        <f t="shared" si="13"/>
        <v>29.411657696705287</v>
      </c>
      <c r="M24" s="4">
        <f t="shared" si="7"/>
        <v>-1.859260892431781E-2</v>
      </c>
      <c r="N24" s="4">
        <f t="shared" si="0"/>
        <v>3.1832715509801601</v>
      </c>
      <c r="O24" s="4">
        <f t="shared" si="1"/>
        <v>25.791912275610166</v>
      </c>
      <c r="Q24" s="4">
        <f t="shared" si="14"/>
        <v>19</v>
      </c>
      <c r="R24" s="4">
        <f t="shared" si="8"/>
        <v>1</v>
      </c>
    </row>
    <row r="25" spans="1:18" x14ac:dyDescent="0.3">
      <c r="A25" s="4">
        <v>68</v>
      </c>
      <c r="B25" s="4">
        <v>234</v>
      </c>
      <c r="C25" s="4">
        <f t="shared" si="2"/>
        <v>3.1832715509801601</v>
      </c>
      <c r="D25" s="4">
        <f t="shared" si="3"/>
        <v>25.791912275610166</v>
      </c>
      <c r="E25" s="4">
        <f t="shared" si="9"/>
        <v>242.25437774226106</v>
      </c>
      <c r="F25" s="4">
        <f t="shared" si="4"/>
        <v>1122.5953729475036</v>
      </c>
      <c r="G25" s="4">
        <f t="shared" si="10"/>
        <v>-462.96126502703203</v>
      </c>
      <c r="H25" s="4">
        <f t="shared" si="11"/>
        <v>191690.13361831775</v>
      </c>
      <c r="I25" s="4">
        <f t="shared" si="5"/>
        <v>-1.0574133180108976E-2</v>
      </c>
      <c r="J25" s="4">
        <f t="shared" si="6"/>
        <v>16.508755484522112</v>
      </c>
      <c r="K25" s="4">
        <f t="shared" si="12"/>
        <v>-7.4240400663053219</v>
      </c>
      <c r="L25" s="5">
        <f t="shared" si="13"/>
        <v>29.654785046656322</v>
      </c>
      <c r="M25" s="4">
        <f t="shared" si="7"/>
        <v>-1.3633046525743644E-2</v>
      </c>
      <c r="N25" s="4">
        <f t="shared" si="0"/>
        <v>3.1938456841602689</v>
      </c>
      <c r="O25" s="4">
        <f t="shared" si="1"/>
        <v>25.805545322135909</v>
      </c>
      <c r="Q25" s="4">
        <f t="shared" si="14"/>
        <v>20</v>
      </c>
      <c r="R25" s="4">
        <f t="shared" si="8"/>
        <v>1</v>
      </c>
    </row>
    <row r="26" spans="1:18" x14ac:dyDescent="0.3">
      <c r="A26" s="4">
        <v>48</v>
      </c>
      <c r="B26" s="4">
        <v>174</v>
      </c>
      <c r="C26" s="4">
        <f t="shared" si="2"/>
        <v>3.1938456841602689</v>
      </c>
      <c r="D26" s="4">
        <f t="shared" si="3"/>
        <v>25.805545322135909</v>
      </c>
      <c r="E26" s="4">
        <f t="shared" si="9"/>
        <v>179.11013816182881</v>
      </c>
      <c r="F26" s="4">
        <f t="shared" si="4"/>
        <v>490.57326353556618</v>
      </c>
      <c r="G26" s="4">
        <f t="shared" si="10"/>
        <v>-367.60781217077221</v>
      </c>
      <c r="H26" s="4">
        <f t="shared" si="11"/>
        <v>191739.10561159538</v>
      </c>
      <c r="I26" s="4">
        <f t="shared" si="5"/>
        <v>-8.3951678473599481E-3</v>
      </c>
      <c r="J26" s="4">
        <f t="shared" si="6"/>
        <v>10.220276323657629</v>
      </c>
      <c r="K26" s="4">
        <f t="shared" si="12"/>
        <v>-5.6596084273090268</v>
      </c>
      <c r="L26" s="5">
        <f t="shared" si="13"/>
        <v>29.729584309741583</v>
      </c>
      <c r="M26" s="4">
        <f t="shared" si="7"/>
        <v>-1.0379871239582955E-2</v>
      </c>
      <c r="N26" s="4">
        <f t="shared" si="0"/>
        <v>3.2022408520076291</v>
      </c>
      <c r="O26" s="4">
        <f t="shared" si="1"/>
        <v>25.815925193375492</v>
      </c>
      <c r="Q26" s="4">
        <f t="shared" si="14"/>
        <v>21</v>
      </c>
      <c r="R26" s="4">
        <f t="shared" si="8"/>
        <v>1</v>
      </c>
    </row>
    <row r="27" spans="1:18" x14ac:dyDescent="0.3">
      <c r="A27" s="4">
        <v>60</v>
      </c>
      <c r="B27" s="4">
        <v>210</v>
      </c>
      <c r="C27" s="4">
        <f t="shared" si="2"/>
        <v>3.2022408520076291</v>
      </c>
      <c r="D27" s="4">
        <f t="shared" si="3"/>
        <v>25.815925193375492</v>
      </c>
      <c r="E27" s="4">
        <f t="shared" si="9"/>
        <v>217.95037631383326</v>
      </c>
      <c r="F27" s="4">
        <f t="shared" si="4"/>
        <v>954.04515765999122</v>
      </c>
      <c r="G27" s="4">
        <f t="shared" si="10"/>
        <v>-235.44251518769585</v>
      </c>
      <c r="H27" s="4">
        <f t="shared" si="11"/>
        <v>192457.56866883827</v>
      </c>
      <c r="I27" s="4">
        <f t="shared" si="5"/>
        <v>-5.3668244678089861E-3</v>
      </c>
      <c r="J27" s="4">
        <f t="shared" si="6"/>
        <v>15.90075262766652</v>
      </c>
      <c r="K27" s="4">
        <f t="shared" si="12"/>
        <v>-3.5035723218114727</v>
      </c>
      <c r="L27" s="5">
        <f t="shared" si="13"/>
        <v>29.952688659558085</v>
      </c>
      <c r="M27" s="4">
        <f t="shared" si="7"/>
        <v>-6.4016684920588712E-3</v>
      </c>
      <c r="N27" s="4">
        <f t="shared" si="0"/>
        <v>3.2076076764754382</v>
      </c>
      <c r="O27" s="4">
        <f t="shared" si="1"/>
        <v>25.822326861867552</v>
      </c>
      <c r="Q27" s="4">
        <f t="shared" si="14"/>
        <v>22</v>
      </c>
      <c r="R27" s="4">
        <f t="shared" si="8"/>
        <v>1</v>
      </c>
    </row>
    <row r="28" spans="1:18" x14ac:dyDescent="0.3">
      <c r="A28" s="4">
        <v>94</v>
      </c>
      <c r="B28" s="4">
        <v>312</v>
      </c>
      <c r="C28" s="4">
        <f t="shared" si="2"/>
        <v>3.2076076764754382</v>
      </c>
      <c r="D28" s="4">
        <f t="shared" si="3"/>
        <v>25.822326861867552</v>
      </c>
      <c r="E28" s="4">
        <f t="shared" si="9"/>
        <v>327.33744845055878</v>
      </c>
      <c r="F28" s="4">
        <f t="shared" si="4"/>
        <v>2883.4403087050509</v>
      </c>
      <c r="G28" s="4">
        <f t="shared" si="10"/>
        <v>76.445767201578775</v>
      </c>
      <c r="H28" s="4">
        <f t="shared" si="11"/>
        <v>200579.33911403452</v>
      </c>
      <c r="I28" s="4">
        <f t="shared" si="5"/>
        <v>1.7069089105214092E-3</v>
      </c>
      <c r="J28" s="4">
        <f t="shared" si="6"/>
        <v>30.674896901117563</v>
      </c>
      <c r="K28" s="4">
        <f t="shared" si="12"/>
        <v>-8.5725399518570278E-2</v>
      </c>
      <c r="L28" s="5">
        <f t="shared" si="13"/>
        <v>30.863685270792718</v>
      </c>
      <c r="M28" s="4">
        <f t="shared" si="7"/>
        <v>-1.5430699967283772E-4</v>
      </c>
      <c r="N28" s="4">
        <f t="shared" si="0"/>
        <v>3.2059007675649167</v>
      </c>
      <c r="O28" s="4">
        <f t="shared" si="1"/>
        <v>25.822481168867224</v>
      </c>
      <c r="Q28" s="4">
        <f t="shared" si="14"/>
        <v>23</v>
      </c>
      <c r="R28" s="4">
        <f t="shared" si="8"/>
        <v>1</v>
      </c>
    </row>
    <row r="29" spans="1:18" x14ac:dyDescent="0.3">
      <c r="A29" s="4">
        <v>27</v>
      </c>
      <c r="B29" s="4">
        <v>111</v>
      </c>
      <c r="C29" s="4">
        <f t="shared" si="2"/>
        <v>3.2059007675649167</v>
      </c>
      <c r="D29" s="4">
        <f t="shared" si="3"/>
        <v>25.822481168867224</v>
      </c>
      <c r="E29" s="4">
        <f t="shared" si="9"/>
        <v>112.38180189311998</v>
      </c>
      <c r="F29" s="4">
        <f t="shared" si="4"/>
        <v>74.617302228479161</v>
      </c>
      <c r="G29" s="4">
        <f t="shared" si="10"/>
        <v>76.262920704268822</v>
      </c>
      <c r="H29" s="4">
        <f t="shared" si="11"/>
        <v>200384.32751671234</v>
      </c>
      <c r="I29" s="4">
        <f t="shared" si="5"/>
        <v>1.7036546308193162E-3</v>
      </c>
      <c r="J29" s="4">
        <f t="shared" si="6"/>
        <v>2.7636037862399689</v>
      </c>
      <c r="K29" s="4">
        <f t="shared" si="12"/>
        <v>0.19920751905728357</v>
      </c>
      <c r="L29" s="5">
        <f t="shared" si="13"/>
        <v>30.840459091409247</v>
      </c>
      <c r="M29" s="4">
        <f t="shared" si="7"/>
        <v>3.5871150791084625E-4</v>
      </c>
      <c r="N29" s="4">
        <f t="shared" si="0"/>
        <v>3.2041971129340974</v>
      </c>
      <c r="O29" s="4">
        <f t="shared" si="1"/>
        <v>25.822122457359313</v>
      </c>
      <c r="Q29" s="4">
        <f t="shared" si="14"/>
        <v>24</v>
      </c>
      <c r="R29" s="4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Percpetron</vt:lpstr>
      <vt:lpstr>Data</vt:lpstr>
      <vt:lpstr>GradientDescent</vt:lpstr>
      <vt:lpstr>Momentum</vt:lpstr>
      <vt:lpstr>RMSProp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Murthy Kolluru</dc:creator>
  <cp:lastModifiedBy>ISE</cp:lastModifiedBy>
  <dcterms:created xsi:type="dcterms:W3CDTF">2017-12-13T11:22:03Z</dcterms:created>
  <dcterms:modified xsi:type="dcterms:W3CDTF">2019-03-16T07:58:26Z</dcterms:modified>
</cp:coreProperties>
</file>