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venkateshsunkad/Documents/Course Teaching/PGP/Decision Modelling/Day03 - Logistic Regression/"/>
    </mc:Choice>
  </mc:AlternateContent>
  <xr:revisionPtr revIDLastSave="0" documentId="13_ncr:1_{40714469-91EA-D444-8B1B-9624C6A02793}" xr6:coauthVersionLast="40" xr6:coauthVersionMax="40" xr10:uidLastSave="{00000000-0000-0000-0000-000000000000}"/>
  <bookViews>
    <workbookView xWindow="0" yWindow="0" windowWidth="38400" windowHeight="21600" xr2:uid="{00000000-000D-0000-FFFF-FFFF00000000}"/>
  </bookViews>
  <sheets>
    <sheet name="Probability and Likelihood" sheetId="1" r:id="rId1"/>
    <sheet name="FlierResponse" sheetId="2" r:id="rId2"/>
    <sheet name="Lift Chart" sheetId="3" r:id="rId3"/>
    <sheet name="Over- and Under-fitting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F12" i="3"/>
  <c r="E12" i="3"/>
  <c r="C11" i="3"/>
  <c r="F11" i="3" s="1"/>
  <c r="E11" i="3"/>
  <c r="C10" i="3"/>
  <c r="F10" i="3" s="1"/>
  <c r="E10" i="3"/>
  <c r="C9" i="3"/>
  <c r="F9" i="3"/>
  <c r="E9" i="3"/>
  <c r="C8" i="3"/>
  <c r="F8" i="3" s="1"/>
  <c r="E8" i="3"/>
  <c r="C7" i="3"/>
  <c r="F7" i="3" s="1"/>
  <c r="E7" i="3"/>
  <c r="C6" i="3"/>
  <c r="F6" i="3"/>
  <c r="E6" i="3"/>
  <c r="C5" i="3"/>
  <c r="F5" i="3" s="1"/>
  <c r="E5" i="3"/>
  <c r="C4" i="3"/>
  <c r="F4" i="3" s="1"/>
  <c r="E4" i="3"/>
  <c r="C3" i="3"/>
  <c r="F3" i="3" s="1"/>
  <c r="E3" i="3"/>
  <c r="K20" i="2"/>
  <c r="K19" i="2"/>
  <c r="L19" i="2" s="1"/>
  <c r="L20" i="2" s="1"/>
  <c r="L4" i="2"/>
  <c r="G5" i="2" s="1"/>
  <c r="A95" i="2"/>
  <c r="A96" i="2" s="1"/>
  <c r="G3" i="2"/>
  <c r="G4" i="2"/>
  <c r="G12" i="2"/>
  <c r="G19" i="2"/>
  <c r="G20" i="2"/>
  <c r="G28" i="2"/>
  <c r="G35" i="2"/>
  <c r="G36" i="2"/>
  <c r="G44" i="2"/>
  <c r="G51" i="2"/>
  <c r="G52" i="2"/>
  <c r="G60" i="2"/>
  <c r="G67" i="2"/>
  <c r="G68" i="2"/>
  <c r="G76" i="2"/>
  <c r="G83" i="2"/>
  <c r="G84" i="2"/>
  <c r="G92" i="2"/>
  <c r="C3" i="2"/>
  <c r="F3" i="2" s="1"/>
  <c r="H3" i="2" s="1"/>
  <c r="I3" i="2" s="1"/>
  <c r="C4" i="2"/>
  <c r="D4" i="2" s="1"/>
  <c r="E4" i="2" s="1"/>
  <c r="C5" i="2"/>
  <c r="D5" i="2" s="1"/>
  <c r="E5" i="2" s="1"/>
  <c r="F5" i="2"/>
  <c r="H5" i="2" s="1"/>
  <c r="I5" i="2" s="1"/>
  <c r="C6" i="2"/>
  <c r="D6" i="2" s="1"/>
  <c r="E6" i="2" s="1"/>
  <c r="C7" i="2"/>
  <c r="D7" i="2" s="1"/>
  <c r="E7" i="2" s="1"/>
  <c r="C8" i="2"/>
  <c r="D8" i="2" s="1"/>
  <c r="E8" i="2" s="1"/>
  <c r="F8" i="2"/>
  <c r="H8" i="2" s="1"/>
  <c r="I8" i="2" s="1"/>
  <c r="C9" i="2"/>
  <c r="F9" i="2"/>
  <c r="H9" i="2" s="1"/>
  <c r="I9" i="2" s="1"/>
  <c r="C10" i="2"/>
  <c r="F10" i="2"/>
  <c r="H10" i="2" s="1"/>
  <c r="I10" i="2" s="1"/>
  <c r="C11" i="2"/>
  <c r="F11" i="2" s="1"/>
  <c r="H11" i="2" s="1"/>
  <c r="I11" i="2" s="1"/>
  <c r="C12" i="2"/>
  <c r="F12" i="2"/>
  <c r="H12" i="2" s="1"/>
  <c r="I12" i="2" s="1"/>
  <c r="C13" i="2"/>
  <c r="D13" i="2" s="1"/>
  <c r="E13" i="2" s="1"/>
  <c r="C14" i="2"/>
  <c r="F14" i="2"/>
  <c r="H14" i="2" s="1"/>
  <c r="I14" i="2" s="1"/>
  <c r="C15" i="2"/>
  <c r="F15" i="2" s="1"/>
  <c r="H15" i="2" s="1"/>
  <c r="I15" i="2" s="1"/>
  <c r="C16" i="2"/>
  <c r="D16" i="2" s="1"/>
  <c r="E16" i="2" s="1"/>
  <c r="F16" i="2"/>
  <c r="H16" i="2" s="1"/>
  <c r="I16" i="2" s="1"/>
  <c r="C17" i="2"/>
  <c r="D17" i="2" s="1"/>
  <c r="E17" i="2" s="1"/>
  <c r="F17" i="2"/>
  <c r="H17" i="2" s="1"/>
  <c r="I17" i="2" s="1"/>
  <c r="C18" i="2"/>
  <c r="F18" i="2"/>
  <c r="H18" i="2" s="1"/>
  <c r="I18" i="2" s="1"/>
  <c r="C19" i="2"/>
  <c r="F19" i="2" s="1"/>
  <c r="H19" i="2" s="1"/>
  <c r="I19" i="2" s="1"/>
  <c r="C20" i="2"/>
  <c r="F20" i="2" s="1"/>
  <c r="H20" i="2" s="1"/>
  <c r="I20" i="2" s="1"/>
  <c r="C21" i="2"/>
  <c r="F21" i="2"/>
  <c r="H21" i="2" s="1"/>
  <c r="I21" i="2" s="1"/>
  <c r="C22" i="2"/>
  <c r="D22" i="2" s="1"/>
  <c r="E22" i="2" s="1"/>
  <c r="C23" i="2"/>
  <c r="F23" i="2" s="1"/>
  <c r="H23" i="2" s="1"/>
  <c r="I23" i="2" s="1"/>
  <c r="C24" i="2"/>
  <c r="D24" i="2" s="1"/>
  <c r="E24" i="2" s="1"/>
  <c r="F24" i="2"/>
  <c r="H24" i="2" s="1"/>
  <c r="I24" i="2" s="1"/>
  <c r="C25" i="2"/>
  <c r="F25" i="2"/>
  <c r="H25" i="2" s="1"/>
  <c r="I25" i="2" s="1"/>
  <c r="C26" i="2"/>
  <c r="F26" i="2"/>
  <c r="H26" i="2" s="1"/>
  <c r="I26" i="2" s="1"/>
  <c r="C27" i="2"/>
  <c r="D27" i="2" s="1"/>
  <c r="E27" i="2" s="1"/>
  <c r="C28" i="2"/>
  <c r="D28" i="2" s="1"/>
  <c r="E28" i="2" s="1"/>
  <c r="F28" i="2"/>
  <c r="H28" i="2" s="1"/>
  <c r="I28" i="2" s="1"/>
  <c r="C29" i="2"/>
  <c r="D29" i="2" s="1"/>
  <c r="E29" i="2" s="1"/>
  <c r="C30" i="2"/>
  <c r="D30" i="2" s="1"/>
  <c r="E30" i="2" s="1"/>
  <c r="F30" i="2"/>
  <c r="H30" i="2" s="1"/>
  <c r="I30" i="2" s="1"/>
  <c r="C31" i="2"/>
  <c r="F31" i="2" s="1"/>
  <c r="H31" i="2" s="1"/>
  <c r="I31" i="2" s="1"/>
  <c r="C32" i="2"/>
  <c r="F32" i="2"/>
  <c r="H32" i="2" s="1"/>
  <c r="I32" i="2" s="1"/>
  <c r="C33" i="2"/>
  <c r="D33" i="2" s="1"/>
  <c r="E33" i="2" s="1"/>
  <c r="F33" i="2"/>
  <c r="H33" i="2" s="1"/>
  <c r="I33" i="2" s="1"/>
  <c r="C34" i="2"/>
  <c r="F34" i="2"/>
  <c r="H34" i="2" s="1"/>
  <c r="I34" i="2" s="1"/>
  <c r="C35" i="2"/>
  <c r="F35" i="2" s="1"/>
  <c r="H35" i="2" s="1"/>
  <c r="I35" i="2" s="1"/>
  <c r="C36" i="2"/>
  <c r="D36" i="2" s="1"/>
  <c r="E36" i="2" s="1"/>
  <c r="C37" i="2"/>
  <c r="D37" i="2" s="1"/>
  <c r="E37" i="2" s="1"/>
  <c r="F37" i="2"/>
  <c r="H37" i="2" s="1"/>
  <c r="I37" i="2" s="1"/>
  <c r="C38" i="2"/>
  <c r="F38" i="2" s="1"/>
  <c r="H38" i="2" s="1"/>
  <c r="I38" i="2" s="1"/>
  <c r="C39" i="2"/>
  <c r="F39" i="2" s="1"/>
  <c r="H39" i="2" s="1"/>
  <c r="I39" i="2" s="1"/>
  <c r="C40" i="2"/>
  <c r="D40" i="2" s="1"/>
  <c r="E40" i="2" s="1"/>
  <c r="F40" i="2"/>
  <c r="H40" i="2" s="1"/>
  <c r="I40" i="2" s="1"/>
  <c r="C41" i="2"/>
  <c r="F41" i="2"/>
  <c r="H41" i="2" s="1"/>
  <c r="I41" i="2" s="1"/>
  <c r="C42" i="2"/>
  <c r="D42" i="2" s="1"/>
  <c r="E42" i="2" s="1"/>
  <c r="F42" i="2"/>
  <c r="H42" i="2" s="1"/>
  <c r="I42" i="2" s="1"/>
  <c r="C43" i="2"/>
  <c r="D43" i="2" s="1"/>
  <c r="E43" i="2" s="1"/>
  <c r="C44" i="2"/>
  <c r="D44" i="2" s="1"/>
  <c r="E44" i="2" s="1"/>
  <c r="F44" i="2"/>
  <c r="H44" i="2" s="1"/>
  <c r="I44" i="2" s="1"/>
  <c r="C45" i="2"/>
  <c r="F45" i="2" s="1"/>
  <c r="H45" i="2" s="1"/>
  <c r="I45" i="2" s="1"/>
  <c r="C46" i="2"/>
  <c r="F46" i="2"/>
  <c r="H46" i="2" s="1"/>
  <c r="I46" i="2" s="1"/>
  <c r="C47" i="2"/>
  <c r="F47" i="2" s="1"/>
  <c r="H47" i="2" s="1"/>
  <c r="I47" i="2" s="1"/>
  <c r="C48" i="2"/>
  <c r="D48" i="2" s="1"/>
  <c r="E48" i="2" s="1"/>
  <c r="F48" i="2"/>
  <c r="H48" i="2" s="1"/>
  <c r="I48" i="2" s="1"/>
  <c r="C49" i="2"/>
  <c r="D49" i="2" s="1"/>
  <c r="E49" i="2" s="1"/>
  <c r="F49" i="2"/>
  <c r="H49" i="2" s="1"/>
  <c r="I49" i="2" s="1"/>
  <c r="C50" i="2"/>
  <c r="F50" i="2"/>
  <c r="H50" i="2" s="1"/>
  <c r="I50" i="2" s="1"/>
  <c r="C51" i="2"/>
  <c r="F51" i="2" s="1"/>
  <c r="H51" i="2" s="1"/>
  <c r="I51" i="2" s="1"/>
  <c r="C52" i="2"/>
  <c r="F52" i="2" s="1"/>
  <c r="H52" i="2" s="1"/>
  <c r="I52" i="2" s="1"/>
  <c r="C53" i="2"/>
  <c r="D53" i="2" s="1"/>
  <c r="E53" i="2" s="1"/>
  <c r="F53" i="2"/>
  <c r="H53" i="2" s="1"/>
  <c r="I53" i="2" s="1"/>
  <c r="C54" i="2"/>
  <c r="F54" i="2" s="1"/>
  <c r="H54" i="2" s="1"/>
  <c r="I54" i="2" s="1"/>
  <c r="C55" i="2"/>
  <c r="F55" i="2" s="1"/>
  <c r="H55" i="2" s="1"/>
  <c r="I55" i="2" s="1"/>
  <c r="C56" i="2"/>
  <c r="D56" i="2" s="1"/>
  <c r="E56" i="2" s="1"/>
  <c r="F56" i="2"/>
  <c r="H56" i="2" s="1"/>
  <c r="I56" i="2" s="1"/>
  <c r="C57" i="2"/>
  <c r="F57" i="2"/>
  <c r="H57" i="2" s="1"/>
  <c r="I57" i="2" s="1"/>
  <c r="C58" i="2"/>
  <c r="F58" i="2"/>
  <c r="H58" i="2" s="1"/>
  <c r="I58" i="2" s="1"/>
  <c r="C59" i="2"/>
  <c r="F59" i="2" s="1"/>
  <c r="H59" i="2" s="1"/>
  <c r="I59" i="2" s="1"/>
  <c r="C60" i="2"/>
  <c r="D60" i="2" s="1"/>
  <c r="E60" i="2" s="1"/>
  <c r="F60" i="2"/>
  <c r="H60" i="2" s="1"/>
  <c r="I60" i="2" s="1"/>
  <c r="C61" i="2"/>
  <c r="F61" i="2" s="1"/>
  <c r="H61" i="2" s="1"/>
  <c r="I61" i="2" s="1"/>
  <c r="C62" i="2"/>
  <c r="F62" i="2"/>
  <c r="H62" i="2" s="1"/>
  <c r="I62" i="2" s="1"/>
  <c r="C63" i="2"/>
  <c r="D63" i="2" s="1"/>
  <c r="E63" i="2" s="1"/>
  <c r="C64" i="2"/>
  <c r="D64" i="2" s="1"/>
  <c r="E64" i="2" s="1"/>
  <c r="F64" i="2"/>
  <c r="H64" i="2" s="1"/>
  <c r="I64" i="2" s="1"/>
  <c r="C65" i="2"/>
  <c r="D65" i="2" s="1"/>
  <c r="E65" i="2" s="1"/>
  <c r="F65" i="2"/>
  <c r="H65" i="2" s="1"/>
  <c r="I65" i="2" s="1"/>
  <c r="C66" i="2"/>
  <c r="F66" i="2"/>
  <c r="H66" i="2" s="1"/>
  <c r="I66" i="2" s="1"/>
  <c r="C67" i="2"/>
  <c r="F67" i="2" s="1"/>
  <c r="H67" i="2" s="1"/>
  <c r="I67" i="2" s="1"/>
  <c r="C68" i="2"/>
  <c r="D68" i="2" s="1"/>
  <c r="E68" i="2" s="1"/>
  <c r="C69" i="2"/>
  <c r="D69" i="2" s="1"/>
  <c r="E69" i="2" s="1"/>
  <c r="F69" i="2"/>
  <c r="H69" i="2" s="1"/>
  <c r="I69" i="2" s="1"/>
  <c r="C70" i="2"/>
  <c r="D70" i="2" s="1"/>
  <c r="E70" i="2" s="1"/>
  <c r="C71" i="2"/>
  <c r="F71" i="2" s="1"/>
  <c r="H71" i="2" s="1"/>
  <c r="I71" i="2" s="1"/>
  <c r="C72" i="2"/>
  <c r="F72" i="2"/>
  <c r="H72" i="2" s="1"/>
  <c r="I72" i="2" s="1"/>
  <c r="C73" i="2"/>
  <c r="D73" i="2" s="1"/>
  <c r="E73" i="2" s="1"/>
  <c r="F73" i="2"/>
  <c r="H73" i="2" s="1"/>
  <c r="I73" i="2" s="1"/>
  <c r="C74" i="2"/>
  <c r="D74" i="2" s="1"/>
  <c r="E74" i="2" s="1"/>
  <c r="F74" i="2"/>
  <c r="H74" i="2" s="1"/>
  <c r="I74" i="2" s="1"/>
  <c r="C75" i="2"/>
  <c r="F75" i="2" s="1"/>
  <c r="H75" i="2" s="1"/>
  <c r="I75" i="2" s="1"/>
  <c r="C76" i="2"/>
  <c r="D76" i="2" s="1"/>
  <c r="E76" i="2" s="1"/>
  <c r="F76" i="2"/>
  <c r="H76" i="2" s="1"/>
  <c r="I76" i="2" s="1"/>
  <c r="C77" i="2"/>
  <c r="F77" i="2" s="1"/>
  <c r="H77" i="2" s="1"/>
  <c r="I77" i="2" s="1"/>
  <c r="C78" i="2"/>
  <c r="F78" i="2"/>
  <c r="H78" i="2" s="1"/>
  <c r="I78" i="2" s="1"/>
  <c r="C79" i="2"/>
  <c r="D79" i="2" s="1"/>
  <c r="E79" i="2" s="1"/>
  <c r="C80" i="2"/>
  <c r="D80" i="2" s="1"/>
  <c r="E80" i="2" s="1"/>
  <c r="F80" i="2"/>
  <c r="H80" i="2" s="1"/>
  <c r="I80" i="2" s="1"/>
  <c r="C81" i="2"/>
  <c r="F81" i="2"/>
  <c r="H81" i="2" s="1"/>
  <c r="I81" i="2" s="1"/>
  <c r="C82" i="2"/>
  <c r="F82" i="2"/>
  <c r="H82" i="2" s="1"/>
  <c r="I82" i="2" s="1"/>
  <c r="C83" i="2"/>
  <c r="F83" i="2" s="1"/>
  <c r="H83" i="2" s="1"/>
  <c r="I83" i="2" s="1"/>
  <c r="C84" i="2"/>
  <c r="D84" i="2" s="1"/>
  <c r="E84" i="2" s="1"/>
  <c r="C85" i="2"/>
  <c r="D85" i="2" s="1"/>
  <c r="E85" i="2" s="1"/>
  <c r="F85" i="2"/>
  <c r="H85" i="2" s="1"/>
  <c r="I85" i="2" s="1"/>
  <c r="C86" i="2"/>
  <c r="F86" i="2" s="1"/>
  <c r="H86" i="2" s="1"/>
  <c r="I86" i="2" s="1"/>
  <c r="C87" i="2"/>
  <c r="F87" i="2" s="1"/>
  <c r="H87" i="2" s="1"/>
  <c r="I87" i="2" s="1"/>
  <c r="C88" i="2"/>
  <c r="D88" i="2" s="1"/>
  <c r="E88" i="2" s="1"/>
  <c r="F88" i="2"/>
  <c r="H88" i="2" s="1"/>
  <c r="I88" i="2" s="1"/>
  <c r="C89" i="2"/>
  <c r="D89" i="2" s="1"/>
  <c r="E89" i="2" s="1"/>
  <c r="F89" i="2"/>
  <c r="H89" i="2" s="1"/>
  <c r="I89" i="2" s="1"/>
  <c r="C90" i="2"/>
  <c r="D90" i="2" s="1"/>
  <c r="E90" i="2" s="1"/>
  <c r="F90" i="2"/>
  <c r="H90" i="2" s="1"/>
  <c r="I90" i="2" s="1"/>
  <c r="C91" i="2"/>
  <c r="F91" i="2" s="1"/>
  <c r="H91" i="2" s="1"/>
  <c r="I91" i="2" s="1"/>
  <c r="C92" i="2"/>
  <c r="D92" i="2" s="1"/>
  <c r="E92" i="2" s="1"/>
  <c r="F92" i="2"/>
  <c r="H92" i="2" s="1"/>
  <c r="I92" i="2" s="1"/>
  <c r="C93" i="2"/>
  <c r="F93" i="2" s="1"/>
  <c r="H93" i="2" s="1"/>
  <c r="I93" i="2" s="1"/>
  <c r="C2" i="2"/>
  <c r="D2" i="2" s="1"/>
  <c r="E2" i="2" s="1"/>
  <c r="F2" i="2"/>
  <c r="H2" i="2" s="1"/>
  <c r="D4" i="1"/>
  <c r="C5" i="1"/>
  <c r="D5" i="1" s="1"/>
  <c r="E5" i="1" s="1"/>
  <c r="B5" i="1"/>
  <c r="B6" i="1"/>
  <c r="B7" i="1"/>
  <c r="B8" i="1"/>
  <c r="B9" i="1"/>
  <c r="B10" i="1"/>
  <c r="B11" i="1"/>
  <c r="B12" i="1"/>
  <c r="B13" i="1"/>
  <c r="B14" i="1"/>
  <c r="B4" i="1"/>
  <c r="D34" i="2"/>
  <c r="E34" i="2" s="1"/>
  <c r="D66" i="2"/>
  <c r="E66" i="2" s="1"/>
  <c r="D18" i="2"/>
  <c r="E18" i="2" s="1"/>
  <c r="D50" i="2"/>
  <c r="E50" i="2" s="1"/>
  <c r="D82" i="2"/>
  <c r="E82" i="2" s="1"/>
  <c r="D86" i="2"/>
  <c r="E86" i="2" s="1"/>
  <c r="D78" i="2"/>
  <c r="E78" i="2" s="1"/>
  <c r="D62" i="2"/>
  <c r="E62" i="2" s="1"/>
  <c r="D46" i="2"/>
  <c r="E46" i="2" s="1"/>
  <c r="D14" i="2"/>
  <c r="E14" i="2"/>
  <c r="D58" i="2"/>
  <c r="E58" i="2" s="1"/>
  <c r="D26" i="2"/>
  <c r="E26" i="2" s="1"/>
  <c r="D10" i="2"/>
  <c r="E10" i="2" s="1"/>
  <c r="D81" i="2"/>
  <c r="E81" i="2" s="1"/>
  <c r="D57" i="2"/>
  <c r="E57" i="2" s="1"/>
  <c r="D41" i="2"/>
  <c r="E41" i="2" s="1"/>
  <c r="D25" i="2"/>
  <c r="E25" i="2"/>
  <c r="D21" i="2"/>
  <c r="E21" i="2" s="1"/>
  <c r="D9" i="2"/>
  <c r="E9" i="2" s="1"/>
  <c r="D72" i="2"/>
  <c r="E72" i="2"/>
  <c r="D32" i="2"/>
  <c r="E32" i="2"/>
  <c r="D12" i="2"/>
  <c r="E12" i="2" s="1"/>
  <c r="D91" i="2"/>
  <c r="E91" i="2" s="1"/>
  <c r="D87" i="2"/>
  <c r="E87" i="2" s="1"/>
  <c r="D75" i="2"/>
  <c r="E75" i="2" s="1"/>
  <c r="D71" i="2"/>
  <c r="E71" i="2" s="1"/>
  <c r="D67" i="2"/>
  <c r="E67" i="2" s="1"/>
  <c r="D59" i="2"/>
  <c r="E59" i="2"/>
  <c r="D55" i="2"/>
  <c r="E55" i="2" s="1"/>
  <c r="D39" i="2"/>
  <c r="E39" i="2" s="1"/>
  <c r="D23" i="2"/>
  <c r="E23" i="2" s="1"/>
  <c r="D11" i="2"/>
  <c r="E11" i="2" s="1"/>
  <c r="D93" i="2" l="1"/>
  <c r="E93" i="2" s="1"/>
  <c r="D47" i="2"/>
  <c r="E47" i="2" s="1"/>
  <c r="D61" i="2"/>
  <c r="E61" i="2" s="1"/>
  <c r="D38" i="2"/>
  <c r="E38" i="2" s="1"/>
  <c r="D15" i="2"/>
  <c r="E15" i="2" s="1"/>
  <c r="D31" i="2"/>
  <c r="E31" i="2" s="1"/>
  <c r="D45" i="2"/>
  <c r="E45" i="2" s="1"/>
  <c r="D3" i="2"/>
  <c r="E3" i="2" s="1"/>
  <c r="D19" i="2"/>
  <c r="E19" i="2" s="1"/>
  <c r="D35" i="2"/>
  <c r="E35" i="2" s="1"/>
  <c r="D51" i="2"/>
  <c r="E51" i="2" s="1"/>
  <c r="D83" i="2"/>
  <c r="E83" i="2" s="1"/>
  <c r="D20" i="2"/>
  <c r="E20" i="2" s="1"/>
  <c r="D52" i="2"/>
  <c r="E52" i="2" s="1"/>
  <c r="D77" i="2"/>
  <c r="E77" i="2" s="1"/>
  <c r="D54" i="2"/>
  <c r="E54" i="2" s="1"/>
  <c r="F84" i="2"/>
  <c r="H84" i="2" s="1"/>
  <c r="I84" i="2" s="1"/>
  <c r="F70" i="2"/>
  <c r="H70" i="2" s="1"/>
  <c r="I70" i="2" s="1"/>
  <c r="F68" i="2"/>
  <c r="H68" i="2" s="1"/>
  <c r="I68" i="2" s="1"/>
  <c r="F36" i="2"/>
  <c r="H36" i="2" s="1"/>
  <c r="I36" i="2" s="1"/>
  <c r="F29" i="2"/>
  <c r="H29" i="2" s="1"/>
  <c r="I29" i="2" s="1"/>
  <c r="F22" i="2"/>
  <c r="H22" i="2" s="1"/>
  <c r="I22" i="2" s="1"/>
  <c r="F13" i="2"/>
  <c r="H13" i="2" s="1"/>
  <c r="I13" i="2" s="1"/>
  <c r="F6" i="2"/>
  <c r="H6" i="2" s="1"/>
  <c r="I6" i="2" s="1"/>
  <c r="F4" i="2"/>
  <c r="H4" i="2" s="1"/>
  <c r="I4" i="2" s="1"/>
  <c r="F79" i="2"/>
  <c r="H79" i="2" s="1"/>
  <c r="I79" i="2" s="1"/>
  <c r="F63" i="2"/>
  <c r="H63" i="2" s="1"/>
  <c r="I63" i="2" s="1"/>
  <c r="F43" i="2"/>
  <c r="H43" i="2" s="1"/>
  <c r="I43" i="2" s="1"/>
  <c r="F27" i="2"/>
  <c r="H27" i="2" s="1"/>
  <c r="I27" i="2" s="1"/>
  <c r="F7" i="2"/>
  <c r="H7" i="2" s="1"/>
  <c r="I7" i="2" s="1"/>
  <c r="G82" i="2"/>
  <c r="G66" i="2"/>
  <c r="G50" i="2"/>
  <c r="G34" i="2"/>
  <c r="G18" i="2"/>
  <c r="G81" i="2"/>
  <c r="G65" i="2"/>
  <c r="G49" i="2"/>
  <c r="G33" i="2"/>
  <c r="G17" i="2"/>
  <c r="G91" i="2"/>
  <c r="G59" i="2"/>
  <c r="G27" i="2"/>
  <c r="G75" i="2"/>
  <c r="G43" i="2"/>
  <c r="G11" i="2"/>
  <c r="G90" i="2"/>
  <c r="G74" i="2"/>
  <c r="G58" i="2"/>
  <c r="G42" i="2"/>
  <c r="G26" i="2"/>
  <c r="G10" i="2"/>
  <c r="C6" i="1"/>
  <c r="G89" i="2"/>
  <c r="G73" i="2"/>
  <c r="G57" i="2"/>
  <c r="G41" i="2"/>
  <c r="G25" i="2"/>
  <c r="G9" i="2"/>
  <c r="L14" i="2"/>
  <c r="L11" i="2"/>
  <c r="L10" i="2"/>
  <c r="I2" i="2"/>
  <c r="L9" i="2" s="1"/>
  <c r="G88" i="2"/>
  <c r="G80" i="2"/>
  <c r="G72" i="2"/>
  <c r="G64" i="2"/>
  <c r="G56" i="2"/>
  <c r="G48" i="2"/>
  <c r="G40" i="2"/>
  <c r="G32" i="2"/>
  <c r="G24" i="2"/>
  <c r="G16" i="2"/>
  <c r="G8" i="2"/>
  <c r="G87" i="2"/>
  <c r="G79" i="2"/>
  <c r="G71" i="2"/>
  <c r="G63" i="2"/>
  <c r="G55" i="2"/>
  <c r="G47" i="2"/>
  <c r="G39" i="2"/>
  <c r="G31" i="2"/>
  <c r="G23" i="2"/>
  <c r="G15" i="2"/>
  <c r="G7" i="2"/>
  <c r="G2" i="2"/>
  <c r="G86" i="2"/>
  <c r="G78" i="2"/>
  <c r="G70" i="2"/>
  <c r="G62" i="2"/>
  <c r="G54" i="2"/>
  <c r="G46" i="2"/>
  <c r="G38" i="2"/>
  <c r="G30" i="2"/>
  <c r="G22" i="2"/>
  <c r="G14" i="2"/>
  <c r="G6" i="2"/>
  <c r="G93" i="2"/>
  <c r="G85" i="2"/>
  <c r="G77" i="2"/>
  <c r="G69" i="2"/>
  <c r="G61" i="2"/>
  <c r="G53" i="2"/>
  <c r="G45" i="2"/>
  <c r="G37" i="2"/>
  <c r="G29" i="2"/>
  <c r="G21" i="2"/>
  <c r="G13" i="2"/>
  <c r="L12" i="2" l="1"/>
  <c r="L13" i="2"/>
  <c r="C7" i="1"/>
  <c r="D6" i="1"/>
  <c r="E6" i="1" s="1"/>
  <c r="L5" i="2"/>
  <c r="L8" i="2" s="1"/>
  <c r="L15" i="2" s="1"/>
  <c r="K18" i="2"/>
  <c r="L6" i="2"/>
  <c r="L7" i="2" s="1"/>
  <c r="D7" i="1" l="1"/>
  <c r="E7" i="1" s="1"/>
  <c r="C8" i="1"/>
  <c r="D8" i="1" l="1"/>
  <c r="E8" i="1" s="1"/>
  <c r="C9" i="1"/>
  <c r="D9" i="1" l="1"/>
  <c r="E9" i="1" s="1"/>
  <c r="C10" i="1"/>
  <c r="D10" i="1" l="1"/>
  <c r="E10" i="1" s="1"/>
  <c r="C11" i="1"/>
  <c r="C12" i="1" l="1"/>
  <c r="D11" i="1"/>
  <c r="E11" i="1" s="1"/>
  <c r="C13" i="1" l="1"/>
  <c r="D12" i="1"/>
  <c r="E12" i="1" s="1"/>
  <c r="C14" i="1" l="1"/>
  <c r="D13" i="1"/>
  <c r="E13" i="1" s="1"/>
  <c r="C15" i="1" l="1"/>
  <c r="D14" i="1"/>
  <c r="E14" i="1" s="1"/>
  <c r="C16" i="1" l="1"/>
  <c r="D15" i="1"/>
  <c r="E15" i="1" s="1"/>
  <c r="C17" i="1" l="1"/>
  <c r="D16" i="1"/>
  <c r="E16" i="1" s="1"/>
  <c r="D17" i="1" l="1"/>
  <c r="E17" i="1" s="1"/>
  <c r="C18" i="1"/>
  <c r="C19" i="1" l="1"/>
  <c r="D18" i="1"/>
  <c r="E18" i="1" s="1"/>
  <c r="C20" i="1" l="1"/>
  <c r="D19" i="1"/>
  <c r="E19" i="1" s="1"/>
  <c r="C21" i="1" l="1"/>
  <c r="D20" i="1"/>
  <c r="E20" i="1" s="1"/>
  <c r="D21" i="1" l="1"/>
  <c r="E21" i="1" s="1"/>
  <c r="C22" i="1"/>
  <c r="C23" i="1" l="1"/>
  <c r="D22" i="1"/>
  <c r="E22" i="1" s="1"/>
  <c r="C24" i="1" l="1"/>
  <c r="D23" i="1"/>
  <c r="E23" i="1" s="1"/>
  <c r="C25" i="1" l="1"/>
  <c r="D24" i="1"/>
  <c r="E24" i="1" s="1"/>
  <c r="D25" i="1" l="1"/>
  <c r="E25" i="1" s="1"/>
  <c r="C26" i="1"/>
  <c r="C27" i="1" l="1"/>
  <c r="D26" i="1"/>
  <c r="E26" i="1" s="1"/>
  <c r="D27" i="1" l="1"/>
  <c r="E27" i="1" s="1"/>
  <c r="C28" i="1"/>
  <c r="C29" i="1" l="1"/>
  <c r="D28" i="1"/>
  <c r="E28" i="1" s="1"/>
  <c r="C30" i="1" l="1"/>
  <c r="D29" i="1"/>
  <c r="E29" i="1" s="1"/>
  <c r="D30" i="1" l="1"/>
  <c r="E30" i="1" s="1"/>
  <c r="C31" i="1"/>
  <c r="D31" i="1" l="1"/>
  <c r="E31" i="1" s="1"/>
  <c r="C32" i="1"/>
  <c r="C33" i="1" l="1"/>
  <c r="D32" i="1"/>
  <c r="E32" i="1" s="1"/>
  <c r="D33" i="1" l="1"/>
  <c r="E33" i="1" s="1"/>
  <c r="C34" i="1"/>
  <c r="D34" i="1" l="1"/>
  <c r="E34" i="1" s="1"/>
  <c r="C35" i="1"/>
  <c r="D35" i="1" l="1"/>
  <c r="E35" i="1" s="1"/>
  <c r="C36" i="1"/>
  <c r="C37" i="1" l="1"/>
  <c r="D36" i="1"/>
  <c r="E36" i="1" s="1"/>
  <c r="C38" i="1" l="1"/>
  <c r="D37" i="1"/>
  <c r="E37" i="1" s="1"/>
  <c r="C39" i="1" l="1"/>
  <c r="D38" i="1"/>
  <c r="E38" i="1" s="1"/>
  <c r="C40" i="1" l="1"/>
  <c r="D39" i="1"/>
  <c r="E39" i="1" s="1"/>
  <c r="D40" i="1" l="1"/>
  <c r="E40" i="1" s="1"/>
  <c r="C41" i="1"/>
  <c r="D41" i="1" l="1"/>
  <c r="E41" i="1" s="1"/>
  <c r="C42" i="1"/>
  <c r="C43" i="1" l="1"/>
  <c r="D42" i="1"/>
  <c r="E42" i="1" s="1"/>
  <c r="D43" i="1" l="1"/>
  <c r="E43" i="1" s="1"/>
  <c r="C44" i="1"/>
  <c r="C45" i="1" l="1"/>
  <c r="D44" i="1"/>
  <c r="E44" i="1" s="1"/>
  <c r="C46" i="1" l="1"/>
  <c r="D45" i="1"/>
  <c r="E45" i="1" s="1"/>
  <c r="C47" i="1" l="1"/>
  <c r="D46" i="1"/>
  <c r="E46" i="1" s="1"/>
  <c r="C48" i="1" l="1"/>
  <c r="D47" i="1"/>
  <c r="E47" i="1" s="1"/>
  <c r="D48" i="1" l="1"/>
  <c r="E48" i="1" s="1"/>
  <c r="C49" i="1"/>
  <c r="D49" i="1" l="1"/>
  <c r="E49" i="1" s="1"/>
  <c r="C50" i="1"/>
  <c r="C51" i="1" l="1"/>
  <c r="D50" i="1"/>
  <c r="E50" i="1" s="1"/>
  <c r="D51" i="1" l="1"/>
  <c r="E51" i="1" s="1"/>
  <c r="C52" i="1"/>
  <c r="C53" i="1" l="1"/>
  <c r="D52" i="1"/>
  <c r="E52" i="1" s="1"/>
  <c r="D53" i="1" l="1"/>
  <c r="E53" i="1" s="1"/>
  <c r="C54" i="1"/>
  <c r="C55" i="1" l="1"/>
  <c r="D54" i="1"/>
  <c r="E54" i="1" s="1"/>
  <c r="C56" i="1" l="1"/>
  <c r="D55" i="1"/>
  <c r="E55" i="1" s="1"/>
  <c r="D56" i="1" l="1"/>
  <c r="E56" i="1" s="1"/>
  <c r="C57" i="1"/>
  <c r="D57" i="1" l="1"/>
  <c r="E57" i="1" s="1"/>
  <c r="C58" i="1"/>
  <c r="C59" i="1" l="1"/>
  <c r="D58" i="1"/>
  <c r="E58" i="1" s="1"/>
  <c r="D59" i="1" l="1"/>
  <c r="E59" i="1" s="1"/>
  <c r="C60" i="1"/>
  <c r="C61" i="1" l="1"/>
  <c r="D60" i="1"/>
  <c r="E60" i="1" s="1"/>
  <c r="C62" i="1" l="1"/>
  <c r="D61" i="1"/>
  <c r="E61" i="1" s="1"/>
  <c r="D62" i="1" l="1"/>
  <c r="E62" i="1" s="1"/>
  <c r="C63" i="1"/>
  <c r="D63" i="1" l="1"/>
  <c r="E63" i="1" s="1"/>
  <c r="C64" i="1"/>
  <c r="C65" i="1" l="1"/>
  <c r="D64" i="1"/>
  <c r="E64" i="1" s="1"/>
  <c r="D65" i="1" l="1"/>
  <c r="E65" i="1" s="1"/>
  <c r="C66" i="1"/>
  <c r="C67" i="1" l="1"/>
  <c r="D66" i="1"/>
  <c r="E66" i="1" s="1"/>
  <c r="D67" i="1" l="1"/>
  <c r="E67" i="1" s="1"/>
  <c r="C68" i="1"/>
  <c r="C69" i="1" l="1"/>
  <c r="D68" i="1"/>
  <c r="E68" i="1" s="1"/>
  <c r="C70" i="1" l="1"/>
  <c r="D69" i="1"/>
  <c r="E69" i="1" s="1"/>
  <c r="D70" i="1" l="1"/>
  <c r="E70" i="1" s="1"/>
  <c r="C71" i="1"/>
  <c r="C72" i="1" l="1"/>
  <c r="D71" i="1"/>
  <c r="E71" i="1" s="1"/>
  <c r="D72" i="1" l="1"/>
  <c r="E72" i="1" s="1"/>
  <c r="C73" i="1"/>
  <c r="D73" i="1" l="1"/>
  <c r="E73" i="1" s="1"/>
  <c r="C74" i="1"/>
  <c r="C75" i="1" l="1"/>
  <c r="D74" i="1"/>
  <c r="F74" i="1" l="1"/>
  <c r="E74" i="1"/>
  <c r="D75" i="1"/>
  <c r="E75" i="1" s="1"/>
  <c r="C76" i="1"/>
  <c r="D76" i="1" l="1"/>
  <c r="E76" i="1" s="1"/>
  <c r="C77" i="1"/>
  <c r="C78" i="1" l="1"/>
  <c r="D77" i="1"/>
  <c r="E77" i="1" s="1"/>
  <c r="D78" i="1" l="1"/>
  <c r="E78" i="1" s="1"/>
  <c r="C79" i="1"/>
  <c r="C80" i="1" l="1"/>
  <c r="D79" i="1"/>
  <c r="E79" i="1" s="1"/>
  <c r="C81" i="1" l="1"/>
  <c r="D80" i="1"/>
  <c r="E80" i="1" s="1"/>
  <c r="D81" i="1" l="1"/>
  <c r="E81" i="1" s="1"/>
  <c r="C82" i="1"/>
  <c r="C83" i="1" l="1"/>
  <c r="D82" i="1"/>
  <c r="E82" i="1" s="1"/>
  <c r="D83" i="1" l="1"/>
  <c r="E83" i="1" s="1"/>
  <c r="C84" i="1"/>
  <c r="D84" i="1" l="1"/>
  <c r="E84" i="1" s="1"/>
  <c r="C85" i="1"/>
  <c r="D85" i="1" l="1"/>
  <c r="E85" i="1" s="1"/>
  <c r="C86" i="1"/>
  <c r="D86" i="1" l="1"/>
  <c r="E86" i="1" s="1"/>
  <c r="C87" i="1"/>
  <c r="D87" i="1" l="1"/>
  <c r="E87" i="1" s="1"/>
  <c r="C88" i="1"/>
  <c r="C89" i="1" l="1"/>
  <c r="D88" i="1"/>
  <c r="E88" i="1" s="1"/>
  <c r="D89" i="1" l="1"/>
  <c r="E89" i="1" s="1"/>
  <c r="C90" i="1"/>
  <c r="C91" i="1" l="1"/>
  <c r="D90" i="1"/>
  <c r="E90" i="1" s="1"/>
  <c r="D91" i="1" l="1"/>
  <c r="E91" i="1" s="1"/>
  <c r="C92" i="1"/>
  <c r="D92" i="1" l="1"/>
  <c r="E92" i="1" s="1"/>
  <c r="C93" i="1"/>
  <c r="C94" i="1" l="1"/>
  <c r="D93" i="1"/>
  <c r="E93" i="1" s="1"/>
  <c r="D94" i="1" l="1"/>
  <c r="E94" i="1" s="1"/>
  <c r="C95" i="1"/>
  <c r="D95" i="1" l="1"/>
  <c r="E95" i="1" s="1"/>
  <c r="C96" i="1"/>
  <c r="D96" i="1" l="1"/>
  <c r="E96" i="1" s="1"/>
  <c r="C97" i="1"/>
  <c r="D97" i="1" l="1"/>
  <c r="E97" i="1" s="1"/>
  <c r="C98" i="1"/>
  <c r="C99" i="1" l="1"/>
  <c r="D98" i="1"/>
  <c r="E98" i="1" s="1"/>
  <c r="D99" i="1" l="1"/>
  <c r="E99" i="1" s="1"/>
  <c r="C100" i="1"/>
  <c r="D100" i="1" l="1"/>
  <c r="E100" i="1" s="1"/>
  <c r="C101" i="1"/>
  <c r="D101" i="1" l="1"/>
  <c r="E101" i="1" s="1"/>
  <c r="C102" i="1"/>
  <c r="C103" i="1" l="1"/>
  <c r="D102" i="1"/>
  <c r="E102" i="1" s="1"/>
  <c r="C104" i="1" l="1"/>
  <c r="D104" i="1" s="1"/>
  <c r="D103" i="1"/>
  <c r="E103" i="1" s="1"/>
</calcChain>
</file>

<file path=xl/sharedStrings.xml><?xml version="1.0" encoding="utf-8"?>
<sst xmlns="http://schemas.openxmlformats.org/spreadsheetml/2006/main" count="38" uniqueCount="32">
  <si>
    <t>Probability</t>
  </si>
  <si>
    <t>Likelihood</t>
  </si>
  <si>
    <t>n</t>
  </si>
  <si>
    <t>p</t>
  </si>
  <si>
    <t>r</t>
  </si>
  <si>
    <t># of Successes - r</t>
  </si>
  <si>
    <t>negative log-likelihood</t>
  </si>
  <si>
    <t>Age</t>
  </si>
  <si>
    <t>Response</t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</si>
  <si>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>0</t>
    </r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</si>
  <si>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>1</t>
    </r>
  </si>
  <si>
    <t>ln(S)</t>
  </si>
  <si>
    <t>y</t>
  </si>
  <si>
    <t>log-likelihood (Residual)</t>
  </si>
  <si>
    <t>log-likelihood (Null)</t>
  </si>
  <si>
    <t>Residual Deviance</t>
  </si>
  <si>
    <t>Null Deviance</t>
  </si>
  <si>
    <t>Deviance Residuals</t>
  </si>
  <si>
    <t>Min</t>
  </si>
  <si>
    <t>Max</t>
  </si>
  <si>
    <t>Median</t>
  </si>
  <si>
    <t>Q1</t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</si>
  <si>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 xml:space="preserve">0 </t>
    </r>
    <r>
      <rPr>
        <sz val="11"/>
        <color theme="1"/>
        <rFont val="Calibri"/>
        <family val="2"/>
      </rPr>
      <t>(null)</t>
    </r>
  </si>
  <si>
    <t>Q3</t>
  </si>
  <si>
    <t>AIC</t>
  </si>
  <si>
    <t># parameters (incl intercept)</t>
  </si>
  <si>
    <t>(Deviance Residuals)^2</t>
  </si>
  <si>
    <t>% Called</t>
  </si>
  <si>
    <t>Called at Random</t>
  </si>
  <si>
    <t>Called According to Model Score</t>
  </si>
  <si>
    <t>Baseline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</si>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</sst>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1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6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/>
    <xf numFmtId="2" fontId="0" fillId="0" borderId="0" xfId="0" applyNumberFormat="1"/>
    <xf numFmtId="0" fontId="7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'Probability and Likelihood'!$B$3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'Probability and Likelihood'!$A$4:$A$14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'Probability and Likelihood'!$B$4:$B$14</c:f>
              <c:numCache>
                <c:formatCode>General</c:formatCode>
                <c:ptCount val="11"/>
                <c:pt idx="0">
                  <c:v>5.9049000000000076E-6</c:v>
                </c:pt>
                <c:pt idx="1">
                  <c:v>1.3778100000000018E-4</c:v>
                </c:pt>
                <c:pt idx="2">
                  <c:v>1.4467005000000015E-3</c:v>
                </c:pt>
                <c:pt idx="3">
                  <c:v>9.0016920000000073E-3</c:v>
                </c:pt>
                <c:pt idx="4">
                  <c:v>3.6756909000000018E-2</c:v>
                </c:pt>
                <c:pt idx="5">
                  <c:v>0.10291934520000003</c:v>
                </c:pt>
                <c:pt idx="6">
                  <c:v>0.20012094900000002</c:v>
                </c:pt>
                <c:pt idx="7">
                  <c:v>0.26682793199999993</c:v>
                </c:pt>
                <c:pt idx="8">
                  <c:v>0.23347444049999994</c:v>
                </c:pt>
                <c:pt idx="9">
                  <c:v>0.12106082099999993</c:v>
                </c:pt>
                <c:pt idx="10">
                  <c:v>2.824752489999998E-2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D-4D74-BF36-03625A92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95490528"/>
        <c:axId val="-1195483648"/>
      </c:barChart>
      <c:catAx>
        <c:axId val="-119549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# of successes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83648"/>
        <c:crosses val="autoZero"/>
        <c:auto val="1"/>
        <c:lblAlgn val="ctr"/>
        <c:lblOffset val="100"/>
        <c:noMultiLvlLbl val="0"/>
      </c:catAx>
      <c:valAx>
        <c:axId val="-1195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'Probability and Likelihood'!$D$3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'Probability and Likelihood'!$C$4:$C$104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'Probability and Likelihood'!$D$4:$D$104</c:f>
              <c:numCache>
                <c:formatCode>General</c:formatCode>
                <c:ptCount val="101"/>
                <c:pt idx="0">
                  <c:v>0</c:v>
                </c:pt>
                <c:pt idx="1">
                  <c:v>1.1643588E-12</c:v>
                </c:pt>
                <c:pt idx="2">
                  <c:v>1.445670912E-10</c:v>
                </c:pt>
                <c:pt idx="3">
                  <c:v>2.3952190211999997E-9</c:v>
                </c:pt>
                <c:pt idx="4">
                  <c:v>1.73946175488E-8</c:v>
                </c:pt>
                <c:pt idx="5">
                  <c:v>8.0378906250000052E-8</c:v>
                </c:pt>
                <c:pt idx="6">
                  <c:v>2.7901243514880018E-7</c:v>
                </c:pt>
                <c:pt idx="7">
                  <c:v>7.9490709222120033E-7</c:v>
                </c:pt>
                <c:pt idx="8">
                  <c:v>1.9596325158912004E-6</c:v>
                </c:pt>
                <c:pt idx="9">
                  <c:v>4.3251680787587994E-6</c:v>
                </c:pt>
                <c:pt idx="10">
                  <c:v>8.7479999999999965E-6</c:v>
                </c:pt>
                <c:pt idx="11">
                  <c:v>1.6485421743238791E-5</c:v>
                </c:pt>
                <c:pt idx="12">
                  <c:v>2.9302048633651168E-5</c:v>
                </c:pt>
                <c:pt idx="13">
                  <c:v>4.9584104028061147E-5</c:v>
                </c:pt>
                <c:pt idx="14">
                  <c:v>8.0458670040268733E-5</c:v>
                </c:pt>
                <c:pt idx="15">
                  <c:v>1.2591481640624998E-4</c:v>
                </c:pt>
                <c:pt idx="16">
                  <c:v>1.9092332221562879E-4</c:v>
                </c:pt>
                <c:pt idx="17">
                  <c:v>2.8155158258238137E-4</c:v>
                </c:pt>
                <c:pt idx="18">
                  <c:v>4.0507024152453133E-4</c:v>
                </c:pt>
                <c:pt idx="19">
                  <c:v>5.7004810901507949E-4</c:v>
                </c:pt>
                <c:pt idx="20">
                  <c:v>7.8643200000000075E-4</c:v>
                </c:pt>
                <c:pt idx="21">
                  <c:v>1.0656082717993203E-3</c:v>
                </c:pt>
                <c:pt idx="22">
                  <c:v>1.4204430293594133E-3</c:v>
                </c:pt>
                <c:pt idx="23">
                  <c:v>1.8652982109543048E-3</c:v>
                </c:pt>
                <c:pt idx="24">
                  <c:v>2.4160210557861929E-3</c:v>
                </c:pt>
                <c:pt idx="25">
                  <c:v>3.0899047851562548E-3</c:v>
                </c:pt>
                <c:pt idx="26">
                  <c:v>3.9056186961113157E-3</c:v>
                </c:pt>
                <c:pt idx="27">
                  <c:v>4.8831062663657479E-3</c:v>
                </c:pt>
                <c:pt idx="28">
                  <c:v>6.0434502974963805E-3</c:v>
                </c:pt>
                <c:pt idx="29">
                  <c:v>7.408704575556614E-3</c:v>
                </c:pt>
                <c:pt idx="30">
                  <c:v>9.0016920000000212E-3</c:v>
                </c:pt>
                <c:pt idx="31">
                  <c:v>1.0845769618788626E-2</c:v>
                </c:pt>
                <c:pt idx="32">
                  <c:v>1.29645615054324E-2</c:v>
                </c:pt>
                <c:pt idx="33">
                  <c:v>1.5381660918109774E-2</c:v>
                </c:pt>
                <c:pt idx="34">
                  <c:v>1.8120303687599353E-2</c:v>
                </c:pt>
                <c:pt idx="35">
                  <c:v>2.12030152851563E-2</c:v>
                </c:pt>
                <c:pt idx="36">
                  <c:v>2.4651234519338247E-2</c:v>
                </c:pt>
                <c:pt idx="37">
                  <c:v>2.8484917297770383E-2</c:v>
                </c:pt>
                <c:pt idx="38">
                  <c:v>3.2722124361583504E-2</c:v>
                </c:pt>
                <c:pt idx="39">
                  <c:v>3.7378597352407429E-2</c:v>
                </c:pt>
                <c:pt idx="40">
                  <c:v>4.2467328000000103E-2</c:v>
                </c:pt>
                <c:pt idx="41">
                  <c:v>4.7998125618487215E-2</c:v>
                </c:pt>
                <c:pt idx="42">
                  <c:v>5.3977188466420675E-2</c:v>
                </c:pt>
                <c:pt idx="43">
                  <c:v>6.0406684856086537E-2</c:v>
                </c:pt>
                <c:pt idx="44">
                  <c:v>6.7284350186343794E-2</c:v>
                </c:pt>
                <c:pt idx="45">
                  <c:v>7.4603106316406445E-2</c:v>
                </c:pt>
                <c:pt idx="46">
                  <c:v>8.2350709891032492E-2</c:v>
                </c:pt>
                <c:pt idx="47">
                  <c:v>9.0509436366204302E-2</c:v>
                </c:pt>
                <c:pt idx="48">
                  <c:v>9.9055806564217891E-2</c:v>
                </c:pt>
                <c:pt idx="49">
                  <c:v>0.10796036260379151</c:v>
                </c:pt>
                <c:pt idx="50">
                  <c:v>0.11718750000000021</c:v>
                </c:pt>
                <c:pt idx="51">
                  <c:v>0.12669536260619096</c:v>
                </c:pt>
                <c:pt idx="52">
                  <c:v>0.13643580687117215</c:v>
                </c:pt>
                <c:pt idx="53">
                  <c:v>0.14635444160555647</c:v>
                </c:pt>
                <c:pt idx="54">
                  <c:v>0.15639074908680345</c:v>
                </c:pt>
                <c:pt idx="55">
                  <c:v>0.16647829287890648</c:v>
                </c:pt>
                <c:pt idx="56">
                  <c:v>0.17654501719544985</c:v>
                </c:pt>
                <c:pt idx="57">
                  <c:v>0.18651364198955525</c:v>
                </c:pt>
                <c:pt idx="58">
                  <c:v>0.19630215720671143</c:v>
                </c:pt>
                <c:pt idx="59">
                  <c:v>0.20582441878225263</c:v>
                </c:pt>
                <c:pt idx="60">
                  <c:v>0.21499084800000026</c:v>
                </c:pt>
                <c:pt idx="61">
                  <c:v>0.2237092347479159</c:v>
                </c:pt>
                <c:pt idx="62">
                  <c:v>0.2318856440062147</c:v>
                </c:pt>
                <c:pt idx="63">
                  <c:v>0.2394254235788715</c:v>
                </c:pt>
                <c:pt idx="64">
                  <c:v>0.24623430962648213</c:v>
                </c:pt>
                <c:pt idx="65">
                  <c:v>0.25221962497265649</c:v>
                </c:pt>
                <c:pt idx="66">
                  <c:v>0.25729156343316617</c:v>
                </c:pt>
                <c:pt idx="67">
                  <c:v>0.26136455155259136</c:v>
                </c:pt>
                <c:pt idx="68">
                  <c:v>0.26435867712285582</c:v>
                </c:pt>
                <c:pt idx="69">
                  <c:v>0.26620117169745472</c:v>
                </c:pt>
                <c:pt idx="70">
                  <c:v>0.26682793199999993</c:v>
                </c:pt>
                <c:pt idx="71">
                  <c:v>0.26618506265159758</c:v>
                </c:pt>
                <c:pt idx="72">
                  <c:v>0.2642304200041562</c:v>
                </c:pt>
                <c:pt idx="73">
                  <c:v>0.26093513406166324</c:v>
                </c:pt>
                <c:pt idx="74">
                  <c:v>0.25628508249440352</c:v>
                </c:pt>
                <c:pt idx="75">
                  <c:v>0.25028228759765603</c:v>
                </c:pt>
                <c:pt idx="76">
                  <c:v>0.24294620371227735</c:v>
                </c:pt>
                <c:pt idx="77">
                  <c:v>0.23431485910536015</c:v>
                </c:pt>
                <c:pt idx="78">
                  <c:v>0.22444581260052307</c:v>
                </c:pt>
                <c:pt idx="79">
                  <c:v>0.21341688134498163</c:v>
                </c:pt>
                <c:pt idx="80">
                  <c:v>0.20132659199999939</c:v>
                </c:pt>
                <c:pt idx="81">
                  <c:v>0.18829430333829231</c:v>
                </c:pt>
                <c:pt idx="82">
                  <c:v>0.1744599437220844</c:v>
                </c:pt>
                <c:pt idx="83">
                  <c:v>0.15998330221444415</c:v>
                </c:pt>
                <c:pt idx="84">
                  <c:v>0.14504280713991213</c:v>
                </c:pt>
                <c:pt idx="85">
                  <c:v>0.12983372075390542</c:v>
                </c:pt>
                <c:pt idx="86">
                  <c:v>0.11456567329959975</c:v>
                </c:pt>
                <c:pt idx="87">
                  <c:v>9.9459454121590254E-2</c:v>
                </c:pt>
                <c:pt idx="88">
                  <c:v>8.4742971663265804E-2</c:v>
                </c:pt>
                <c:pt idx="89">
                  <c:v>7.0646288095138149E-2</c:v>
                </c:pt>
                <c:pt idx="90">
                  <c:v>5.7395627999999262E-2</c:v>
                </c:pt>
                <c:pt idx="91">
                  <c:v>4.5206253973376798E-2</c:v>
                </c:pt>
                <c:pt idx="92">
                  <c:v>3.4274095179968718E-2</c:v>
                </c:pt>
                <c:pt idx="93">
                  <c:v>2.4766007834207054E-2</c:v>
                </c:pt>
                <c:pt idx="94">
                  <c:v>1.680853924147279E-2</c:v>
                </c:pt>
                <c:pt idx="95">
                  <c:v>1.0475059441405908E-2</c:v>
                </c:pt>
                <c:pt idx="96">
                  <c:v>5.7711166318704221E-3</c:v>
                </c:pt>
                <c:pt idx="97">
                  <c:v>2.6178644170907063E-3</c:v>
                </c:pt>
                <c:pt idx="98">
                  <c:v>8.3340051191677393E-4</c:v>
                </c:pt>
                <c:pt idx="99">
                  <c:v>1.1184784174881727E-4</c:v>
                </c:pt>
                <c:pt idx="100">
                  <c:v>-3.5470367378222096E-44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C-4E39-9637-3AC15D0A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444400"/>
        <c:axId val="-1195441008"/>
      </c:scatterChart>
      <c:valAx>
        <c:axId val="-11954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41008"/>
        <c:crosses val="autoZero"/>
        <c:crossBetween val="midCat"/>
      </c:valAx>
      <c:valAx>
        <c:axId val="-1195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4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'Probability and Likelihood'!$D$3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'Probability and Likelihood'!$C$4:$C$104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'Probability and Likelihood'!$E$4:$E$104</c:f>
              <c:numCache>
                <c:formatCode>General</c:formatCode>
                <c:ptCount val="101"/>
                <c:pt idx="1">
                  <c:v>11.933913170159725</c:v>
                </c:pt>
                <c:pt idx="2">
                  <c:v>9.8399305572270226</c:v>
                </c:pt>
                <c:pt idx="3">
                  <c:v>8.6206547681160028</c:v>
                </c:pt>
                <c:pt idx="4">
                  <c:v>7.7595851155379334</c:v>
                </c:pt>
                <c:pt idx="5">
                  <c:v>7.0948579077337</c:v>
                </c:pt>
                <c:pt idx="6">
                  <c:v>6.5543764404677738</c:v>
                </c:pt>
                <c:pt idx="7">
                  <c:v>6.099683628190772</c:v>
                </c:pt>
                <c:pt idx="8">
                  <c:v>5.7078253629721045</c:v>
                </c:pt>
                <c:pt idx="9">
                  <c:v>5.3639970109138204</c:v>
                </c:pt>
                <c:pt idx="10">
                  <c:v>5.0580912256344011</c:v>
                </c:pt>
                <c:pt idx="11">
                  <c:v>4.7828999379100621</c:v>
                </c:pt>
                <c:pt idx="12">
                  <c:v>4.5331020151684962</c:v>
                </c:pt>
                <c:pt idx="13">
                  <c:v>4.3046575299486625</c:v>
                </c:pt>
                <c:pt idx="14">
                  <c:v>4.0944271504740062</c:v>
                </c:pt>
                <c:pt idx="15">
                  <c:v>3.8999231634197282</c:v>
                </c:pt>
                <c:pt idx="16">
                  <c:v>3.7191410171752568</c:v>
                </c:pt>
                <c:pt idx="17">
                  <c:v>3.5504420271762358</c:v>
                </c:pt>
                <c:pt idx="18">
                  <c:v>3.3924696610780827</c:v>
                </c:pt>
                <c:pt idx="19">
                  <c:v>3.2440884906466225</c:v>
                </c:pt>
                <c:pt idx="20">
                  <c:v>3.1043388233286757</c:v>
                </c:pt>
                <c:pt idx="21">
                  <c:v>2.9724024169436154</c:v>
                </c:pt>
                <c:pt idx="22">
                  <c:v>2.8475761801254897</c:v>
                </c:pt>
                <c:pt idx="23">
                  <c:v>2.7292517263117784</c:v>
                </c:pt>
                <c:pt idx="24">
                  <c:v>2.616899285128758</c:v>
                </c:pt>
                <c:pt idx="25">
                  <c:v>2.5100549030730113</c:v>
                </c:pt>
                <c:pt idx="26">
                  <c:v>2.4083101589637201</c:v>
                </c:pt>
                <c:pt idx="27">
                  <c:v>2.3113038244780957</c:v>
                </c:pt>
                <c:pt idx="28">
                  <c:v>2.2187150452630346</c:v>
                </c:pt>
                <c:pt idx="29">
                  <c:v>2.1302577225024559</c:v>
                </c:pt>
                <c:pt idx="30">
                  <c:v>2.0456758508719668</c:v>
                </c:pt>
                <c:pt idx="31">
                  <c:v>1.9647396249006994</c:v>
                </c:pt>
                <c:pt idx="32">
                  <c:v>1.8872421675943234</c:v>
                </c:pt>
                <c:pt idx="33">
                  <c:v>1.8129967667046827</c:v>
                </c:pt>
                <c:pt idx="34">
                  <c:v>1.7418345280309822</c:v>
                </c:pt>
                <c:pt idx="35">
                  <c:v>1.6736023735718779</c:v>
                </c:pt>
                <c:pt idx="36">
                  <c:v>1.6081613266297017</c:v>
                </c:pt>
                <c:pt idx="37">
                  <c:v>1.5453850371226638</c:v>
                </c:pt>
                <c:pt idx="38">
                  <c:v>1.4851585091399413</c:v>
                </c:pt>
                <c:pt idx="39">
                  <c:v>1.4273769997345784</c:v>
                </c:pt>
                <c:pt idx="40">
                  <c:v>1.3719450635057064</c:v>
                </c:pt>
                <c:pt idx="41">
                  <c:v>1.3187757219877929</c:v>
                </c:pt>
                <c:pt idx="42">
                  <c:v>1.267789740478259</c:v>
                </c:pt>
                <c:pt idx="43">
                  <c:v>1.2189149978777942</c:v>
                </c:pt>
                <c:pt idx="44">
                  <c:v>1.1720859375304609</c:v>
                </c:pt>
                <c:pt idx="45">
                  <c:v>1.1272430890422367</c:v>
                </c:pt>
                <c:pt idx="46">
                  <c:v>1.0843326527124499</c:v>
                </c:pt>
                <c:pt idx="47">
                  <c:v>1.0433061395999845</c:v>
                </c:pt>
                <c:pt idx="48">
                  <c:v>1.0041200614188661</c:v>
                </c:pt>
                <c:pt idx="49">
                  <c:v>0.96673566545896938</c:v>
                </c:pt>
                <c:pt idx="50">
                  <c:v>0.93111871059218632</c:v>
                </c:pt>
                <c:pt idx="51">
                  <c:v>0.89723928118127894</c:v>
                </c:pt>
                <c:pt idx="52">
                  <c:v>0.86507163638201856</c:v>
                </c:pt>
                <c:pt idx="53">
                  <c:v>0.83459409293969877</c:v>
                </c:pt>
                <c:pt idx="54">
                  <c:v>0.80578894014687252</c:v>
                </c:pt>
                <c:pt idx="55">
                  <c:v>0.77864238616663661</c:v>
                </c:pt>
                <c:pt idx="56">
                  <c:v>0.75314453545040927</c:v>
                </c:pt>
                <c:pt idx="57">
                  <c:v>0.72928939750617527</c:v>
                </c:pt>
                <c:pt idx="58">
                  <c:v>0.7070749278181121</c:v>
                </c:pt>
                <c:pt idx="59">
                  <c:v>0.68650310229815881</c:v>
                </c:pt>
                <c:pt idx="60">
                  <c:v>0.66758002728298205</c:v>
                </c:pt>
                <c:pt idx="61">
                  <c:v>0.65031608779750782</c:v>
                </c:pt>
                <c:pt idx="62">
                  <c:v>0.63472613761416707</c:v>
                </c:pt>
                <c:pt idx="63">
                  <c:v>0.62082973557631782</c:v>
                </c:pt>
                <c:pt idx="64">
                  <c:v>0.60865143376330277</c:v>
                </c:pt>
                <c:pt idx="65">
                  <c:v>0.59822112440155883</c:v>
                </c:pt>
                <c:pt idx="66">
                  <c:v>0.58957445403252884</c:v>
                </c:pt>
                <c:pt idx="67">
                  <c:v>0.58275331541292741</c:v>
                </c:pt>
                <c:pt idx="68">
                  <c:v>0.57780643004900289</c:v>
                </c:pt>
                <c:pt idx="69">
                  <c:v>0.57479003728876987</c:v>
                </c:pt>
                <c:pt idx="70">
                  <c:v>0.57376870969359017</c:v>
                </c:pt>
                <c:pt idx="71">
                  <c:v>0.57481631922198018</c:v>
                </c:pt>
                <c:pt idx="72">
                  <c:v>0.57801718490683829</c:v>
                </c:pt>
                <c:pt idx="73">
                  <c:v>0.58346744063222233</c:v>
                </c:pt>
                <c:pt idx="74">
                  <c:v>0.59127667192308841</c:v>
                </c:pt>
                <c:pt idx="75">
                  <c:v>0.60156988419436241</c:v>
                </c:pt>
                <c:pt idx="76">
                  <c:v>0.61448988285201833</c:v>
                </c:pt>
                <c:pt idx="77">
                  <c:v>0.63020016969222414</c:v>
                </c:pt>
                <c:pt idx="78">
                  <c:v>0.64888849265239457</c:v>
                </c:pt>
                <c:pt idx="79">
                  <c:v>0.67077123071752853</c:v>
                </c:pt>
                <c:pt idx="80">
                  <c:v>0.6960988580168278</c:v>
                </c:pt>
                <c:pt idx="81">
                  <c:v>0.72516281894334167</c:v>
                </c:pt>
                <c:pt idx="82">
                  <c:v>0.75830427195644201</c:v>
                </c:pt>
                <c:pt idx="83">
                  <c:v>0.79592534318503816</c:v>
                </c:pt>
                <c:pt idx="84">
                  <c:v>0.8385038035514315</c:v>
                </c:pt>
                <c:pt idx="85">
                  <c:v>0.88661249678528509</c:v>
                </c:pt>
                <c:pt idx="86">
                  <c:v>0.9409454882126902</c:v>
                </c:pt>
                <c:pt idx="87">
                  <c:v>1.0023539287015388</c:v>
                </c:pt>
                <c:pt idx="88">
                  <c:v>1.0718963107583244</c:v>
                </c:pt>
                <c:pt idx="89">
                  <c:v>1.1509106519633152</c:v>
                </c:pt>
                <c:pt idx="90">
                  <c:v>1.2411211878771067</c:v>
                </c:pt>
                <c:pt idx="91">
                  <c:v>1.344801479386752</c:v>
                </c:pt>
                <c:pt idx="92">
                  <c:v>1.4650340015576653</c:v>
                </c:pt>
                <c:pt idx="93">
                  <c:v>1.6061439940320681</c:v>
                </c:pt>
                <c:pt idx="94">
                  <c:v>1.774470027603565</c:v>
                </c:pt>
                <c:pt idx="95">
                  <c:v>1.9798435039223985</c:v>
                </c:pt>
                <c:pt idx="96">
                  <c:v>2.2387401486915275</c:v>
                </c:pt>
                <c:pt idx="97">
                  <c:v>2.5820528499296995</c:v>
                </c:pt>
                <c:pt idx="98">
                  <c:v>3.0791462371130081</c:v>
                </c:pt>
                <c:pt idx="99">
                  <c:v>3.9513723917696093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8-4C65-B3BD-7DFE3C47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419008"/>
        <c:axId val="-1195415616"/>
      </c:scatterChart>
      <c:valAx>
        <c:axId val="-11954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15616"/>
        <c:crosses val="autoZero"/>
        <c:crossBetween val="midCat"/>
      </c:valAx>
      <c:valAx>
        <c:axId val="-11954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- Log-Likelihood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2-4098-843A-92F9301CB57F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84</c:v>
                </c:pt>
                <c:pt idx="5">
                  <c:v>90</c:v>
                </c:pt>
                <c:pt idx="6">
                  <c:v>94</c:v>
                </c:pt>
                <c:pt idx="7">
                  <c:v>97</c:v>
                </c:pt>
                <c:pt idx="8">
                  <c:v>98.5</c:v>
                </c:pt>
                <c:pt idx="9">
                  <c:v>99.5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2-4098-843A-92F9301C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836176"/>
        <c:axId val="-1277209408"/>
      </c:scatterChart>
      <c:valAx>
        <c:axId val="-11958361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209408"/>
        <c:crosses val="autoZero"/>
        <c:crossBetween val="midCat"/>
      </c:valAx>
      <c:valAx>
        <c:axId val="-127720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8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01"/>
          <c:y val="0.16554498277291901"/>
          <c:w val="0.81776672052801203"/>
          <c:h val="0.644454988729013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7-43D3-9380-B6B8C4FDB067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</c:v>
                </c:pt>
                <c:pt idx="2">
                  <c:v>2.5</c:v>
                </c:pt>
                <c:pt idx="3">
                  <c:v>2.3333333333333335</c:v>
                </c:pt>
                <c:pt idx="4">
                  <c:v>2.1</c:v>
                </c:pt>
                <c:pt idx="5">
                  <c:v>1.8</c:v>
                </c:pt>
                <c:pt idx="6">
                  <c:v>1.5666666666666667</c:v>
                </c:pt>
                <c:pt idx="7">
                  <c:v>1.3857142857142857</c:v>
                </c:pt>
                <c:pt idx="8">
                  <c:v>1.23125</c:v>
                </c:pt>
                <c:pt idx="9">
                  <c:v>1.1055555555555556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7-43D3-9380-B6B8C4F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6424864"/>
        <c:axId val="-1196315728"/>
      </c:scatterChart>
      <c:valAx>
        <c:axId val="-119642486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315728"/>
        <c:crosses val="autoZero"/>
        <c:crossBetween val="midCat"/>
      </c:valAx>
      <c:valAx>
        <c:axId val="-1196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42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098"/>
          <c:y val="0.25531959156571199"/>
          <c:w val="0.34474304718424897"/>
          <c:h val="0.10045311925585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1886566048966403E-2"/>
                  <c:y val="-1.9116348674141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'Over- and Under-fitting'!$A$1:$A$8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'Over- and Under-fitting'!$B$1:$B$8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706752"/>
        <c:axId val="-1649704432"/>
      </c:scatterChart>
      <c:valAx>
        <c:axId val="-164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704432"/>
        <c:crosses val="autoZero"/>
        <c:crossBetween val="midCat"/>
      </c:valAx>
      <c:valAx>
        <c:axId val="-16497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142321172459"/>
                  <c:y val="-0.175565175454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'Over- and Under-fitting'!$A$1:$A$8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'Over- and Under-fitting'!$B$1:$B$8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960832"/>
        <c:axId val="-1651959056"/>
      </c:scatterChart>
      <c:valAx>
        <c:axId val="-16519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959056"/>
        <c:crosses val="autoZero"/>
        <c:crossBetween val="midCat"/>
      </c:valAx>
      <c:valAx>
        <c:axId val="-16519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9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773936279677901"/>
                  <c:y val="-6.0054786354605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'Over- and Under-fitting'!$A$1:$A$8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'Over- and Under-fitting'!$B$1:$B$8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71744"/>
        <c:axId val="-1244250112"/>
      </c:scatterChart>
      <c:valAx>
        <c:axId val="-16495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250112"/>
        <c:crosses val="autoZero"/>
        <c:crossBetween val="midCat"/>
      </c:valAx>
      <c:valAx>
        <c:axId val="-12442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5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0</xdr:rowOff>
    </xdr:from>
    <xdr:to>
      <xdr:col>14</xdr:col>
      <xdr:colOff>514350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2</xdr:row>
      <xdr:rowOff>0</xdr:rowOff>
    </xdr:from>
    <xdr:to>
      <xdr:col>22</xdr:col>
      <xdr:colOff>238125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16</xdr:row>
      <xdr:rowOff>161925</xdr:rowOff>
    </xdr:from>
    <xdr:to>
      <xdr:col>14</xdr:col>
      <xdr:colOff>523875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0</xdr:row>
      <xdr:rowOff>47625</xdr:rowOff>
    </xdr:from>
    <xdr:to>
      <xdr:col>20</xdr:col>
      <xdr:colOff>577215</xdr:colOff>
      <xdr:row>14</xdr:row>
      <xdr:rowOff>167200</xdr:rowOff>
    </xdr:to>
    <xdr:pic>
      <xdr:nvPicPr>
        <xdr:cNvPr id="2" name="Content Placeholder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"/>
        <a:srcRect l="40529" t="11785" r="22536" b="52859"/>
        <a:stretch/>
      </xdr:blipFill>
      <xdr:spPr bwMode="auto">
        <a:xfrm>
          <a:off x="10353675" y="47625"/>
          <a:ext cx="5387340" cy="2900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558799</xdr:colOff>
      <xdr:row>0</xdr:row>
      <xdr:rowOff>134936</xdr:rowOff>
    </xdr:from>
    <xdr:to>
      <xdr:col>19</xdr:col>
      <xdr:colOff>377824</xdr:colOff>
      <xdr:row>18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13</xdr:row>
      <xdr:rowOff>76200</xdr:rowOff>
    </xdr:from>
    <xdr:to>
      <xdr:col>8</xdr:col>
      <xdr:colOff>454025</xdr:colOff>
      <xdr:row>36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21</xdr:col>
      <xdr:colOff>492125</xdr:colOff>
      <xdr:row>43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topLeftCell="G4" zoomScale="190" zoomScaleNormal="190" workbookViewId="0">
      <selection activeCell="D5" sqref="D5"/>
    </sheetView>
  </sheetViews>
  <sheetFormatPr baseColWidth="10" defaultColWidth="8.83203125" defaultRowHeight="15" x14ac:dyDescent="0.2"/>
  <cols>
    <col min="1" max="1" width="15.83203125" bestFit="1" customWidth="1"/>
    <col min="2" max="3" width="10.6640625" bestFit="1" customWidth="1"/>
    <col min="4" max="4" width="12" bestFit="1" customWidth="1"/>
    <col min="5" max="5" width="22" bestFit="1" customWidth="1"/>
  </cols>
  <sheetData>
    <row r="1" spans="1:5" x14ac:dyDescent="0.2">
      <c r="A1" s="1" t="s">
        <v>2</v>
      </c>
      <c r="B1">
        <v>10</v>
      </c>
    </row>
    <row r="2" spans="1:5" x14ac:dyDescent="0.2">
      <c r="A2" s="1" t="s">
        <v>3</v>
      </c>
      <c r="B2">
        <v>0.7</v>
      </c>
      <c r="C2" s="1" t="s">
        <v>4</v>
      </c>
      <c r="D2">
        <v>7</v>
      </c>
    </row>
    <row r="3" spans="1:5" x14ac:dyDescent="0.2">
      <c r="A3" t="s">
        <v>5</v>
      </c>
      <c r="B3" t="s">
        <v>0</v>
      </c>
      <c r="C3" t="s">
        <v>0</v>
      </c>
      <c r="D3" t="s">
        <v>1</v>
      </c>
      <c r="E3" t="s">
        <v>6</v>
      </c>
    </row>
    <row r="4" spans="1:5" x14ac:dyDescent="0.2">
      <c r="A4">
        <v>0</v>
      </c>
      <c r="B4">
        <f>(FACT($B$1)/(FACT(A4)*FACT($B$1-A4)))*($B$2^A4)*((1-$B$2)^($B$1-A4))</f>
        <v>5.9049000000000076E-6</v>
      </c>
      <c r="C4">
        <v>0</v>
      </c>
      <c r="D4">
        <f>(FACT($B$1)/(FACT($D$2)*FACT($B$1-$D$2)))*(C4^$D$2)*((1-C4)^($B$1-$D$2))</f>
        <v>0</v>
      </c>
    </row>
    <row r="5" spans="1:5" x14ac:dyDescent="0.2">
      <c r="A5">
        <v>1</v>
      </c>
      <c r="B5">
        <f t="shared" ref="B5:B14" si="0">(FACT($B$1)/(FACT(A5)*FACT($B$1-A5)))*($B$2^A5)*((1-$B$2)^($B$1-A5))</f>
        <v>1.3778100000000018E-4</v>
      </c>
      <c r="C5">
        <f>C4+0.01</f>
        <v>0.01</v>
      </c>
      <c r="D5">
        <f>(FACT($B$1)/(FACT($D$2)*FACT($B$1-$D$2)))*(C5^$D$2)*((1-C5)^($B$1-$D$2))</f>
        <v>1.1643588E-12</v>
      </c>
      <c r="E5">
        <f>-LOG10(D5)</f>
        <v>11.933913170159725</v>
      </c>
    </row>
    <row r="6" spans="1:5" x14ac:dyDescent="0.2">
      <c r="A6">
        <v>2</v>
      </c>
      <c r="B6">
        <f t="shared" si="0"/>
        <v>1.4467005000000015E-3</v>
      </c>
      <c r="C6">
        <f>C5+0.01</f>
        <v>0.02</v>
      </c>
      <c r="D6">
        <f t="shared" ref="D6:D69" si="1">(FACT($B$1)/(FACT($D$2)*FACT($B$1-$D$2)))*(C6^$D$2)*((1-C6)^($B$1-$D$2))</f>
        <v>1.445670912E-10</v>
      </c>
      <c r="E6">
        <f t="shared" ref="E6:E69" si="2">-LOG10(D6)</f>
        <v>9.8399305572270226</v>
      </c>
    </row>
    <row r="7" spans="1:5" x14ac:dyDescent="0.2">
      <c r="A7">
        <v>3</v>
      </c>
      <c r="B7">
        <f t="shared" si="0"/>
        <v>9.0016920000000073E-3</v>
      </c>
      <c r="C7">
        <f t="shared" ref="C7:C70" si="3">C6+0.01</f>
        <v>0.03</v>
      </c>
      <c r="D7">
        <f t="shared" si="1"/>
        <v>2.3952190211999997E-9</v>
      </c>
      <c r="E7">
        <f t="shared" si="2"/>
        <v>8.6206547681160028</v>
      </c>
    </row>
    <row r="8" spans="1:5" x14ac:dyDescent="0.2">
      <c r="A8">
        <v>4</v>
      </c>
      <c r="B8">
        <f t="shared" si="0"/>
        <v>3.6756909000000018E-2</v>
      </c>
      <c r="C8">
        <f t="shared" si="3"/>
        <v>0.04</v>
      </c>
      <c r="D8">
        <f t="shared" si="1"/>
        <v>1.73946175488E-8</v>
      </c>
      <c r="E8">
        <f t="shared" si="2"/>
        <v>7.7595851155379334</v>
      </c>
    </row>
    <row r="9" spans="1:5" x14ac:dyDescent="0.2">
      <c r="A9">
        <v>5</v>
      </c>
      <c r="B9">
        <f t="shared" si="0"/>
        <v>0.10291934520000003</v>
      </c>
      <c r="C9">
        <f t="shared" si="3"/>
        <v>0.05</v>
      </c>
      <c r="D9">
        <f t="shared" si="1"/>
        <v>8.0378906250000052E-8</v>
      </c>
      <c r="E9">
        <f t="shared" si="2"/>
        <v>7.0948579077337</v>
      </c>
    </row>
    <row r="10" spans="1:5" x14ac:dyDescent="0.2">
      <c r="A10">
        <v>6</v>
      </c>
      <c r="B10">
        <f t="shared" si="0"/>
        <v>0.20012094900000002</v>
      </c>
      <c r="C10">
        <f t="shared" si="3"/>
        <v>6.0000000000000005E-2</v>
      </c>
      <c r="D10">
        <f t="shared" si="1"/>
        <v>2.7901243514880018E-7</v>
      </c>
      <c r="E10">
        <f t="shared" si="2"/>
        <v>6.5543764404677738</v>
      </c>
    </row>
    <row r="11" spans="1:5" x14ac:dyDescent="0.2">
      <c r="A11">
        <v>7</v>
      </c>
      <c r="B11">
        <f t="shared" si="0"/>
        <v>0.26682793199999993</v>
      </c>
      <c r="C11">
        <f t="shared" si="3"/>
        <v>7.0000000000000007E-2</v>
      </c>
      <c r="D11">
        <f t="shared" si="1"/>
        <v>7.9490709222120033E-7</v>
      </c>
      <c r="E11">
        <f t="shared" si="2"/>
        <v>6.099683628190772</v>
      </c>
    </row>
    <row r="12" spans="1:5" x14ac:dyDescent="0.2">
      <c r="A12">
        <v>8</v>
      </c>
      <c r="B12">
        <f t="shared" si="0"/>
        <v>0.23347444049999994</v>
      </c>
      <c r="C12">
        <f t="shared" si="3"/>
        <v>0.08</v>
      </c>
      <c r="D12">
        <f t="shared" si="1"/>
        <v>1.9596325158912004E-6</v>
      </c>
      <c r="E12">
        <f t="shared" si="2"/>
        <v>5.7078253629721045</v>
      </c>
    </row>
    <row r="13" spans="1:5" x14ac:dyDescent="0.2">
      <c r="A13">
        <v>9</v>
      </c>
      <c r="B13">
        <f t="shared" si="0"/>
        <v>0.12106082099999993</v>
      </c>
      <c r="C13">
        <f t="shared" si="3"/>
        <v>0.09</v>
      </c>
      <c r="D13">
        <f t="shared" si="1"/>
        <v>4.3251680787587994E-6</v>
      </c>
      <c r="E13">
        <f t="shared" si="2"/>
        <v>5.3639970109138204</v>
      </c>
    </row>
    <row r="14" spans="1:5" x14ac:dyDescent="0.2">
      <c r="A14">
        <v>10</v>
      </c>
      <c r="B14">
        <f t="shared" si="0"/>
        <v>2.824752489999998E-2</v>
      </c>
      <c r="C14">
        <f t="shared" si="3"/>
        <v>9.9999999999999992E-2</v>
      </c>
      <c r="D14">
        <f t="shared" si="1"/>
        <v>8.7479999999999965E-6</v>
      </c>
      <c r="E14">
        <f t="shared" si="2"/>
        <v>5.0580912256344011</v>
      </c>
    </row>
    <row r="15" spans="1:5" x14ac:dyDescent="0.2">
      <c r="C15">
        <f t="shared" si="3"/>
        <v>0.10999999999999999</v>
      </c>
      <c r="D15">
        <f t="shared" si="1"/>
        <v>1.6485421743238791E-5</v>
      </c>
      <c r="E15">
        <f t="shared" si="2"/>
        <v>4.7828999379100621</v>
      </c>
    </row>
    <row r="16" spans="1:5" x14ac:dyDescent="0.2">
      <c r="C16">
        <f t="shared" si="3"/>
        <v>0.11999999999999998</v>
      </c>
      <c r="D16">
        <f t="shared" si="1"/>
        <v>2.9302048633651168E-5</v>
      </c>
      <c r="E16">
        <f t="shared" si="2"/>
        <v>4.5331020151684962</v>
      </c>
    </row>
    <row r="17" spans="3:5" x14ac:dyDescent="0.2">
      <c r="C17">
        <f t="shared" si="3"/>
        <v>0.12999999999999998</v>
      </c>
      <c r="D17">
        <f t="shared" si="1"/>
        <v>4.9584104028061147E-5</v>
      </c>
      <c r="E17">
        <f t="shared" si="2"/>
        <v>4.3046575299486625</v>
      </c>
    </row>
    <row r="18" spans="3:5" x14ac:dyDescent="0.2">
      <c r="C18">
        <f t="shared" si="3"/>
        <v>0.13999999999999999</v>
      </c>
      <c r="D18">
        <f t="shared" si="1"/>
        <v>8.0458670040268733E-5</v>
      </c>
      <c r="E18">
        <f t="shared" si="2"/>
        <v>4.0944271504740062</v>
      </c>
    </row>
    <row r="19" spans="3:5" x14ac:dyDescent="0.2">
      <c r="C19">
        <f t="shared" si="3"/>
        <v>0.15</v>
      </c>
      <c r="D19">
        <f t="shared" si="1"/>
        <v>1.2591481640624998E-4</v>
      </c>
      <c r="E19">
        <f t="shared" si="2"/>
        <v>3.8999231634197282</v>
      </c>
    </row>
    <row r="20" spans="3:5" x14ac:dyDescent="0.2">
      <c r="C20">
        <f t="shared" si="3"/>
        <v>0.16</v>
      </c>
      <c r="D20">
        <f t="shared" si="1"/>
        <v>1.9092332221562879E-4</v>
      </c>
      <c r="E20">
        <f t="shared" si="2"/>
        <v>3.7191410171752568</v>
      </c>
    </row>
    <row r="21" spans="3:5" x14ac:dyDescent="0.2">
      <c r="C21">
        <f t="shared" si="3"/>
        <v>0.17</v>
      </c>
      <c r="D21">
        <f t="shared" si="1"/>
        <v>2.8155158258238137E-4</v>
      </c>
      <c r="E21">
        <f t="shared" si="2"/>
        <v>3.5504420271762358</v>
      </c>
    </row>
    <row r="22" spans="3:5" x14ac:dyDescent="0.2">
      <c r="C22">
        <f t="shared" si="3"/>
        <v>0.18000000000000002</v>
      </c>
      <c r="D22">
        <f t="shared" si="1"/>
        <v>4.0507024152453133E-4</v>
      </c>
      <c r="E22">
        <f t="shared" si="2"/>
        <v>3.3924696610780827</v>
      </c>
    </row>
    <row r="23" spans="3:5" x14ac:dyDescent="0.2">
      <c r="C23">
        <f t="shared" si="3"/>
        <v>0.19000000000000003</v>
      </c>
      <c r="D23">
        <f t="shared" si="1"/>
        <v>5.7004810901507949E-4</v>
      </c>
      <c r="E23">
        <f t="shared" si="2"/>
        <v>3.2440884906466225</v>
      </c>
    </row>
    <row r="24" spans="3:5" x14ac:dyDescent="0.2">
      <c r="C24">
        <f t="shared" si="3"/>
        <v>0.20000000000000004</v>
      </c>
      <c r="D24">
        <f t="shared" si="1"/>
        <v>7.8643200000000075E-4</v>
      </c>
      <c r="E24">
        <f t="shared" si="2"/>
        <v>3.1043388233286757</v>
      </c>
    </row>
    <row r="25" spans="3:5" x14ac:dyDescent="0.2">
      <c r="C25">
        <f t="shared" si="3"/>
        <v>0.21000000000000005</v>
      </c>
      <c r="D25">
        <f t="shared" si="1"/>
        <v>1.0656082717993203E-3</v>
      </c>
      <c r="E25">
        <f t="shared" si="2"/>
        <v>2.9724024169436154</v>
      </c>
    </row>
    <row r="26" spans="3:5" x14ac:dyDescent="0.2">
      <c r="C26">
        <f t="shared" si="3"/>
        <v>0.22000000000000006</v>
      </c>
      <c r="D26">
        <f t="shared" si="1"/>
        <v>1.4204430293594133E-3</v>
      </c>
      <c r="E26">
        <f t="shared" si="2"/>
        <v>2.8475761801254897</v>
      </c>
    </row>
    <row r="27" spans="3:5" x14ac:dyDescent="0.2">
      <c r="C27">
        <f t="shared" si="3"/>
        <v>0.23000000000000007</v>
      </c>
      <c r="D27">
        <f t="shared" si="1"/>
        <v>1.8652982109543048E-3</v>
      </c>
      <c r="E27">
        <f t="shared" si="2"/>
        <v>2.7292517263117784</v>
      </c>
    </row>
    <row r="28" spans="3:5" x14ac:dyDescent="0.2">
      <c r="C28">
        <f t="shared" si="3"/>
        <v>0.24000000000000007</v>
      </c>
      <c r="D28">
        <f t="shared" si="1"/>
        <v>2.4160210557861929E-3</v>
      </c>
      <c r="E28">
        <f t="shared" si="2"/>
        <v>2.616899285128758</v>
      </c>
    </row>
    <row r="29" spans="3:5" x14ac:dyDescent="0.2">
      <c r="C29">
        <f t="shared" si="3"/>
        <v>0.25000000000000006</v>
      </c>
      <c r="D29">
        <f t="shared" si="1"/>
        <v>3.0899047851562548E-3</v>
      </c>
      <c r="E29">
        <f t="shared" si="2"/>
        <v>2.5100549030730113</v>
      </c>
    </row>
    <row r="30" spans="3:5" x14ac:dyDescent="0.2">
      <c r="C30">
        <f t="shared" si="3"/>
        <v>0.26000000000000006</v>
      </c>
      <c r="D30">
        <f t="shared" si="1"/>
        <v>3.9056186961113157E-3</v>
      </c>
      <c r="E30">
        <f t="shared" si="2"/>
        <v>2.4083101589637201</v>
      </c>
    </row>
    <row r="31" spans="3:5" x14ac:dyDescent="0.2">
      <c r="C31">
        <f t="shared" si="3"/>
        <v>0.27000000000000007</v>
      </c>
      <c r="D31">
        <f t="shared" si="1"/>
        <v>4.8831062663657479E-3</v>
      </c>
      <c r="E31">
        <f t="shared" si="2"/>
        <v>2.3113038244780957</v>
      </c>
    </row>
    <row r="32" spans="3:5" x14ac:dyDescent="0.2">
      <c r="C32">
        <f t="shared" si="3"/>
        <v>0.28000000000000008</v>
      </c>
      <c r="D32">
        <f t="shared" si="1"/>
        <v>6.0434502974963805E-3</v>
      </c>
      <c r="E32">
        <f t="shared" si="2"/>
        <v>2.2187150452630346</v>
      </c>
    </row>
    <row r="33" spans="3:5" x14ac:dyDescent="0.2">
      <c r="C33">
        <f t="shared" si="3"/>
        <v>0.29000000000000009</v>
      </c>
      <c r="D33">
        <f t="shared" si="1"/>
        <v>7.408704575556614E-3</v>
      </c>
      <c r="E33">
        <f t="shared" si="2"/>
        <v>2.1302577225024559</v>
      </c>
    </row>
    <row r="34" spans="3:5" x14ac:dyDescent="0.2">
      <c r="C34">
        <f t="shared" si="3"/>
        <v>0.3000000000000001</v>
      </c>
      <c r="D34">
        <f t="shared" si="1"/>
        <v>9.0016920000000212E-3</v>
      </c>
      <c r="E34">
        <f t="shared" si="2"/>
        <v>2.0456758508719668</v>
      </c>
    </row>
    <row r="35" spans="3:5" x14ac:dyDescent="0.2">
      <c r="C35">
        <f t="shared" si="3"/>
        <v>0.31000000000000011</v>
      </c>
      <c r="D35">
        <f t="shared" si="1"/>
        <v>1.0845769618788626E-2</v>
      </c>
      <c r="E35">
        <f t="shared" si="2"/>
        <v>1.9647396249006994</v>
      </c>
    </row>
    <row r="36" spans="3:5" x14ac:dyDescent="0.2">
      <c r="C36">
        <f t="shared" si="3"/>
        <v>0.32000000000000012</v>
      </c>
      <c r="D36">
        <f t="shared" si="1"/>
        <v>1.29645615054324E-2</v>
      </c>
      <c r="E36">
        <f t="shared" si="2"/>
        <v>1.8872421675943234</v>
      </c>
    </row>
    <row r="37" spans="3:5" x14ac:dyDescent="0.2">
      <c r="C37">
        <f t="shared" si="3"/>
        <v>0.33000000000000013</v>
      </c>
      <c r="D37">
        <f t="shared" si="1"/>
        <v>1.5381660918109774E-2</v>
      </c>
      <c r="E37">
        <f t="shared" si="2"/>
        <v>1.8129967667046827</v>
      </c>
    </row>
    <row r="38" spans="3:5" x14ac:dyDescent="0.2">
      <c r="C38">
        <f t="shared" si="3"/>
        <v>0.34000000000000014</v>
      </c>
      <c r="D38">
        <f t="shared" si="1"/>
        <v>1.8120303687599353E-2</v>
      </c>
      <c r="E38">
        <f t="shared" si="2"/>
        <v>1.7418345280309822</v>
      </c>
    </row>
    <row r="39" spans="3:5" x14ac:dyDescent="0.2">
      <c r="C39">
        <f t="shared" si="3"/>
        <v>0.35000000000000014</v>
      </c>
      <c r="D39">
        <f t="shared" si="1"/>
        <v>2.12030152851563E-2</v>
      </c>
      <c r="E39">
        <f t="shared" si="2"/>
        <v>1.6736023735718779</v>
      </c>
    </row>
    <row r="40" spans="3:5" x14ac:dyDescent="0.2">
      <c r="C40">
        <f t="shared" si="3"/>
        <v>0.36000000000000015</v>
      </c>
      <c r="D40">
        <f t="shared" si="1"/>
        <v>2.4651234519338247E-2</v>
      </c>
      <c r="E40">
        <f t="shared" si="2"/>
        <v>1.6081613266297017</v>
      </c>
    </row>
    <row r="41" spans="3:5" x14ac:dyDescent="0.2">
      <c r="C41">
        <f t="shared" si="3"/>
        <v>0.37000000000000016</v>
      </c>
      <c r="D41">
        <f t="shared" si="1"/>
        <v>2.8484917297770383E-2</v>
      </c>
      <c r="E41">
        <f t="shared" si="2"/>
        <v>1.5453850371226638</v>
      </c>
    </row>
    <row r="42" spans="3:5" x14ac:dyDescent="0.2">
      <c r="C42">
        <f t="shared" si="3"/>
        <v>0.38000000000000017</v>
      </c>
      <c r="D42">
        <f t="shared" si="1"/>
        <v>3.2722124361583504E-2</v>
      </c>
      <c r="E42">
        <f t="shared" si="2"/>
        <v>1.4851585091399413</v>
      </c>
    </row>
    <row r="43" spans="3:5" x14ac:dyDescent="0.2">
      <c r="C43">
        <f t="shared" si="3"/>
        <v>0.39000000000000018</v>
      </c>
      <c r="D43">
        <f t="shared" si="1"/>
        <v>3.7378597352407429E-2</v>
      </c>
      <c r="E43">
        <f t="shared" si="2"/>
        <v>1.4273769997345784</v>
      </c>
    </row>
    <row r="44" spans="3:5" x14ac:dyDescent="0.2">
      <c r="C44">
        <f t="shared" si="3"/>
        <v>0.40000000000000019</v>
      </c>
      <c r="D44">
        <f t="shared" si="1"/>
        <v>4.2467328000000103E-2</v>
      </c>
      <c r="E44">
        <f t="shared" si="2"/>
        <v>1.3719450635057064</v>
      </c>
    </row>
    <row r="45" spans="3:5" x14ac:dyDescent="0.2">
      <c r="C45">
        <f t="shared" si="3"/>
        <v>0.4100000000000002</v>
      </c>
      <c r="D45">
        <f t="shared" si="1"/>
        <v>4.7998125618487215E-2</v>
      </c>
      <c r="E45">
        <f t="shared" si="2"/>
        <v>1.3187757219877929</v>
      </c>
    </row>
    <row r="46" spans="3:5" x14ac:dyDescent="0.2">
      <c r="C46">
        <f t="shared" si="3"/>
        <v>0.42000000000000021</v>
      </c>
      <c r="D46">
        <f t="shared" si="1"/>
        <v>5.3977188466420675E-2</v>
      </c>
      <c r="E46">
        <f t="shared" si="2"/>
        <v>1.267789740478259</v>
      </c>
    </row>
    <row r="47" spans="3:5" x14ac:dyDescent="0.2">
      <c r="C47">
        <f t="shared" si="3"/>
        <v>0.43000000000000022</v>
      </c>
      <c r="D47">
        <f t="shared" si="1"/>
        <v>6.0406684856086537E-2</v>
      </c>
      <c r="E47">
        <f t="shared" si="2"/>
        <v>1.2189149978777942</v>
      </c>
    </row>
    <row r="48" spans="3:5" x14ac:dyDescent="0.2">
      <c r="C48">
        <f t="shared" si="3"/>
        <v>0.44000000000000022</v>
      </c>
      <c r="D48">
        <f t="shared" si="1"/>
        <v>6.7284350186343794E-2</v>
      </c>
      <c r="E48">
        <f t="shared" si="2"/>
        <v>1.1720859375304609</v>
      </c>
    </row>
    <row r="49" spans="3:5" x14ac:dyDescent="0.2">
      <c r="C49">
        <f t="shared" si="3"/>
        <v>0.45000000000000023</v>
      </c>
      <c r="D49">
        <f t="shared" si="1"/>
        <v>7.4603106316406445E-2</v>
      </c>
      <c r="E49">
        <f t="shared" si="2"/>
        <v>1.1272430890422367</v>
      </c>
    </row>
    <row r="50" spans="3:5" x14ac:dyDescent="0.2">
      <c r="C50">
        <f t="shared" si="3"/>
        <v>0.46000000000000024</v>
      </c>
      <c r="D50">
        <f t="shared" si="1"/>
        <v>8.2350709891032492E-2</v>
      </c>
      <c r="E50">
        <f t="shared" si="2"/>
        <v>1.0843326527124499</v>
      </c>
    </row>
    <row r="51" spans="3:5" x14ac:dyDescent="0.2">
      <c r="C51">
        <f t="shared" si="3"/>
        <v>0.47000000000000025</v>
      </c>
      <c r="D51">
        <f t="shared" si="1"/>
        <v>9.0509436366204302E-2</v>
      </c>
      <c r="E51">
        <f t="shared" si="2"/>
        <v>1.0433061395999845</v>
      </c>
    </row>
    <row r="52" spans="3:5" x14ac:dyDescent="0.2">
      <c r="C52">
        <f t="shared" si="3"/>
        <v>0.48000000000000026</v>
      </c>
      <c r="D52">
        <f t="shared" si="1"/>
        <v>9.9055806564217891E-2</v>
      </c>
      <c r="E52">
        <f t="shared" si="2"/>
        <v>1.0041200614188661</v>
      </c>
    </row>
    <row r="53" spans="3:5" x14ac:dyDescent="0.2">
      <c r="C53">
        <f t="shared" si="3"/>
        <v>0.49000000000000027</v>
      </c>
      <c r="D53">
        <f t="shared" si="1"/>
        <v>0.10796036260379151</v>
      </c>
      <c r="E53">
        <f t="shared" si="2"/>
        <v>0.96673566545896938</v>
      </c>
    </row>
    <row r="54" spans="3:5" x14ac:dyDescent="0.2">
      <c r="C54">
        <f t="shared" si="3"/>
        <v>0.50000000000000022</v>
      </c>
      <c r="D54">
        <f t="shared" si="1"/>
        <v>0.11718750000000021</v>
      </c>
      <c r="E54">
        <f t="shared" si="2"/>
        <v>0.93111871059218632</v>
      </c>
    </row>
    <row r="55" spans="3:5" x14ac:dyDescent="0.2">
      <c r="C55">
        <f t="shared" si="3"/>
        <v>0.51000000000000023</v>
      </c>
      <c r="D55">
        <f t="shared" si="1"/>
        <v>0.12669536260619096</v>
      </c>
      <c r="E55">
        <f t="shared" si="2"/>
        <v>0.89723928118127894</v>
      </c>
    </row>
    <row r="56" spans="3:5" x14ac:dyDescent="0.2">
      <c r="C56">
        <f t="shared" si="3"/>
        <v>0.52000000000000024</v>
      </c>
      <c r="D56">
        <f t="shared" si="1"/>
        <v>0.13643580687117215</v>
      </c>
      <c r="E56">
        <f t="shared" si="2"/>
        <v>0.86507163638201856</v>
      </c>
    </row>
    <row r="57" spans="3:5" x14ac:dyDescent="0.2">
      <c r="C57">
        <f t="shared" si="3"/>
        <v>0.53000000000000025</v>
      </c>
      <c r="D57">
        <f t="shared" si="1"/>
        <v>0.14635444160555647</v>
      </c>
      <c r="E57">
        <f t="shared" si="2"/>
        <v>0.83459409293969877</v>
      </c>
    </row>
    <row r="58" spans="3:5" x14ac:dyDescent="0.2">
      <c r="C58">
        <f t="shared" si="3"/>
        <v>0.54000000000000026</v>
      </c>
      <c r="D58">
        <f t="shared" si="1"/>
        <v>0.15639074908680345</v>
      </c>
      <c r="E58">
        <f t="shared" si="2"/>
        <v>0.80578894014687252</v>
      </c>
    </row>
    <row r="59" spans="3:5" x14ac:dyDescent="0.2">
      <c r="C59">
        <f t="shared" si="3"/>
        <v>0.55000000000000027</v>
      </c>
      <c r="D59">
        <f t="shared" si="1"/>
        <v>0.16647829287890648</v>
      </c>
      <c r="E59">
        <f t="shared" si="2"/>
        <v>0.77864238616663661</v>
      </c>
    </row>
    <row r="60" spans="3:5" x14ac:dyDescent="0.2">
      <c r="C60">
        <f t="shared" si="3"/>
        <v>0.56000000000000028</v>
      </c>
      <c r="D60">
        <f t="shared" si="1"/>
        <v>0.17654501719544985</v>
      </c>
      <c r="E60">
        <f t="shared" si="2"/>
        <v>0.75314453545040927</v>
      </c>
    </row>
    <row r="61" spans="3:5" x14ac:dyDescent="0.2">
      <c r="C61">
        <f t="shared" si="3"/>
        <v>0.57000000000000028</v>
      </c>
      <c r="D61">
        <f t="shared" si="1"/>
        <v>0.18651364198955525</v>
      </c>
      <c r="E61">
        <f t="shared" si="2"/>
        <v>0.72928939750617527</v>
      </c>
    </row>
    <row r="62" spans="3:5" x14ac:dyDescent="0.2">
      <c r="C62">
        <f t="shared" si="3"/>
        <v>0.58000000000000029</v>
      </c>
      <c r="D62">
        <f t="shared" si="1"/>
        <v>0.19630215720671143</v>
      </c>
      <c r="E62">
        <f t="shared" si="2"/>
        <v>0.7070749278181121</v>
      </c>
    </row>
    <row r="63" spans="3:5" x14ac:dyDescent="0.2">
      <c r="C63">
        <f t="shared" si="3"/>
        <v>0.5900000000000003</v>
      </c>
      <c r="D63">
        <f t="shared" si="1"/>
        <v>0.20582441878225263</v>
      </c>
      <c r="E63">
        <f t="shared" si="2"/>
        <v>0.68650310229815881</v>
      </c>
    </row>
    <row r="64" spans="3:5" x14ac:dyDescent="0.2">
      <c r="C64">
        <f t="shared" si="3"/>
        <v>0.60000000000000031</v>
      </c>
      <c r="D64">
        <f t="shared" si="1"/>
        <v>0.21499084800000026</v>
      </c>
      <c r="E64">
        <f t="shared" si="2"/>
        <v>0.66758002728298205</v>
      </c>
    </row>
    <row r="65" spans="3:6" x14ac:dyDescent="0.2">
      <c r="C65">
        <f t="shared" si="3"/>
        <v>0.61000000000000032</v>
      </c>
      <c r="D65">
        <f t="shared" si="1"/>
        <v>0.2237092347479159</v>
      </c>
      <c r="E65">
        <f t="shared" si="2"/>
        <v>0.65031608779750782</v>
      </c>
    </row>
    <row r="66" spans="3:6" x14ac:dyDescent="0.2">
      <c r="C66">
        <f t="shared" si="3"/>
        <v>0.62000000000000033</v>
      </c>
      <c r="D66">
        <f t="shared" si="1"/>
        <v>0.2318856440062147</v>
      </c>
      <c r="E66">
        <f t="shared" si="2"/>
        <v>0.63472613761416707</v>
      </c>
    </row>
    <row r="67" spans="3:6" x14ac:dyDescent="0.2">
      <c r="C67">
        <f t="shared" si="3"/>
        <v>0.63000000000000034</v>
      </c>
      <c r="D67">
        <f t="shared" si="1"/>
        <v>0.2394254235788715</v>
      </c>
      <c r="E67">
        <f t="shared" si="2"/>
        <v>0.62082973557631782</v>
      </c>
    </row>
    <row r="68" spans="3:6" x14ac:dyDescent="0.2">
      <c r="C68">
        <f t="shared" si="3"/>
        <v>0.64000000000000035</v>
      </c>
      <c r="D68">
        <f t="shared" si="1"/>
        <v>0.24623430962648213</v>
      </c>
      <c r="E68">
        <f t="shared" si="2"/>
        <v>0.60865143376330277</v>
      </c>
    </row>
    <row r="69" spans="3:6" x14ac:dyDescent="0.2">
      <c r="C69">
        <f t="shared" si="3"/>
        <v>0.65000000000000036</v>
      </c>
      <c r="D69">
        <f t="shared" si="1"/>
        <v>0.25221962497265649</v>
      </c>
      <c r="E69">
        <f t="shared" si="2"/>
        <v>0.59822112440155883</v>
      </c>
    </row>
    <row r="70" spans="3:6" x14ac:dyDescent="0.2">
      <c r="C70">
        <f t="shared" si="3"/>
        <v>0.66000000000000036</v>
      </c>
      <c r="D70">
        <f t="shared" ref="D70:D104" si="4">(FACT($B$1)/(FACT($D$2)*FACT($B$1-$D$2)))*(C70^$D$2)*((1-C70)^($B$1-$D$2))</f>
        <v>0.25729156343316617</v>
      </c>
      <c r="E70">
        <f t="shared" ref="E70:E103" si="5">-LOG10(D70)</f>
        <v>0.58957445403252884</v>
      </c>
    </row>
    <row r="71" spans="3:6" x14ac:dyDescent="0.2">
      <c r="C71">
        <f t="shared" ref="C71:C103" si="6">C70+0.01</f>
        <v>0.67000000000000037</v>
      </c>
      <c r="D71">
        <f t="shared" si="4"/>
        <v>0.26136455155259136</v>
      </c>
      <c r="E71">
        <f t="shared" si="5"/>
        <v>0.58275331541292741</v>
      </c>
    </row>
    <row r="72" spans="3:6" x14ac:dyDescent="0.2">
      <c r="C72">
        <f t="shared" si="6"/>
        <v>0.68000000000000038</v>
      </c>
      <c r="D72">
        <f t="shared" si="4"/>
        <v>0.26435867712285582</v>
      </c>
      <c r="E72">
        <f t="shared" si="5"/>
        <v>0.57780643004900289</v>
      </c>
    </row>
    <row r="73" spans="3:6" x14ac:dyDescent="0.2">
      <c r="C73">
        <f t="shared" si="6"/>
        <v>0.69000000000000039</v>
      </c>
      <c r="D73">
        <f t="shared" si="4"/>
        <v>0.26620117169745472</v>
      </c>
      <c r="E73">
        <f t="shared" si="5"/>
        <v>0.57479003728876987</v>
      </c>
    </row>
    <row r="74" spans="3:6" x14ac:dyDescent="0.2">
      <c r="C74" s="2">
        <f t="shared" si="6"/>
        <v>0.7000000000000004</v>
      </c>
      <c r="D74" s="2">
        <f t="shared" si="4"/>
        <v>0.26682793199999993</v>
      </c>
      <c r="E74">
        <f t="shared" si="5"/>
        <v>0.57376870969359017</v>
      </c>
      <c r="F74">
        <f>LOG10(D74)</f>
        <v>-0.57376870969359017</v>
      </c>
    </row>
    <row r="75" spans="3:6" x14ac:dyDescent="0.2">
      <c r="C75">
        <f t="shared" si="6"/>
        <v>0.71000000000000041</v>
      </c>
      <c r="D75">
        <f t="shared" si="4"/>
        <v>0.26618506265159758</v>
      </c>
      <c r="E75">
        <f t="shared" si="5"/>
        <v>0.57481631922198018</v>
      </c>
    </row>
    <row r="76" spans="3:6" x14ac:dyDescent="0.2">
      <c r="C76">
        <f t="shared" si="6"/>
        <v>0.72000000000000042</v>
      </c>
      <c r="D76">
        <f t="shared" si="4"/>
        <v>0.2642304200041562</v>
      </c>
      <c r="E76">
        <f t="shared" si="5"/>
        <v>0.57801718490683829</v>
      </c>
    </row>
    <row r="77" spans="3:6" x14ac:dyDescent="0.2">
      <c r="C77">
        <f t="shared" si="6"/>
        <v>0.73000000000000043</v>
      </c>
      <c r="D77">
        <f t="shared" si="4"/>
        <v>0.26093513406166324</v>
      </c>
      <c r="E77">
        <f t="shared" si="5"/>
        <v>0.58346744063222233</v>
      </c>
    </row>
    <row r="78" spans="3:6" x14ac:dyDescent="0.2">
      <c r="C78">
        <f t="shared" si="6"/>
        <v>0.74000000000000044</v>
      </c>
      <c r="D78">
        <f t="shared" si="4"/>
        <v>0.25628508249440352</v>
      </c>
      <c r="E78">
        <f t="shared" si="5"/>
        <v>0.59127667192308841</v>
      </c>
    </row>
    <row r="79" spans="3:6" x14ac:dyDescent="0.2">
      <c r="C79">
        <f t="shared" si="6"/>
        <v>0.75000000000000044</v>
      </c>
      <c r="D79">
        <f t="shared" si="4"/>
        <v>0.25028228759765603</v>
      </c>
      <c r="E79">
        <f t="shared" si="5"/>
        <v>0.60156988419436241</v>
      </c>
    </row>
    <row r="80" spans="3:6" x14ac:dyDescent="0.2">
      <c r="C80">
        <f t="shared" si="6"/>
        <v>0.76000000000000045</v>
      </c>
      <c r="D80">
        <f t="shared" si="4"/>
        <v>0.24294620371227735</v>
      </c>
      <c r="E80">
        <f t="shared" si="5"/>
        <v>0.61448988285201833</v>
      </c>
    </row>
    <row r="81" spans="3:5" x14ac:dyDescent="0.2">
      <c r="C81">
        <f t="shared" si="6"/>
        <v>0.77000000000000046</v>
      </c>
      <c r="D81">
        <f t="shared" si="4"/>
        <v>0.23431485910536015</v>
      </c>
      <c r="E81">
        <f t="shared" si="5"/>
        <v>0.63020016969222414</v>
      </c>
    </row>
    <row r="82" spans="3:5" x14ac:dyDescent="0.2">
      <c r="C82">
        <f t="shared" si="6"/>
        <v>0.78000000000000047</v>
      </c>
      <c r="D82">
        <f t="shared" si="4"/>
        <v>0.22444581260052307</v>
      </c>
      <c r="E82">
        <f t="shared" si="5"/>
        <v>0.64888849265239457</v>
      </c>
    </row>
    <row r="83" spans="3:5" x14ac:dyDescent="0.2">
      <c r="C83">
        <f t="shared" si="6"/>
        <v>0.79000000000000048</v>
      </c>
      <c r="D83">
        <f t="shared" si="4"/>
        <v>0.21341688134498163</v>
      </c>
      <c r="E83">
        <f t="shared" si="5"/>
        <v>0.67077123071752853</v>
      </c>
    </row>
    <row r="84" spans="3:5" x14ac:dyDescent="0.2">
      <c r="C84">
        <f t="shared" si="6"/>
        <v>0.80000000000000049</v>
      </c>
      <c r="D84">
        <f t="shared" si="4"/>
        <v>0.20132659199999939</v>
      </c>
      <c r="E84">
        <f t="shared" si="5"/>
        <v>0.6960988580168278</v>
      </c>
    </row>
    <row r="85" spans="3:5" x14ac:dyDescent="0.2">
      <c r="C85">
        <f t="shared" si="6"/>
        <v>0.8100000000000005</v>
      </c>
      <c r="D85">
        <f t="shared" si="4"/>
        <v>0.18829430333829231</v>
      </c>
      <c r="E85">
        <f t="shared" si="5"/>
        <v>0.72516281894334167</v>
      </c>
    </row>
    <row r="86" spans="3:5" x14ac:dyDescent="0.2">
      <c r="C86">
        <f t="shared" si="6"/>
        <v>0.82000000000000051</v>
      </c>
      <c r="D86">
        <f t="shared" si="4"/>
        <v>0.1744599437220844</v>
      </c>
      <c r="E86">
        <f t="shared" si="5"/>
        <v>0.75830427195644201</v>
      </c>
    </row>
    <row r="87" spans="3:5" x14ac:dyDescent="0.2">
      <c r="C87">
        <f t="shared" si="6"/>
        <v>0.83000000000000052</v>
      </c>
      <c r="D87">
        <f t="shared" si="4"/>
        <v>0.15998330221444415</v>
      </c>
      <c r="E87">
        <f t="shared" si="5"/>
        <v>0.79592534318503816</v>
      </c>
    </row>
    <row r="88" spans="3:5" x14ac:dyDescent="0.2">
      <c r="C88">
        <f t="shared" si="6"/>
        <v>0.84000000000000052</v>
      </c>
      <c r="D88">
        <f t="shared" si="4"/>
        <v>0.14504280713991213</v>
      </c>
      <c r="E88">
        <f t="shared" si="5"/>
        <v>0.8385038035514315</v>
      </c>
    </row>
    <row r="89" spans="3:5" x14ac:dyDescent="0.2">
      <c r="C89">
        <f t="shared" si="6"/>
        <v>0.85000000000000053</v>
      </c>
      <c r="D89">
        <f t="shared" si="4"/>
        <v>0.12983372075390542</v>
      </c>
      <c r="E89">
        <f t="shared" si="5"/>
        <v>0.88661249678528509</v>
      </c>
    </row>
    <row r="90" spans="3:5" x14ac:dyDescent="0.2">
      <c r="C90">
        <f t="shared" si="6"/>
        <v>0.86000000000000054</v>
      </c>
      <c r="D90">
        <f t="shared" si="4"/>
        <v>0.11456567329959975</v>
      </c>
      <c r="E90">
        <f t="shared" si="5"/>
        <v>0.9409454882126902</v>
      </c>
    </row>
    <row r="91" spans="3:5" x14ac:dyDescent="0.2">
      <c r="C91">
        <f t="shared" si="6"/>
        <v>0.87000000000000055</v>
      </c>
      <c r="D91">
        <f t="shared" si="4"/>
        <v>9.9459454121590254E-2</v>
      </c>
      <c r="E91">
        <f t="shared" si="5"/>
        <v>1.0023539287015388</v>
      </c>
    </row>
    <row r="92" spans="3:5" x14ac:dyDescent="0.2">
      <c r="C92">
        <f t="shared" si="6"/>
        <v>0.88000000000000056</v>
      </c>
      <c r="D92">
        <f t="shared" si="4"/>
        <v>8.4742971663265804E-2</v>
      </c>
      <c r="E92">
        <f t="shared" si="5"/>
        <v>1.0718963107583244</v>
      </c>
    </row>
    <row r="93" spans="3:5" x14ac:dyDescent="0.2">
      <c r="C93">
        <f t="shared" si="6"/>
        <v>0.89000000000000057</v>
      </c>
      <c r="D93">
        <f t="shared" si="4"/>
        <v>7.0646288095138149E-2</v>
      </c>
      <c r="E93">
        <f t="shared" si="5"/>
        <v>1.1509106519633152</v>
      </c>
    </row>
    <row r="94" spans="3:5" x14ac:dyDescent="0.2">
      <c r="C94">
        <f t="shared" si="6"/>
        <v>0.90000000000000058</v>
      </c>
      <c r="D94">
        <f t="shared" si="4"/>
        <v>5.7395627999999262E-2</v>
      </c>
      <c r="E94">
        <f t="shared" si="5"/>
        <v>1.2411211878771067</v>
      </c>
    </row>
    <row r="95" spans="3:5" x14ac:dyDescent="0.2">
      <c r="C95">
        <f t="shared" si="6"/>
        <v>0.91000000000000059</v>
      </c>
      <c r="D95">
        <f t="shared" si="4"/>
        <v>4.5206253973376798E-2</v>
      </c>
      <c r="E95">
        <f t="shared" si="5"/>
        <v>1.344801479386752</v>
      </c>
    </row>
    <row r="96" spans="3:5" x14ac:dyDescent="0.2">
      <c r="C96">
        <f t="shared" si="6"/>
        <v>0.9200000000000006</v>
      </c>
      <c r="D96">
        <f t="shared" si="4"/>
        <v>3.4274095179968718E-2</v>
      </c>
      <c r="E96">
        <f t="shared" si="5"/>
        <v>1.4650340015576653</v>
      </c>
    </row>
    <row r="97" spans="3:5" x14ac:dyDescent="0.2">
      <c r="C97">
        <f t="shared" si="6"/>
        <v>0.9300000000000006</v>
      </c>
      <c r="D97">
        <f t="shared" si="4"/>
        <v>2.4766007834207054E-2</v>
      </c>
      <c r="E97">
        <f t="shared" si="5"/>
        <v>1.6061439940320681</v>
      </c>
    </row>
    <row r="98" spans="3:5" x14ac:dyDescent="0.2">
      <c r="C98">
        <f t="shared" si="6"/>
        <v>0.94000000000000061</v>
      </c>
      <c r="D98">
        <f t="shared" si="4"/>
        <v>1.680853924147279E-2</v>
      </c>
      <c r="E98">
        <f t="shared" si="5"/>
        <v>1.774470027603565</v>
      </c>
    </row>
    <row r="99" spans="3:5" x14ac:dyDescent="0.2">
      <c r="C99">
        <f t="shared" si="6"/>
        <v>0.95000000000000062</v>
      </c>
      <c r="D99">
        <f t="shared" si="4"/>
        <v>1.0475059441405908E-2</v>
      </c>
      <c r="E99">
        <f t="shared" si="5"/>
        <v>1.9798435039223985</v>
      </c>
    </row>
    <row r="100" spans="3:5" x14ac:dyDescent="0.2">
      <c r="C100">
        <f t="shared" si="6"/>
        <v>0.96000000000000063</v>
      </c>
      <c r="D100">
        <f t="shared" si="4"/>
        <v>5.7711166318704221E-3</v>
      </c>
      <c r="E100">
        <f t="shared" si="5"/>
        <v>2.2387401486915275</v>
      </c>
    </row>
    <row r="101" spans="3:5" x14ac:dyDescent="0.2">
      <c r="C101">
        <f t="shared" si="6"/>
        <v>0.97000000000000064</v>
      </c>
      <c r="D101">
        <f t="shared" si="4"/>
        <v>2.6178644170907063E-3</v>
      </c>
      <c r="E101">
        <f t="shared" si="5"/>
        <v>2.5820528499296995</v>
      </c>
    </row>
    <row r="102" spans="3:5" x14ac:dyDescent="0.2">
      <c r="C102">
        <f t="shared" si="6"/>
        <v>0.98000000000000065</v>
      </c>
      <c r="D102">
        <f t="shared" si="4"/>
        <v>8.3340051191677393E-4</v>
      </c>
      <c r="E102">
        <f t="shared" si="5"/>
        <v>3.0791462371130081</v>
      </c>
    </row>
    <row r="103" spans="3:5" x14ac:dyDescent="0.2">
      <c r="C103">
        <f t="shared" si="6"/>
        <v>0.99000000000000066</v>
      </c>
      <c r="D103">
        <f t="shared" si="4"/>
        <v>1.1184784174881727E-4</v>
      </c>
      <c r="E103">
        <f t="shared" si="5"/>
        <v>3.9513723917696093</v>
      </c>
    </row>
    <row r="104" spans="3:5" x14ac:dyDescent="0.2">
      <c r="C104">
        <f>C103+0.01</f>
        <v>1.0000000000000007</v>
      </c>
      <c r="D104">
        <f t="shared" si="4"/>
        <v>-3.5470367378222096E-44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6"/>
  <sheetViews>
    <sheetView workbookViewId="0">
      <selection activeCell="C1" sqref="C1:D1048576"/>
    </sheetView>
  </sheetViews>
  <sheetFormatPr baseColWidth="10" defaultColWidth="8.83203125" defaultRowHeight="15" x14ac:dyDescent="0.2"/>
  <cols>
    <col min="3" max="3" width="9.6640625" bestFit="1" customWidth="1"/>
    <col min="6" max="6" width="23.33203125" bestFit="1" customWidth="1"/>
    <col min="7" max="7" width="19.33203125" bestFit="1" customWidth="1"/>
    <col min="8" max="8" width="18.33203125" bestFit="1" customWidth="1"/>
    <col min="9" max="9" width="21.83203125" bestFit="1" customWidth="1"/>
    <col min="10" max="10" width="7.6640625" bestFit="1" customWidth="1"/>
    <col min="11" max="11" width="26.6640625" bestFit="1" customWidth="1"/>
    <col min="12" max="12" width="12.6640625" bestFit="1" customWidth="1"/>
  </cols>
  <sheetData>
    <row r="1" spans="1:12" x14ac:dyDescent="0.2">
      <c r="A1" s="3" t="s">
        <v>7</v>
      </c>
      <c r="B1" s="3" t="s">
        <v>8</v>
      </c>
      <c r="C1" s="3" t="s">
        <v>11</v>
      </c>
      <c r="D1" s="3" t="s">
        <v>3</v>
      </c>
      <c r="E1" s="3" t="s">
        <v>12</v>
      </c>
      <c r="F1" s="3" t="s">
        <v>13</v>
      </c>
      <c r="G1" s="3" t="s">
        <v>14</v>
      </c>
      <c r="H1" s="3" t="s">
        <v>17</v>
      </c>
      <c r="I1" s="8" t="s">
        <v>26</v>
      </c>
      <c r="K1" s="3" t="s">
        <v>25</v>
      </c>
      <c r="L1" s="3">
        <v>2</v>
      </c>
    </row>
    <row r="2" spans="1:12" ht="17" x14ac:dyDescent="0.25">
      <c r="A2" s="3">
        <v>52</v>
      </c>
      <c r="B2" s="3">
        <v>1</v>
      </c>
      <c r="C2" s="3">
        <f t="shared" ref="C2:C33" si="0">$L$2+$L$3*A2</f>
        <v>1.7400200000000012</v>
      </c>
      <c r="D2" s="3">
        <f>EXP(C2)/(1+EXP(C2))</f>
        <v>0.85068960582298114</v>
      </c>
      <c r="E2" s="3">
        <f>IF(D2&gt;0.5,1,0)</f>
        <v>1</v>
      </c>
      <c r="F2" s="3">
        <f>B2*C2-LN(1+EXP(C2))</f>
        <v>-0.16170795745629851</v>
      </c>
      <c r="G2" s="3">
        <f t="shared" ref="G2:G33" si="1">B2*$L$4-LN(1+EXP($L$4))</f>
        <v>-0.93826963859293022</v>
      </c>
      <c r="H2" s="3">
        <f>IF(B2=1,1,-1)*SQRT(-2*F2)</f>
        <v>0.56869668094037351</v>
      </c>
      <c r="I2" s="3">
        <f>H2^2</f>
        <v>0.32341591491259697</v>
      </c>
      <c r="K2" s="4" t="s">
        <v>9</v>
      </c>
      <c r="L2" s="3">
        <v>-20.407820000000001</v>
      </c>
    </row>
    <row r="3" spans="1:12" ht="17" x14ac:dyDescent="0.25">
      <c r="A3" s="3">
        <v>57</v>
      </c>
      <c r="B3" s="3">
        <v>1</v>
      </c>
      <c r="C3" s="3">
        <f t="shared" si="0"/>
        <v>3.8696200000000012</v>
      </c>
      <c r="D3" s="3">
        <f t="shared" ref="D3:D66" si="2">EXP(C3)/(1+EXP(C3))</f>
        <v>0.97956020570882163</v>
      </c>
      <c r="E3" s="3">
        <f t="shared" ref="E3:E66" si="3">IF(D3&gt;0.5,1,0)</f>
        <v>1</v>
      </c>
      <c r="F3" s="3">
        <f t="shared" ref="F3:F66" si="4">B3*C3-LN(1+EXP(C3))</f>
        <v>-2.0651577729646764E-2</v>
      </c>
      <c r="G3" s="3">
        <f t="shared" si="1"/>
        <v>-0.93826963859293022</v>
      </c>
      <c r="H3" s="3">
        <f t="shared" ref="H3:H66" si="5">IF(B3=1,1,-1)*SQRT(-2*F3)</f>
        <v>0.20323177768078871</v>
      </c>
      <c r="I3" s="3">
        <f t="shared" ref="I3:I66" si="6">H3^2</f>
        <v>4.1303155459293528E-2</v>
      </c>
      <c r="K3" s="4" t="s">
        <v>10</v>
      </c>
      <c r="L3" s="3">
        <v>0.42592000000000002</v>
      </c>
    </row>
    <row r="4" spans="1:12" ht="17" x14ac:dyDescent="0.25">
      <c r="A4" s="3">
        <v>53</v>
      </c>
      <c r="B4" s="3">
        <v>1</v>
      </c>
      <c r="C4" s="3">
        <f t="shared" si="0"/>
        <v>2.1659399999999991</v>
      </c>
      <c r="D4" s="3">
        <f t="shared" si="2"/>
        <v>0.89714894292305236</v>
      </c>
      <c r="E4" s="3">
        <f t="shared" si="3"/>
        <v>1</v>
      </c>
      <c r="F4" s="3">
        <f t="shared" si="4"/>
        <v>-0.10853338508525745</v>
      </c>
      <c r="G4" s="3">
        <f t="shared" si="1"/>
        <v>-0.93826963859293022</v>
      </c>
      <c r="H4" s="3">
        <f t="shared" si="5"/>
        <v>0.46590425000263186</v>
      </c>
      <c r="I4" s="3">
        <f t="shared" si="6"/>
        <v>0.2170667701705149</v>
      </c>
      <c r="K4" s="4" t="s">
        <v>22</v>
      </c>
      <c r="L4" s="3">
        <f>LN(COUNTIF(B2:B93,1)/COUNTIF(B2:B93,0))</f>
        <v>-0.44183275227903918</v>
      </c>
    </row>
    <row r="5" spans="1:12" x14ac:dyDescent="0.2">
      <c r="A5" s="3">
        <v>57</v>
      </c>
      <c r="B5" s="3">
        <v>1</v>
      </c>
      <c r="C5" s="3">
        <f t="shared" si="0"/>
        <v>3.8696200000000012</v>
      </c>
      <c r="D5" s="3">
        <f t="shared" si="2"/>
        <v>0.97956020570882163</v>
      </c>
      <c r="E5" s="3">
        <f t="shared" si="3"/>
        <v>1</v>
      </c>
      <c r="F5" s="3">
        <f t="shared" si="4"/>
        <v>-2.0651577729646764E-2</v>
      </c>
      <c r="G5" s="3">
        <f t="shared" si="1"/>
        <v>-0.93826963859293022</v>
      </c>
      <c r="H5" s="3">
        <f t="shared" si="5"/>
        <v>0.20323177768078871</v>
      </c>
      <c r="I5" s="3">
        <f t="shared" si="6"/>
        <v>4.1303155459293528E-2</v>
      </c>
      <c r="K5" s="3" t="s">
        <v>13</v>
      </c>
      <c r="L5" s="3">
        <f>SUM(F2:F93)</f>
        <v>-24.9683146105878</v>
      </c>
    </row>
    <row r="6" spans="1:12" x14ac:dyDescent="0.2">
      <c r="A6" s="3">
        <v>48</v>
      </c>
      <c r="B6" s="3">
        <v>1</v>
      </c>
      <c r="C6" s="3">
        <f t="shared" si="0"/>
        <v>3.6339999999999151E-2</v>
      </c>
      <c r="D6" s="3">
        <f t="shared" si="2"/>
        <v>0.50908400033109658</v>
      </c>
      <c r="E6" s="3">
        <f t="shared" si="3"/>
        <v>1</v>
      </c>
      <c r="F6" s="3">
        <f t="shared" si="4"/>
        <v>-0.67514224592755401</v>
      </c>
      <c r="G6" s="3">
        <f t="shared" si="1"/>
        <v>-0.93826963859293022</v>
      </c>
      <c r="H6" s="3">
        <f t="shared" si="5"/>
        <v>1.1620174232149483</v>
      </c>
      <c r="I6" s="3">
        <f t="shared" si="6"/>
        <v>1.3502844918551082</v>
      </c>
      <c r="K6" s="3" t="s">
        <v>14</v>
      </c>
      <c r="L6" s="3">
        <f>SUM(G2:G93)</f>
        <v>-61.578172622923589</v>
      </c>
    </row>
    <row r="7" spans="1:12" x14ac:dyDescent="0.2">
      <c r="A7" s="3">
        <v>50</v>
      </c>
      <c r="B7" s="3">
        <v>1</v>
      </c>
      <c r="C7" s="3">
        <f t="shared" si="0"/>
        <v>0.88817999999999842</v>
      </c>
      <c r="D7" s="3">
        <f t="shared" si="2"/>
        <v>0.70851444571559019</v>
      </c>
      <c r="E7" s="3">
        <f t="shared" si="3"/>
        <v>1</v>
      </c>
      <c r="F7" s="3">
        <f t="shared" si="4"/>
        <v>-0.34458483090528436</v>
      </c>
      <c r="G7" s="3">
        <f t="shared" si="1"/>
        <v>-0.93826963859293022</v>
      </c>
      <c r="H7" s="3">
        <f t="shared" si="5"/>
        <v>0.83016243097996711</v>
      </c>
      <c r="I7" s="3">
        <f t="shared" si="6"/>
        <v>0.68916966181056871</v>
      </c>
      <c r="K7" s="3" t="s">
        <v>16</v>
      </c>
      <c r="L7" s="3">
        <f>-2*L6</f>
        <v>123.15634524584718</v>
      </c>
    </row>
    <row r="8" spans="1:12" x14ac:dyDescent="0.2">
      <c r="A8" s="3">
        <v>54</v>
      </c>
      <c r="B8" s="3">
        <v>1</v>
      </c>
      <c r="C8" s="3">
        <f t="shared" si="0"/>
        <v>2.5918600000000005</v>
      </c>
      <c r="D8" s="3">
        <f t="shared" si="2"/>
        <v>0.93033586220094744</v>
      </c>
      <c r="E8" s="3">
        <f t="shared" si="3"/>
        <v>1</v>
      </c>
      <c r="F8" s="3">
        <f t="shared" si="4"/>
        <v>-7.2209615879409661E-2</v>
      </c>
      <c r="G8" s="3">
        <f t="shared" si="1"/>
        <v>-0.93826963859293022</v>
      </c>
      <c r="H8" s="3">
        <f t="shared" si="5"/>
        <v>0.38002530410331797</v>
      </c>
      <c r="I8" s="3">
        <f t="shared" si="6"/>
        <v>0.14441923175881929</v>
      </c>
      <c r="K8" s="3" t="s">
        <v>15</v>
      </c>
      <c r="L8" s="3">
        <f>-2*L5</f>
        <v>49.9366292211756</v>
      </c>
    </row>
    <row r="9" spans="1:12" x14ac:dyDescent="0.2">
      <c r="A9" s="3">
        <v>47</v>
      </c>
      <c r="B9" s="3">
        <v>1</v>
      </c>
      <c r="C9" s="3">
        <f t="shared" si="0"/>
        <v>-0.38957999999999871</v>
      </c>
      <c r="D9" s="3">
        <f t="shared" si="2"/>
        <v>0.40381841124007106</v>
      </c>
      <c r="E9" s="3">
        <f t="shared" si="3"/>
        <v>0</v>
      </c>
      <c r="F9" s="3">
        <f t="shared" si="4"/>
        <v>-0.9067899791946481</v>
      </c>
      <c r="G9" s="3">
        <f t="shared" si="1"/>
        <v>-0.93826963859293022</v>
      </c>
      <c r="H9" s="3">
        <f t="shared" si="5"/>
        <v>1.3466922285323013</v>
      </c>
      <c r="I9" s="3">
        <f t="shared" si="6"/>
        <v>1.813579958389296</v>
      </c>
      <c r="K9" s="5" t="s">
        <v>17</v>
      </c>
      <c r="L9" s="3">
        <f>SUM(I2:I93)</f>
        <v>49.9366292211756</v>
      </c>
    </row>
    <row r="10" spans="1:12" x14ac:dyDescent="0.2">
      <c r="A10" s="3">
        <v>45</v>
      </c>
      <c r="B10" s="3">
        <v>1</v>
      </c>
      <c r="C10" s="3">
        <f t="shared" si="0"/>
        <v>-1.2414200000000015</v>
      </c>
      <c r="D10" s="3">
        <f t="shared" si="2"/>
        <v>0.22418891089991019</v>
      </c>
      <c r="E10" s="3">
        <f t="shared" si="3"/>
        <v>0</v>
      </c>
      <c r="F10" s="3">
        <f t="shared" si="4"/>
        <v>-1.4952662303170323</v>
      </c>
      <c r="G10" s="3">
        <f t="shared" si="1"/>
        <v>-0.93826963859293022</v>
      </c>
      <c r="H10" s="3">
        <f t="shared" si="5"/>
        <v>1.7293156046928115</v>
      </c>
      <c r="I10" s="3">
        <f t="shared" si="6"/>
        <v>2.9905324606340646</v>
      </c>
      <c r="K10" s="6" t="s">
        <v>18</v>
      </c>
      <c r="L10" s="3">
        <f>MIN(H2:H93)</f>
        <v>-1.9502450909853868</v>
      </c>
    </row>
    <row r="11" spans="1:12" x14ac:dyDescent="0.2">
      <c r="A11" s="3">
        <v>66</v>
      </c>
      <c r="B11" s="3">
        <v>1</v>
      </c>
      <c r="C11" s="3">
        <f t="shared" si="0"/>
        <v>7.7028999999999996</v>
      </c>
      <c r="D11" s="3">
        <f t="shared" si="2"/>
        <v>0.99954868788823281</v>
      </c>
      <c r="E11" s="3">
        <f t="shared" si="3"/>
        <v>1</v>
      </c>
      <c r="F11" s="3">
        <f t="shared" si="4"/>
        <v>-4.5141398372994246E-4</v>
      </c>
      <c r="G11" s="3">
        <f t="shared" si="1"/>
        <v>-0.93826963859293022</v>
      </c>
      <c r="H11" s="3">
        <f t="shared" si="5"/>
        <v>3.0047095824054026E-2</v>
      </c>
      <c r="I11" s="3">
        <f t="shared" si="6"/>
        <v>9.0282796745988492E-4</v>
      </c>
      <c r="K11" s="6" t="s">
        <v>19</v>
      </c>
      <c r="L11" s="3">
        <f>MAX(H2:H93)</f>
        <v>1.7293156046928115</v>
      </c>
    </row>
    <row r="12" spans="1:12" x14ac:dyDescent="0.2">
      <c r="A12" s="3">
        <v>61</v>
      </c>
      <c r="B12" s="3">
        <v>1</v>
      </c>
      <c r="C12" s="3">
        <f t="shared" si="0"/>
        <v>5.5732999999999997</v>
      </c>
      <c r="D12" s="3">
        <f t="shared" si="2"/>
        <v>0.9962164430988667</v>
      </c>
      <c r="E12" s="3">
        <f t="shared" si="3"/>
        <v>1</v>
      </c>
      <c r="F12" s="3">
        <f t="shared" si="4"/>
        <v>-3.7907326581869683E-3</v>
      </c>
      <c r="G12" s="3">
        <f t="shared" si="1"/>
        <v>-0.93826963859293022</v>
      </c>
      <c r="H12" s="3">
        <f t="shared" si="5"/>
        <v>8.7071610277827852E-2</v>
      </c>
      <c r="I12" s="3">
        <f t="shared" si="6"/>
        <v>7.5814653163739365E-3</v>
      </c>
      <c r="K12" s="6" t="s">
        <v>20</v>
      </c>
      <c r="L12" s="3">
        <f>MEDIAN(H2:H93)</f>
        <v>-5.3351886449033728E-2</v>
      </c>
    </row>
    <row r="13" spans="1:12" x14ac:dyDescent="0.2">
      <c r="A13" s="3">
        <v>60</v>
      </c>
      <c r="B13" s="3">
        <v>1</v>
      </c>
      <c r="C13" s="3">
        <f t="shared" si="0"/>
        <v>5.1473800000000018</v>
      </c>
      <c r="D13" s="3">
        <f t="shared" si="2"/>
        <v>0.99421899525122959</v>
      </c>
      <c r="E13" s="3">
        <f t="shared" si="3"/>
        <v>1</v>
      </c>
      <c r="F13" s="3">
        <f t="shared" si="4"/>
        <v>-5.7977794376684599E-3</v>
      </c>
      <c r="G13" s="3">
        <f t="shared" si="1"/>
        <v>-0.93826963859293022</v>
      </c>
      <c r="H13" s="3">
        <f t="shared" si="5"/>
        <v>0.10768267676528533</v>
      </c>
      <c r="I13" s="3">
        <f t="shared" si="6"/>
        <v>1.159555887533692E-2</v>
      </c>
      <c r="K13" s="6" t="s">
        <v>21</v>
      </c>
      <c r="L13" s="3">
        <f>_xlfn.QUARTILE.INC(H2:H93,1)</f>
        <v>-0.3201882375145681</v>
      </c>
    </row>
    <row r="14" spans="1:12" x14ac:dyDescent="0.2">
      <c r="A14" s="3">
        <v>53</v>
      </c>
      <c r="B14" s="3">
        <v>1</v>
      </c>
      <c r="C14" s="3">
        <f t="shared" si="0"/>
        <v>2.1659399999999991</v>
      </c>
      <c r="D14" s="3">
        <f t="shared" si="2"/>
        <v>0.89714894292305236</v>
      </c>
      <c r="E14" s="3">
        <f t="shared" si="3"/>
        <v>1</v>
      </c>
      <c r="F14" s="3">
        <f t="shared" si="4"/>
        <v>-0.10853338508525745</v>
      </c>
      <c r="G14" s="3">
        <f t="shared" si="1"/>
        <v>-0.93826963859293022</v>
      </c>
      <c r="H14" s="3">
        <f t="shared" si="5"/>
        <v>0.46590425000263186</v>
      </c>
      <c r="I14" s="3">
        <f t="shared" si="6"/>
        <v>0.2170667701705149</v>
      </c>
      <c r="K14" s="6" t="s">
        <v>23</v>
      </c>
      <c r="L14" s="3">
        <f>_xlfn.QUARTILE.INC(H2:H93,3)</f>
        <v>0.26534754103149821</v>
      </c>
    </row>
    <row r="15" spans="1:12" x14ac:dyDescent="0.2">
      <c r="A15" s="3">
        <v>66</v>
      </c>
      <c r="B15" s="3">
        <v>1</v>
      </c>
      <c r="C15" s="3">
        <f t="shared" si="0"/>
        <v>7.7028999999999996</v>
      </c>
      <c r="D15" s="3">
        <f t="shared" si="2"/>
        <v>0.99954868788823281</v>
      </c>
      <c r="E15" s="3">
        <f t="shared" si="3"/>
        <v>1</v>
      </c>
      <c r="F15" s="3">
        <f t="shared" si="4"/>
        <v>-4.5141398372994246E-4</v>
      </c>
      <c r="G15" s="3">
        <f t="shared" si="1"/>
        <v>-0.93826963859293022</v>
      </c>
      <c r="H15" s="3">
        <f t="shared" si="5"/>
        <v>3.0047095824054026E-2</v>
      </c>
      <c r="I15" s="3">
        <f t="shared" si="6"/>
        <v>9.0282796745988492E-4</v>
      </c>
      <c r="K15" s="7" t="s">
        <v>24</v>
      </c>
      <c r="L15" s="3">
        <f>L8+2*L1</f>
        <v>53.9366292211756</v>
      </c>
    </row>
    <row r="16" spans="1:12" x14ac:dyDescent="0.2">
      <c r="A16" s="3">
        <v>56</v>
      </c>
      <c r="B16" s="3">
        <v>1</v>
      </c>
      <c r="C16" s="3">
        <f t="shared" si="0"/>
        <v>3.4436999999999998</v>
      </c>
      <c r="D16" s="3">
        <f t="shared" si="2"/>
        <v>0.9690427047592991</v>
      </c>
      <c r="E16" s="3">
        <f t="shared" si="3"/>
        <v>1</v>
      </c>
      <c r="F16" s="3">
        <f t="shared" si="4"/>
        <v>-3.1446597103438112E-2</v>
      </c>
      <c r="G16" s="3">
        <f t="shared" si="1"/>
        <v>-0.93826963859293022</v>
      </c>
      <c r="H16" s="3">
        <f t="shared" si="5"/>
        <v>0.250785155475511</v>
      </c>
      <c r="I16" s="3">
        <f t="shared" si="6"/>
        <v>6.2893194206876224E-2</v>
      </c>
    </row>
    <row r="17" spans="1:12" x14ac:dyDescent="0.2">
      <c r="A17" s="3">
        <v>58</v>
      </c>
      <c r="B17" s="3">
        <v>1</v>
      </c>
      <c r="C17" s="3">
        <f t="shared" si="0"/>
        <v>4.295539999999999</v>
      </c>
      <c r="D17" s="3">
        <f t="shared" si="2"/>
        <v>0.98655404776932754</v>
      </c>
      <c r="E17" s="3">
        <f t="shared" si="3"/>
        <v>1</v>
      </c>
      <c r="F17" s="3">
        <f t="shared" si="4"/>
        <v>-1.353716762102497E-2</v>
      </c>
      <c r="G17" s="3">
        <f t="shared" si="1"/>
        <v>-0.93826963859293022</v>
      </c>
      <c r="H17" s="3">
        <f t="shared" si="5"/>
        <v>0.16454280671621577</v>
      </c>
      <c r="I17" s="3">
        <f t="shared" si="6"/>
        <v>2.7074335242049941E-2</v>
      </c>
    </row>
    <row r="18" spans="1:12" x14ac:dyDescent="0.2">
      <c r="A18" s="3">
        <v>45</v>
      </c>
      <c r="B18" s="3">
        <v>1</v>
      </c>
      <c r="C18" s="3">
        <f t="shared" si="0"/>
        <v>-1.2414200000000015</v>
      </c>
      <c r="D18" s="3">
        <f t="shared" si="2"/>
        <v>0.22418891089991019</v>
      </c>
      <c r="E18" s="3">
        <f t="shared" si="3"/>
        <v>0</v>
      </c>
      <c r="F18" s="3">
        <f t="shared" si="4"/>
        <v>-1.4952662303170323</v>
      </c>
      <c r="G18" s="3">
        <f t="shared" si="1"/>
        <v>-0.93826963859293022</v>
      </c>
      <c r="H18" s="3">
        <f t="shared" si="5"/>
        <v>1.7293156046928115</v>
      </c>
      <c r="I18" s="3">
        <f t="shared" si="6"/>
        <v>2.9905324606340646</v>
      </c>
      <c r="K18">
        <f>EXP(G2)</f>
        <v>0.39130434782608697</v>
      </c>
    </row>
    <row r="19" spans="1:12" x14ac:dyDescent="0.2">
      <c r="A19" s="3">
        <v>62</v>
      </c>
      <c r="B19" s="3">
        <v>1</v>
      </c>
      <c r="C19" s="3">
        <f t="shared" si="0"/>
        <v>5.9992200000000011</v>
      </c>
      <c r="D19" s="3">
        <f t="shared" si="2"/>
        <v>0.99752545221932409</v>
      </c>
      <c r="E19" s="3">
        <f t="shared" si="3"/>
        <v>1</v>
      </c>
      <c r="F19" s="3">
        <f t="shared" si="4"/>
        <v>-2.4776145342988443E-3</v>
      </c>
      <c r="G19" s="3">
        <f t="shared" si="1"/>
        <v>-0.93826963859293022</v>
      </c>
      <c r="H19" s="3">
        <f t="shared" si="5"/>
        <v>7.0393387960785689E-2</v>
      </c>
      <c r="I19" s="3">
        <f t="shared" si="6"/>
        <v>4.9552290685976877E-3</v>
      </c>
      <c r="K19">
        <f>COUNTIF(B2:B93,"1")</f>
        <v>36</v>
      </c>
      <c r="L19">
        <f>K19/K20</f>
        <v>0.39130434782608697</v>
      </c>
    </row>
    <row r="20" spans="1:12" x14ac:dyDescent="0.2">
      <c r="A20" s="3">
        <v>51</v>
      </c>
      <c r="B20" s="3">
        <v>1</v>
      </c>
      <c r="C20" s="3">
        <f t="shared" si="0"/>
        <v>1.3140999999999998</v>
      </c>
      <c r="D20" s="3">
        <f t="shared" si="2"/>
        <v>0.78819842547831698</v>
      </c>
      <c r="E20" s="3">
        <f t="shared" si="3"/>
        <v>1</v>
      </c>
      <c r="F20" s="3">
        <f t="shared" si="4"/>
        <v>-0.23800541184018265</v>
      </c>
      <c r="G20" s="3">
        <f t="shared" si="1"/>
        <v>-0.93826963859293022</v>
      </c>
      <c r="H20" s="3">
        <f t="shared" si="5"/>
        <v>0.68993537645229153</v>
      </c>
      <c r="I20" s="3">
        <f t="shared" si="6"/>
        <v>0.47601082368036524</v>
      </c>
      <c r="K20">
        <f>COUNT(B2:B93)</f>
        <v>92</v>
      </c>
      <c r="L20">
        <f>LN(L19)</f>
        <v>-0.93826963859293022</v>
      </c>
    </row>
    <row r="21" spans="1:12" x14ac:dyDescent="0.2">
      <c r="A21" s="3">
        <v>52</v>
      </c>
      <c r="B21" s="3">
        <v>1</v>
      </c>
      <c r="C21" s="3">
        <f t="shared" si="0"/>
        <v>1.7400200000000012</v>
      </c>
      <c r="D21" s="3">
        <f t="shared" si="2"/>
        <v>0.85068960582298114</v>
      </c>
      <c r="E21" s="3">
        <f t="shared" si="3"/>
        <v>1</v>
      </c>
      <c r="F21" s="3">
        <f t="shared" si="4"/>
        <v>-0.16170795745629851</v>
      </c>
      <c r="G21" s="3">
        <f t="shared" si="1"/>
        <v>-0.93826963859293022</v>
      </c>
      <c r="H21" s="3">
        <f t="shared" si="5"/>
        <v>0.56869668094037351</v>
      </c>
      <c r="I21" s="3">
        <f t="shared" si="6"/>
        <v>0.32341591491259697</v>
      </c>
    </row>
    <row r="22" spans="1:12" x14ac:dyDescent="0.2">
      <c r="A22" s="3">
        <v>57</v>
      </c>
      <c r="B22" s="3">
        <v>1</v>
      </c>
      <c r="C22" s="3">
        <f t="shared" si="0"/>
        <v>3.8696200000000012</v>
      </c>
      <c r="D22" s="3">
        <f t="shared" si="2"/>
        <v>0.97956020570882163</v>
      </c>
      <c r="E22" s="3">
        <f t="shared" si="3"/>
        <v>1</v>
      </c>
      <c r="F22" s="3">
        <f t="shared" si="4"/>
        <v>-2.0651577729646764E-2</v>
      </c>
      <c r="G22" s="3">
        <f t="shared" si="1"/>
        <v>-0.93826963859293022</v>
      </c>
      <c r="H22" s="3">
        <f t="shared" si="5"/>
        <v>0.20323177768078871</v>
      </c>
      <c r="I22" s="3">
        <f t="shared" si="6"/>
        <v>4.1303155459293528E-2</v>
      </c>
    </row>
    <row r="23" spans="1:12" x14ac:dyDescent="0.2">
      <c r="A23" s="3">
        <v>48</v>
      </c>
      <c r="B23" s="3">
        <v>1</v>
      </c>
      <c r="C23" s="3">
        <f t="shared" si="0"/>
        <v>3.6339999999999151E-2</v>
      </c>
      <c r="D23" s="3">
        <f t="shared" si="2"/>
        <v>0.50908400033109658</v>
      </c>
      <c r="E23" s="3">
        <f t="shared" si="3"/>
        <v>1</v>
      </c>
      <c r="F23" s="3">
        <f t="shared" si="4"/>
        <v>-0.67514224592755401</v>
      </c>
      <c r="G23" s="3">
        <f t="shared" si="1"/>
        <v>-0.93826963859293022</v>
      </c>
      <c r="H23" s="3">
        <f t="shared" si="5"/>
        <v>1.1620174232149483</v>
      </c>
      <c r="I23" s="3">
        <f t="shared" si="6"/>
        <v>1.3502844918551082</v>
      </c>
    </row>
    <row r="24" spans="1:12" x14ac:dyDescent="0.2">
      <c r="A24" s="3">
        <v>53</v>
      </c>
      <c r="B24" s="3">
        <v>1</v>
      </c>
      <c r="C24" s="3">
        <f t="shared" si="0"/>
        <v>2.1659399999999991</v>
      </c>
      <c r="D24" s="3">
        <f t="shared" si="2"/>
        <v>0.89714894292305236</v>
      </c>
      <c r="E24" s="3">
        <f t="shared" si="3"/>
        <v>1</v>
      </c>
      <c r="F24" s="3">
        <f t="shared" si="4"/>
        <v>-0.10853338508525745</v>
      </c>
      <c r="G24" s="3">
        <f t="shared" si="1"/>
        <v>-0.93826963859293022</v>
      </c>
      <c r="H24" s="3">
        <f t="shared" si="5"/>
        <v>0.46590425000263186</v>
      </c>
      <c r="I24" s="3">
        <f t="shared" si="6"/>
        <v>0.2170667701705149</v>
      </c>
    </row>
    <row r="25" spans="1:12" x14ac:dyDescent="0.2">
      <c r="A25" s="3">
        <v>46</v>
      </c>
      <c r="B25" s="3">
        <v>1</v>
      </c>
      <c r="C25" s="3">
        <f t="shared" si="0"/>
        <v>-0.81550000000000011</v>
      </c>
      <c r="D25" s="3">
        <f t="shared" si="2"/>
        <v>0.30671971903386558</v>
      </c>
      <c r="E25" s="3">
        <f t="shared" si="3"/>
        <v>0</v>
      </c>
      <c r="F25" s="3">
        <f t="shared" si="4"/>
        <v>-1.1818209157198285</v>
      </c>
      <c r="G25" s="3">
        <f t="shared" si="1"/>
        <v>-0.93826963859293022</v>
      </c>
      <c r="H25" s="3">
        <f t="shared" si="5"/>
        <v>1.5374140078195129</v>
      </c>
      <c r="I25" s="3">
        <f t="shared" si="6"/>
        <v>2.363641831439657</v>
      </c>
    </row>
    <row r="26" spans="1:12" x14ac:dyDescent="0.2">
      <c r="A26" s="3">
        <v>45</v>
      </c>
      <c r="B26" s="3">
        <v>1</v>
      </c>
      <c r="C26" s="3">
        <f t="shared" si="0"/>
        <v>-1.2414200000000015</v>
      </c>
      <c r="D26" s="3">
        <f t="shared" si="2"/>
        <v>0.22418891089991019</v>
      </c>
      <c r="E26" s="3">
        <f t="shared" si="3"/>
        <v>0</v>
      </c>
      <c r="F26" s="3">
        <f t="shared" si="4"/>
        <v>-1.4952662303170323</v>
      </c>
      <c r="G26" s="3">
        <f t="shared" si="1"/>
        <v>-0.93826963859293022</v>
      </c>
      <c r="H26" s="3">
        <f t="shared" si="5"/>
        <v>1.7293156046928115</v>
      </c>
      <c r="I26" s="3">
        <f t="shared" si="6"/>
        <v>2.9905324606340646</v>
      </c>
    </row>
    <row r="27" spans="1:12" x14ac:dyDescent="0.2">
      <c r="A27" s="3">
        <v>53</v>
      </c>
      <c r="B27" s="3">
        <v>1</v>
      </c>
      <c r="C27" s="3">
        <f t="shared" si="0"/>
        <v>2.1659399999999991</v>
      </c>
      <c r="D27" s="3">
        <f t="shared" si="2"/>
        <v>0.89714894292305236</v>
      </c>
      <c r="E27" s="3">
        <f t="shared" si="3"/>
        <v>1</v>
      </c>
      <c r="F27" s="3">
        <f t="shared" si="4"/>
        <v>-0.10853338508525745</v>
      </c>
      <c r="G27" s="3">
        <f t="shared" si="1"/>
        <v>-0.93826963859293022</v>
      </c>
      <c r="H27" s="3">
        <f t="shared" si="5"/>
        <v>0.46590425000263186</v>
      </c>
      <c r="I27" s="3">
        <f t="shared" si="6"/>
        <v>0.2170667701705149</v>
      </c>
    </row>
    <row r="28" spans="1:12" x14ac:dyDescent="0.2">
      <c r="A28" s="3">
        <v>47</v>
      </c>
      <c r="B28" s="3">
        <v>1</v>
      </c>
      <c r="C28" s="3">
        <f t="shared" si="0"/>
        <v>-0.38957999999999871</v>
      </c>
      <c r="D28" s="3">
        <f t="shared" si="2"/>
        <v>0.40381841124007106</v>
      </c>
      <c r="E28" s="3">
        <f t="shared" si="3"/>
        <v>0</v>
      </c>
      <c r="F28" s="3">
        <f t="shared" si="4"/>
        <v>-0.9067899791946481</v>
      </c>
      <c r="G28" s="3">
        <f t="shared" si="1"/>
        <v>-0.93826963859293022</v>
      </c>
      <c r="H28" s="3">
        <f t="shared" si="5"/>
        <v>1.3466922285323013</v>
      </c>
      <c r="I28" s="3">
        <f t="shared" si="6"/>
        <v>1.813579958389296</v>
      </c>
    </row>
    <row r="29" spans="1:12" x14ac:dyDescent="0.2">
      <c r="A29" s="3">
        <v>50</v>
      </c>
      <c r="B29" s="3">
        <v>1</v>
      </c>
      <c r="C29" s="3">
        <f t="shared" si="0"/>
        <v>0.88817999999999842</v>
      </c>
      <c r="D29" s="3">
        <f t="shared" si="2"/>
        <v>0.70851444571559019</v>
      </c>
      <c r="E29" s="3">
        <f t="shared" si="3"/>
        <v>1</v>
      </c>
      <c r="F29" s="3">
        <f t="shared" si="4"/>
        <v>-0.34458483090528436</v>
      </c>
      <c r="G29" s="3">
        <f t="shared" si="1"/>
        <v>-0.93826963859293022</v>
      </c>
      <c r="H29" s="3">
        <f t="shared" si="5"/>
        <v>0.83016243097996711</v>
      </c>
      <c r="I29" s="3">
        <f t="shared" si="6"/>
        <v>0.68916966181056871</v>
      </c>
    </row>
    <row r="30" spans="1:12" x14ac:dyDescent="0.2">
      <c r="A30" s="3">
        <v>47</v>
      </c>
      <c r="B30" s="3">
        <v>1</v>
      </c>
      <c r="C30" s="3">
        <f t="shared" si="0"/>
        <v>-0.38957999999999871</v>
      </c>
      <c r="D30" s="3">
        <f t="shared" si="2"/>
        <v>0.40381841124007106</v>
      </c>
      <c r="E30" s="3">
        <f t="shared" si="3"/>
        <v>0</v>
      </c>
      <c r="F30" s="3">
        <f t="shared" si="4"/>
        <v>-0.9067899791946481</v>
      </c>
      <c r="G30" s="3">
        <f t="shared" si="1"/>
        <v>-0.93826963859293022</v>
      </c>
      <c r="H30" s="3">
        <f t="shared" si="5"/>
        <v>1.3466922285323013</v>
      </c>
      <c r="I30" s="3">
        <f t="shared" si="6"/>
        <v>1.813579958389296</v>
      </c>
    </row>
    <row r="31" spans="1:12" x14ac:dyDescent="0.2">
      <c r="A31" s="3">
        <v>55</v>
      </c>
      <c r="B31" s="3">
        <v>1</v>
      </c>
      <c r="C31" s="3">
        <f t="shared" si="0"/>
        <v>3.0177800000000019</v>
      </c>
      <c r="D31" s="3">
        <f t="shared" si="2"/>
        <v>0.95337093511000481</v>
      </c>
      <c r="E31" s="3">
        <f t="shared" si="3"/>
        <v>1</v>
      </c>
      <c r="F31" s="3">
        <f t="shared" si="4"/>
        <v>-4.7751222191098286E-2</v>
      </c>
      <c r="G31" s="3">
        <f t="shared" si="1"/>
        <v>-0.93826963859293022</v>
      </c>
      <c r="H31" s="3">
        <f t="shared" si="5"/>
        <v>0.3090346976994599</v>
      </c>
      <c r="I31" s="3">
        <f t="shared" si="6"/>
        <v>9.5502444382196572E-2</v>
      </c>
    </row>
    <row r="32" spans="1:12" x14ac:dyDescent="0.2">
      <c r="A32" s="3">
        <v>65</v>
      </c>
      <c r="B32" s="3">
        <v>1</v>
      </c>
      <c r="C32" s="3">
        <f t="shared" si="0"/>
        <v>7.2769800000000018</v>
      </c>
      <c r="D32" s="3">
        <f t="shared" si="2"/>
        <v>0.99930920747409868</v>
      </c>
      <c r="E32" s="3">
        <f t="shared" si="3"/>
        <v>1</v>
      </c>
      <c r="F32" s="3">
        <f t="shared" si="4"/>
        <v>-6.9103123299552038E-4</v>
      </c>
      <c r="G32" s="3">
        <f t="shared" si="1"/>
        <v>-0.93826963859293022</v>
      </c>
      <c r="H32" s="3">
        <f t="shared" si="5"/>
        <v>3.7176100736777663E-2</v>
      </c>
      <c r="I32" s="3">
        <f t="shared" si="6"/>
        <v>1.3820624659910408E-3</v>
      </c>
    </row>
    <row r="33" spans="1:9" x14ac:dyDescent="0.2">
      <c r="A33" s="3">
        <v>56</v>
      </c>
      <c r="B33" s="3">
        <v>1</v>
      </c>
      <c r="C33" s="3">
        <f t="shared" si="0"/>
        <v>3.4436999999999998</v>
      </c>
      <c r="D33" s="3">
        <f t="shared" si="2"/>
        <v>0.9690427047592991</v>
      </c>
      <c r="E33" s="3">
        <f t="shared" si="3"/>
        <v>1</v>
      </c>
      <c r="F33" s="3">
        <f t="shared" si="4"/>
        <v>-3.1446597103438112E-2</v>
      </c>
      <c r="G33" s="3">
        <f t="shared" si="1"/>
        <v>-0.93826963859293022</v>
      </c>
      <c r="H33" s="3">
        <f t="shared" si="5"/>
        <v>0.250785155475511</v>
      </c>
      <c r="I33" s="3">
        <f t="shared" si="6"/>
        <v>6.2893194206876224E-2</v>
      </c>
    </row>
    <row r="34" spans="1:9" x14ac:dyDescent="0.2">
      <c r="A34" s="3">
        <v>50</v>
      </c>
      <c r="B34" s="3">
        <v>1</v>
      </c>
      <c r="C34" s="3">
        <f t="shared" ref="C34:C65" si="7">$L$2+$L$3*A34</f>
        <v>0.88817999999999842</v>
      </c>
      <c r="D34" s="3">
        <f t="shared" si="2"/>
        <v>0.70851444571559019</v>
      </c>
      <c r="E34" s="3">
        <f t="shared" si="3"/>
        <v>1</v>
      </c>
      <c r="F34" s="3">
        <f t="shared" si="4"/>
        <v>-0.34458483090528436</v>
      </c>
      <c r="G34" s="3">
        <f t="shared" ref="G34:G65" si="8">B34*$L$4-LN(1+EXP($L$4))</f>
        <v>-0.93826963859293022</v>
      </c>
      <c r="H34" s="3">
        <f t="shared" si="5"/>
        <v>0.83016243097996711</v>
      </c>
      <c r="I34" s="3">
        <f t="shared" si="6"/>
        <v>0.68916966181056871</v>
      </c>
    </row>
    <row r="35" spans="1:9" x14ac:dyDescent="0.2">
      <c r="A35" s="3">
        <v>51</v>
      </c>
      <c r="B35" s="3">
        <v>1</v>
      </c>
      <c r="C35" s="3">
        <f t="shared" si="7"/>
        <v>1.3140999999999998</v>
      </c>
      <c r="D35" s="3">
        <f t="shared" si="2"/>
        <v>0.78819842547831698</v>
      </c>
      <c r="E35" s="3">
        <f t="shared" si="3"/>
        <v>1</v>
      </c>
      <c r="F35" s="3">
        <f t="shared" si="4"/>
        <v>-0.23800541184018265</v>
      </c>
      <c r="G35" s="3">
        <f t="shared" si="8"/>
        <v>-0.93826963859293022</v>
      </c>
      <c r="H35" s="3">
        <f t="shared" si="5"/>
        <v>0.68993537645229153</v>
      </c>
      <c r="I35" s="3">
        <f t="shared" si="6"/>
        <v>0.47601082368036524</v>
      </c>
    </row>
    <row r="36" spans="1:9" x14ac:dyDescent="0.2">
      <c r="A36" s="3">
        <v>64</v>
      </c>
      <c r="B36" s="3">
        <v>1</v>
      </c>
      <c r="C36" s="3">
        <f t="shared" si="7"/>
        <v>6.8510600000000004</v>
      </c>
      <c r="D36" s="3">
        <f t="shared" si="2"/>
        <v>0.99894278562028105</v>
      </c>
      <c r="E36" s="3">
        <f t="shared" si="3"/>
        <v>1</v>
      </c>
      <c r="F36" s="3">
        <f t="shared" si="4"/>
        <v>-1.0577736250372283E-3</v>
      </c>
      <c r="G36" s="3">
        <f t="shared" si="8"/>
        <v>-0.93826963859293022</v>
      </c>
      <c r="H36" s="3">
        <f t="shared" si="5"/>
        <v>4.5995078541888113E-2</v>
      </c>
      <c r="I36" s="3">
        <f t="shared" si="6"/>
        <v>2.1155472500744561E-3</v>
      </c>
    </row>
    <row r="37" spans="1:9" x14ac:dyDescent="0.2">
      <c r="A37" s="3">
        <v>54</v>
      </c>
      <c r="B37" s="3">
        <v>1</v>
      </c>
      <c r="C37" s="3">
        <f t="shared" si="7"/>
        <v>2.5918600000000005</v>
      </c>
      <c r="D37" s="3">
        <f t="shared" si="2"/>
        <v>0.93033586220094744</v>
      </c>
      <c r="E37" s="3">
        <f t="shared" si="3"/>
        <v>1</v>
      </c>
      <c r="F37" s="3">
        <f t="shared" si="4"/>
        <v>-7.2209615879409661E-2</v>
      </c>
      <c r="G37" s="3">
        <f t="shared" si="8"/>
        <v>-0.93826963859293022</v>
      </c>
      <c r="H37" s="3">
        <f t="shared" si="5"/>
        <v>0.38002530410331797</v>
      </c>
      <c r="I37" s="3">
        <f t="shared" si="6"/>
        <v>0.14441923175881929</v>
      </c>
    </row>
    <row r="38" spans="1:9" x14ac:dyDescent="0.2">
      <c r="A38" s="3">
        <v>52</v>
      </c>
      <c r="B38" s="3">
        <v>0</v>
      </c>
      <c r="C38" s="3">
        <f t="shared" si="7"/>
        <v>1.7400200000000012</v>
      </c>
      <c r="D38" s="3">
        <f t="shared" si="2"/>
        <v>0.85068960582298114</v>
      </c>
      <c r="E38" s="3">
        <f t="shared" si="3"/>
        <v>1</v>
      </c>
      <c r="F38" s="3">
        <f t="shared" si="4"/>
        <v>-1.9017279574562997</v>
      </c>
      <c r="G38" s="3">
        <f t="shared" si="8"/>
        <v>-0.49643688631389105</v>
      </c>
      <c r="H38" s="3">
        <f t="shared" si="5"/>
        <v>-1.9502450909853868</v>
      </c>
      <c r="I38" s="3">
        <f t="shared" si="6"/>
        <v>3.8034559149125995</v>
      </c>
    </row>
    <row r="39" spans="1:9" x14ac:dyDescent="0.2">
      <c r="A39" s="3">
        <v>42</v>
      </c>
      <c r="B39" s="3">
        <v>0</v>
      </c>
      <c r="C39" s="3">
        <f t="shared" si="7"/>
        <v>-2.5191799999999986</v>
      </c>
      <c r="D39" s="3">
        <f t="shared" si="2"/>
        <v>7.4524481316027597E-2</v>
      </c>
      <c r="E39" s="3">
        <f t="shared" si="3"/>
        <v>0</v>
      </c>
      <c r="F39" s="3">
        <f t="shared" si="4"/>
        <v>-7.7447599307669784E-2</v>
      </c>
      <c r="G39" s="3">
        <f t="shared" si="8"/>
        <v>-0.49643688631389105</v>
      </c>
      <c r="H39" s="3">
        <f t="shared" si="5"/>
        <v>-0.39356727330323027</v>
      </c>
      <c r="I39" s="3">
        <f t="shared" si="6"/>
        <v>0.15489519861533954</v>
      </c>
    </row>
    <row r="40" spans="1:9" x14ac:dyDescent="0.2">
      <c r="A40" s="3">
        <v>45</v>
      </c>
      <c r="B40" s="3">
        <v>0</v>
      </c>
      <c r="C40" s="3">
        <f t="shared" si="7"/>
        <v>-1.2414200000000015</v>
      </c>
      <c r="D40" s="3">
        <f t="shared" si="2"/>
        <v>0.22418891089991019</v>
      </c>
      <c r="E40" s="3">
        <f t="shared" si="3"/>
        <v>0</v>
      </c>
      <c r="F40" s="3">
        <f t="shared" si="4"/>
        <v>-0.25384623031703074</v>
      </c>
      <c r="G40" s="3">
        <f t="shared" si="8"/>
        <v>-0.49643688631389105</v>
      </c>
      <c r="H40" s="3">
        <f t="shared" si="5"/>
        <v>-0.71252541051815232</v>
      </c>
      <c r="I40" s="3">
        <f t="shared" si="6"/>
        <v>0.50769246063406148</v>
      </c>
    </row>
    <row r="41" spans="1:9" x14ac:dyDescent="0.2">
      <c r="A41" s="3">
        <v>33</v>
      </c>
      <c r="B41" s="3">
        <v>0</v>
      </c>
      <c r="C41" s="3">
        <f t="shared" si="7"/>
        <v>-6.3524600000000007</v>
      </c>
      <c r="D41" s="3">
        <f t="shared" si="2"/>
        <v>1.7394245495493176E-3</v>
      </c>
      <c r="E41" s="3">
        <f t="shared" si="3"/>
        <v>0</v>
      </c>
      <c r="F41" s="3">
        <f t="shared" si="4"/>
        <v>-1.7409391049892809E-3</v>
      </c>
      <c r="G41" s="3">
        <f t="shared" si="8"/>
        <v>-0.49643688631389105</v>
      </c>
      <c r="H41" s="3">
        <f t="shared" si="5"/>
        <v>-5.9007441988096397E-2</v>
      </c>
      <c r="I41" s="3">
        <f t="shared" si="6"/>
        <v>3.4818782099785618E-3</v>
      </c>
    </row>
    <row r="42" spans="1:9" x14ac:dyDescent="0.2">
      <c r="A42" s="3">
        <v>42</v>
      </c>
      <c r="B42" s="3">
        <v>0</v>
      </c>
      <c r="C42" s="3">
        <f t="shared" si="7"/>
        <v>-2.5191799999999986</v>
      </c>
      <c r="D42" s="3">
        <f t="shared" si="2"/>
        <v>7.4524481316027597E-2</v>
      </c>
      <c r="E42" s="3">
        <f t="shared" si="3"/>
        <v>0</v>
      </c>
      <c r="F42" s="3">
        <f t="shared" si="4"/>
        <v>-7.7447599307669784E-2</v>
      </c>
      <c r="G42" s="3">
        <f t="shared" si="8"/>
        <v>-0.49643688631389105</v>
      </c>
      <c r="H42" s="3">
        <f t="shared" si="5"/>
        <v>-0.39356727330323027</v>
      </c>
      <c r="I42" s="3">
        <f t="shared" si="6"/>
        <v>0.15489519861533954</v>
      </c>
    </row>
    <row r="43" spans="1:9" x14ac:dyDescent="0.2">
      <c r="A43" s="3">
        <v>51</v>
      </c>
      <c r="B43" s="3">
        <v>0</v>
      </c>
      <c r="C43" s="3">
        <f t="shared" si="7"/>
        <v>1.3140999999999998</v>
      </c>
      <c r="D43" s="3">
        <f t="shared" si="2"/>
        <v>0.78819842547831698</v>
      </c>
      <c r="E43" s="3">
        <f t="shared" si="3"/>
        <v>1</v>
      </c>
      <c r="F43" s="3">
        <f t="shared" si="4"/>
        <v>-1.5521054118401825</v>
      </c>
      <c r="G43" s="3">
        <f t="shared" si="8"/>
        <v>-0.49643688631389105</v>
      </c>
      <c r="H43" s="3">
        <f t="shared" si="5"/>
        <v>-1.7618770739414158</v>
      </c>
      <c r="I43" s="3">
        <f t="shared" si="6"/>
        <v>3.1042108236803649</v>
      </c>
    </row>
    <row r="44" spans="1:9" x14ac:dyDescent="0.2">
      <c r="A44" s="3">
        <v>43</v>
      </c>
      <c r="B44" s="3">
        <v>0</v>
      </c>
      <c r="C44" s="3">
        <f t="shared" si="7"/>
        <v>-2.0932600000000008</v>
      </c>
      <c r="D44" s="3">
        <f t="shared" si="2"/>
        <v>0.10975364153578081</v>
      </c>
      <c r="E44" s="3">
        <f t="shared" si="3"/>
        <v>0</v>
      </c>
      <c r="F44" s="3">
        <f t="shared" si="4"/>
        <v>-0.11625704729684593</v>
      </c>
      <c r="G44" s="3">
        <f t="shared" si="8"/>
        <v>-0.49643688631389105</v>
      </c>
      <c r="H44" s="3">
        <f t="shared" si="5"/>
        <v>-0.48219715324096624</v>
      </c>
      <c r="I44" s="3">
        <f t="shared" si="6"/>
        <v>0.23251409459369188</v>
      </c>
    </row>
    <row r="45" spans="1:9" x14ac:dyDescent="0.2">
      <c r="A45" s="3">
        <v>40</v>
      </c>
      <c r="B45" s="3">
        <v>0</v>
      </c>
      <c r="C45" s="3">
        <f t="shared" si="7"/>
        <v>-3.3710200000000015</v>
      </c>
      <c r="D45" s="3">
        <f t="shared" si="2"/>
        <v>3.3213540631267052E-2</v>
      </c>
      <c r="E45" s="3">
        <f t="shared" si="3"/>
        <v>0</v>
      </c>
      <c r="F45" s="3">
        <f t="shared" si="4"/>
        <v>-3.3777635868666007E-2</v>
      </c>
      <c r="G45" s="3">
        <f t="shared" si="8"/>
        <v>-0.49643688631389105</v>
      </c>
      <c r="H45" s="3">
        <f t="shared" si="5"/>
        <v>-0.25991396987721149</v>
      </c>
      <c r="I45" s="3">
        <f t="shared" si="6"/>
        <v>6.7555271737332001E-2</v>
      </c>
    </row>
    <row r="46" spans="1:9" x14ac:dyDescent="0.2">
      <c r="A46" s="3">
        <v>50</v>
      </c>
      <c r="B46" s="3">
        <v>0</v>
      </c>
      <c r="C46" s="3">
        <f t="shared" si="7"/>
        <v>0.88817999999999842</v>
      </c>
      <c r="D46" s="3">
        <f t="shared" si="2"/>
        <v>0.70851444571559019</v>
      </c>
      <c r="E46" s="3">
        <f t="shared" si="3"/>
        <v>1</v>
      </c>
      <c r="F46" s="3">
        <f t="shared" si="4"/>
        <v>-1.2327648309052828</v>
      </c>
      <c r="G46" s="3">
        <f t="shared" si="8"/>
        <v>-0.49643688631389105</v>
      </c>
      <c r="H46" s="3">
        <f t="shared" si="5"/>
        <v>-1.5702005164343074</v>
      </c>
      <c r="I46" s="3">
        <f t="shared" si="6"/>
        <v>2.4655296618105655</v>
      </c>
    </row>
    <row r="47" spans="1:9" x14ac:dyDescent="0.2">
      <c r="A47" s="3">
        <v>29</v>
      </c>
      <c r="B47" s="3">
        <v>0</v>
      </c>
      <c r="C47" s="3">
        <f t="shared" si="7"/>
        <v>-8.056140000000001</v>
      </c>
      <c r="D47" s="3">
        <f t="shared" si="2"/>
        <v>3.1704808802300702E-4</v>
      </c>
      <c r="E47" s="3">
        <f t="shared" si="3"/>
        <v>0</v>
      </c>
      <c r="F47" s="3">
        <f t="shared" si="4"/>
        <v>-3.1709835839371312E-4</v>
      </c>
      <c r="G47" s="3">
        <f t="shared" si="8"/>
        <v>-0.49643688631389105</v>
      </c>
      <c r="H47" s="3">
        <f t="shared" si="5"/>
        <v>-2.5183262631903482E-2</v>
      </c>
      <c r="I47" s="3">
        <f t="shared" si="6"/>
        <v>6.3419671678742635E-4</v>
      </c>
    </row>
    <row r="48" spans="1:9" x14ac:dyDescent="0.2">
      <c r="A48" s="3">
        <v>41</v>
      </c>
      <c r="B48" s="3">
        <v>0</v>
      </c>
      <c r="C48" s="3">
        <f t="shared" si="7"/>
        <v>-2.9451000000000001</v>
      </c>
      <c r="D48" s="3">
        <f t="shared" si="2"/>
        <v>4.9968610848546251E-2</v>
      </c>
      <c r="E48" s="3">
        <f t="shared" si="3"/>
        <v>0</v>
      </c>
      <c r="F48" s="3">
        <f t="shared" si="4"/>
        <v>-5.1260253721342734E-2</v>
      </c>
      <c r="G48" s="3">
        <f t="shared" si="8"/>
        <v>-0.49643688631389105</v>
      </c>
      <c r="H48" s="3">
        <f t="shared" si="5"/>
        <v>-0.3201882375145681</v>
      </c>
      <c r="I48" s="3">
        <f t="shared" si="6"/>
        <v>0.10252050744268547</v>
      </c>
    </row>
    <row r="49" spans="1:9" x14ac:dyDescent="0.2">
      <c r="A49" s="3">
        <v>39</v>
      </c>
      <c r="B49" s="3">
        <v>0</v>
      </c>
      <c r="C49" s="3">
        <f t="shared" si="7"/>
        <v>-3.7969399999999993</v>
      </c>
      <c r="D49" s="3">
        <f t="shared" si="2"/>
        <v>2.1946858433912635E-2</v>
      </c>
      <c r="E49" s="3">
        <f t="shared" si="3"/>
        <v>0</v>
      </c>
      <c r="F49" s="3">
        <f t="shared" si="4"/>
        <v>-2.2191273443880548E-2</v>
      </c>
      <c r="G49" s="3">
        <f t="shared" si="8"/>
        <v>-0.49643688631389105</v>
      </c>
      <c r="H49" s="3">
        <f t="shared" si="5"/>
        <v>-0.21067165658379652</v>
      </c>
      <c r="I49" s="3">
        <f t="shared" si="6"/>
        <v>4.4382546887761096E-2</v>
      </c>
    </row>
    <row r="50" spans="1:9" x14ac:dyDescent="0.2">
      <c r="A50" s="3">
        <v>33</v>
      </c>
      <c r="B50" s="3">
        <v>0</v>
      </c>
      <c r="C50" s="3">
        <f t="shared" si="7"/>
        <v>-6.3524600000000007</v>
      </c>
      <c r="D50" s="3">
        <f t="shared" si="2"/>
        <v>1.7394245495493176E-3</v>
      </c>
      <c r="E50" s="3">
        <f t="shared" si="3"/>
        <v>0</v>
      </c>
      <c r="F50" s="3">
        <f t="shared" si="4"/>
        <v>-1.7409391049892809E-3</v>
      </c>
      <c r="G50" s="3">
        <f t="shared" si="8"/>
        <v>-0.49643688631389105</v>
      </c>
      <c r="H50" s="3">
        <f t="shared" si="5"/>
        <v>-5.9007441988096397E-2</v>
      </c>
      <c r="I50" s="3">
        <f t="shared" si="6"/>
        <v>3.4818782099785618E-3</v>
      </c>
    </row>
    <row r="51" spans="1:9" x14ac:dyDescent="0.2">
      <c r="A51" s="3">
        <v>39</v>
      </c>
      <c r="B51" s="3">
        <v>0</v>
      </c>
      <c r="C51" s="3">
        <f t="shared" si="7"/>
        <v>-3.7969399999999993</v>
      </c>
      <c r="D51" s="3">
        <f t="shared" si="2"/>
        <v>2.1946858433912635E-2</v>
      </c>
      <c r="E51" s="3">
        <f t="shared" si="3"/>
        <v>0</v>
      </c>
      <c r="F51" s="3">
        <f t="shared" si="4"/>
        <v>-2.2191273443880548E-2</v>
      </c>
      <c r="G51" s="3">
        <f t="shared" si="8"/>
        <v>-0.49643688631389105</v>
      </c>
      <c r="H51" s="3">
        <f t="shared" si="5"/>
        <v>-0.21067165658379652</v>
      </c>
      <c r="I51" s="3">
        <f t="shared" si="6"/>
        <v>4.4382546887761096E-2</v>
      </c>
    </row>
    <row r="52" spans="1:9" x14ac:dyDescent="0.2">
      <c r="A52" s="3">
        <v>45</v>
      </c>
      <c r="B52" s="3">
        <v>0</v>
      </c>
      <c r="C52" s="3">
        <f t="shared" si="7"/>
        <v>-1.2414200000000015</v>
      </c>
      <c r="D52" s="3">
        <f t="shared" si="2"/>
        <v>0.22418891089991019</v>
      </c>
      <c r="E52" s="3">
        <f t="shared" si="3"/>
        <v>0</v>
      </c>
      <c r="F52" s="3">
        <f t="shared" si="4"/>
        <v>-0.25384623031703074</v>
      </c>
      <c r="G52" s="3">
        <f t="shared" si="8"/>
        <v>-0.49643688631389105</v>
      </c>
      <c r="H52" s="3">
        <f t="shared" si="5"/>
        <v>-0.71252541051815232</v>
      </c>
      <c r="I52" s="3">
        <f t="shared" si="6"/>
        <v>0.50769246063406148</v>
      </c>
    </row>
    <row r="53" spans="1:9" x14ac:dyDescent="0.2">
      <c r="A53" s="3">
        <v>37</v>
      </c>
      <c r="B53" s="3">
        <v>0</v>
      </c>
      <c r="C53" s="3">
        <f t="shared" si="7"/>
        <v>-4.6487800000000004</v>
      </c>
      <c r="D53" s="3">
        <f t="shared" si="2"/>
        <v>9.4824956723324472E-3</v>
      </c>
      <c r="E53" s="3">
        <f t="shared" si="3"/>
        <v>0</v>
      </c>
      <c r="F53" s="3">
        <f t="shared" si="4"/>
        <v>-9.5277407859854224E-3</v>
      </c>
      <c r="G53" s="3">
        <f t="shared" si="8"/>
        <v>-0.49643688631389105</v>
      </c>
      <c r="H53" s="3">
        <f t="shared" si="5"/>
        <v>-0.13804159363022017</v>
      </c>
      <c r="I53" s="3">
        <f t="shared" si="6"/>
        <v>1.9055481571970841E-2</v>
      </c>
    </row>
    <row r="54" spans="1:9" x14ac:dyDescent="0.2">
      <c r="A54" s="3">
        <v>45</v>
      </c>
      <c r="B54" s="3">
        <v>0</v>
      </c>
      <c r="C54" s="3">
        <f t="shared" si="7"/>
        <v>-1.2414200000000015</v>
      </c>
      <c r="D54" s="3">
        <f t="shared" si="2"/>
        <v>0.22418891089991019</v>
      </c>
      <c r="E54" s="3">
        <f t="shared" si="3"/>
        <v>0</v>
      </c>
      <c r="F54" s="3">
        <f t="shared" si="4"/>
        <v>-0.25384623031703074</v>
      </c>
      <c r="G54" s="3">
        <f t="shared" si="8"/>
        <v>-0.49643688631389105</v>
      </c>
      <c r="H54" s="3">
        <f t="shared" si="5"/>
        <v>-0.71252541051815232</v>
      </c>
      <c r="I54" s="3">
        <f t="shared" si="6"/>
        <v>0.50769246063406148</v>
      </c>
    </row>
    <row r="55" spans="1:9" x14ac:dyDescent="0.2">
      <c r="A55" s="3">
        <v>34</v>
      </c>
      <c r="B55" s="3">
        <v>0</v>
      </c>
      <c r="C55" s="3">
        <f t="shared" si="7"/>
        <v>-5.926540000000001</v>
      </c>
      <c r="D55" s="3">
        <f t="shared" si="2"/>
        <v>2.6605985990149077E-3</v>
      </c>
      <c r="E55" s="3">
        <f t="shared" si="3"/>
        <v>0</v>
      </c>
      <c r="F55" s="3">
        <f t="shared" si="4"/>
        <v>-2.664144281956621E-3</v>
      </c>
      <c r="G55" s="3">
        <f t="shared" si="8"/>
        <v>-0.49643688631389105</v>
      </c>
      <c r="H55" s="3">
        <f t="shared" si="5"/>
        <v>-7.2995126987445147E-2</v>
      </c>
      <c r="I55" s="3">
        <f t="shared" si="6"/>
        <v>5.328288563913243E-3</v>
      </c>
    </row>
    <row r="56" spans="1:9" x14ac:dyDescent="0.2">
      <c r="A56" s="3">
        <v>45</v>
      </c>
      <c r="B56" s="3">
        <v>0</v>
      </c>
      <c r="C56" s="3">
        <f t="shared" si="7"/>
        <v>-1.2414200000000015</v>
      </c>
      <c r="D56" s="3">
        <f t="shared" si="2"/>
        <v>0.22418891089991019</v>
      </c>
      <c r="E56" s="3">
        <f t="shared" si="3"/>
        <v>0</v>
      </c>
      <c r="F56" s="3">
        <f t="shared" si="4"/>
        <v>-0.25384623031703074</v>
      </c>
      <c r="G56" s="3">
        <f t="shared" si="8"/>
        <v>-0.49643688631389105</v>
      </c>
      <c r="H56" s="3">
        <f t="shared" si="5"/>
        <v>-0.71252541051815232</v>
      </c>
      <c r="I56" s="3">
        <f t="shared" si="6"/>
        <v>0.50769246063406148</v>
      </c>
    </row>
    <row r="57" spans="1:9" x14ac:dyDescent="0.2">
      <c r="A57" s="3">
        <v>30</v>
      </c>
      <c r="B57" s="3">
        <v>0</v>
      </c>
      <c r="C57" s="3">
        <f t="shared" si="7"/>
        <v>-7.6302199999999996</v>
      </c>
      <c r="D57" s="3">
        <f t="shared" si="2"/>
        <v>4.8531837641275556E-4</v>
      </c>
      <c r="E57" s="3">
        <f t="shared" si="3"/>
        <v>0</v>
      </c>
      <c r="F57" s="3">
        <f t="shared" si="4"/>
        <v>-4.8543618149290562E-4</v>
      </c>
      <c r="G57" s="3">
        <f t="shared" si="8"/>
        <v>-0.49643688631389105</v>
      </c>
      <c r="H57" s="3">
        <f t="shared" si="5"/>
        <v>-3.1158824801102675E-2</v>
      </c>
      <c r="I57" s="3">
        <f t="shared" si="6"/>
        <v>9.7087236298581123E-4</v>
      </c>
    </row>
    <row r="58" spans="1:9" x14ac:dyDescent="0.2">
      <c r="A58" s="3">
        <v>41</v>
      </c>
      <c r="B58" s="3">
        <v>0</v>
      </c>
      <c r="C58" s="3">
        <f t="shared" si="7"/>
        <v>-2.9451000000000001</v>
      </c>
      <c r="D58" s="3">
        <f t="shared" si="2"/>
        <v>4.9968610848546251E-2</v>
      </c>
      <c r="E58" s="3">
        <f t="shared" si="3"/>
        <v>0</v>
      </c>
      <c r="F58" s="3">
        <f t="shared" si="4"/>
        <v>-5.1260253721342734E-2</v>
      </c>
      <c r="G58" s="3">
        <f t="shared" si="8"/>
        <v>-0.49643688631389105</v>
      </c>
      <c r="H58" s="3">
        <f t="shared" si="5"/>
        <v>-0.3201882375145681</v>
      </c>
      <c r="I58" s="3">
        <f t="shared" si="6"/>
        <v>0.10252050744268547</v>
      </c>
    </row>
    <row r="59" spans="1:9" x14ac:dyDescent="0.2">
      <c r="A59" s="3">
        <v>39</v>
      </c>
      <c r="B59" s="3">
        <v>0</v>
      </c>
      <c r="C59" s="3">
        <f t="shared" si="7"/>
        <v>-3.7969399999999993</v>
      </c>
      <c r="D59" s="3">
        <f t="shared" si="2"/>
        <v>2.1946858433912635E-2</v>
      </c>
      <c r="E59" s="3">
        <f t="shared" si="3"/>
        <v>0</v>
      </c>
      <c r="F59" s="3">
        <f t="shared" si="4"/>
        <v>-2.2191273443880548E-2</v>
      </c>
      <c r="G59" s="3">
        <f t="shared" si="8"/>
        <v>-0.49643688631389105</v>
      </c>
      <c r="H59" s="3">
        <f t="shared" si="5"/>
        <v>-0.21067165658379652</v>
      </c>
      <c r="I59" s="3">
        <f t="shared" si="6"/>
        <v>4.4382546887761096E-2</v>
      </c>
    </row>
    <row r="60" spans="1:9" x14ac:dyDescent="0.2">
      <c r="A60" s="3">
        <v>48</v>
      </c>
      <c r="B60" s="3">
        <v>0</v>
      </c>
      <c r="C60" s="3">
        <f t="shared" si="7"/>
        <v>3.6339999999999151E-2</v>
      </c>
      <c r="D60" s="3">
        <f t="shared" si="2"/>
        <v>0.50908400033109658</v>
      </c>
      <c r="E60" s="3">
        <f t="shared" si="3"/>
        <v>1</v>
      </c>
      <c r="F60" s="3">
        <f t="shared" si="4"/>
        <v>-0.71148224592755316</v>
      </c>
      <c r="G60" s="3">
        <f t="shared" si="8"/>
        <v>-0.49643688631389105</v>
      </c>
      <c r="H60" s="3">
        <f t="shared" si="5"/>
        <v>-1.1928807534096215</v>
      </c>
      <c r="I60" s="3">
        <f t="shared" si="6"/>
        <v>1.4229644918551063</v>
      </c>
    </row>
    <row r="61" spans="1:9" x14ac:dyDescent="0.2">
      <c r="A61" s="3">
        <v>41</v>
      </c>
      <c r="B61" s="3">
        <v>0</v>
      </c>
      <c r="C61" s="3">
        <f t="shared" si="7"/>
        <v>-2.9451000000000001</v>
      </c>
      <c r="D61" s="3">
        <f t="shared" si="2"/>
        <v>4.9968610848546251E-2</v>
      </c>
      <c r="E61" s="3">
        <f t="shared" si="3"/>
        <v>0</v>
      </c>
      <c r="F61" s="3">
        <f t="shared" si="4"/>
        <v>-5.1260253721342734E-2</v>
      </c>
      <c r="G61" s="3">
        <f t="shared" si="8"/>
        <v>-0.49643688631389105</v>
      </c>
      <c r="H61" s="3">
        <f t="shared" si="5"/>
        <v>-0.3201882375145681</v>
      </c>
      <c r="I61" s="3">
        <f t="shared" si="6"/>
        <v>0.10252050744268547</v>
      </c>
    </row>
    <row r="62" spans="1:9" x14ac:dyDescent="0.2">
      <c r="A62" s="3">
        <v>47</v>
      </c>
      <c r="B62" s="3">
        <v>0</v>
      </c>
      <c r="C62" s="3">
        <f t="shared" si="7"/>
        <v>-0.38957999999999871</v>
      </c>
      <c r="D62" s="3">
        <f t="shared" si="2"/>
        <v>0.40381841124007106</v>
      </c>
      <c r="E62" s="3">
        <f t="shared" si="3"/>
        <v>0</v>
      </c>
      <c r="F62" s="3">
        <f t="shared" si="4"/>
        <v>-0.51720997919464939</v>
      </c>
      <c r="G62" s="3">
        <f t="shared" si="8"/>
        <v>-0.49643688631389105</v>
      </c>
      <c r="H62" s="3">
        <f t="shared" si="5"/>
        <v>-1.0170643826175896</v>
      </c>
      <c r="I62" s="3">
        <f t="shared" si="6"/>
        <v>1.0344199583892986</v>
      </c>
    </row>
    <row r="63" spans="1:9" x14ac:dyDescent="0.2">
      <c r="A63" s="3">
        <v>28</v>
      </c>
      <c r="B63" s="3">
        <v>0</v>
      </c>
      <c r="C63" s="3">
        <f t="shared" si="7"/>
        <v>-8.4820600000000006</v>
      </c>
      <c r="D63" s="3">
        <f t="shared" si="2"/>
        <v>2.071086278590423E-4</v>
      </c>
      <c r="E63" s="3">
        <f t="shared" si="3"/>
        <v>0</v>
      </c>
      <c r="F63" s="3">
        <f t="shared" si="4"/>
        <v>-2.0713007781253254E-4</v>
      </c>
      <c r="G63" s="3">
        <f t="shared" si="8"/>
        <v>-0.49643688631389105</v>
      </c>
      <c r="H63" s="3">
        <f t="shared" si="5"/>
        <v>-2.0353381921073093E-2</v>
      </c>
      <c r="I63" s="3">
        <f t="shared" si="6"/>
        <v>4.1426015562506503E-4</v>
      </c>
    </row>
    <row r="64" spans="1:9" x14ac:dyDescent="0.2">
      <c r="A64" s="3">
        <v>45</v>
      </c>
      <c r="B64" s="3">
        <v>0</v>
      </c>
      <c r="C64" s="3">
        <f t="shared" si="7"/>
        <v>-1.2414200000000015</v>
      </c>
      <c r="D64" s="3">
        <f t="shared" si="2"/>
        <v>0.22418891089991019</v>
      </c>
      <c r="E64" s="3">
        <f t="shared" si="3"/>
        <v>0</v>
      </c>
      <c r="F64" s="3">
        <f t="shared" si="4"/>
        <v>-0.25384623031703074</v>
      </c>
      <c r="G64" s="3">
        <f t="shared" si="8"/>
        <v>-0.49643688631389105</v>
      </c>
      <c r="H64" s="3">
        <f t="shared" si="5"/>
        <v>-0.71252541051815232</v>
      </c>
      <c r="I64" s="3">
        <f t="shared" si="6"/>
        <v>0.50769246063406148</v>
      </c>
    </row>
    <row r="65" spans="1:9" x14ac:dyDescent="0.2">
      <c r="A65" s="3">
        <v>37</v>
      </c>
      <c r="B65" s="3">
        <v>0</v>
      </c>
      <c r="C65" s="3">
        <f t="shared" si="7"/>
        <v>-4.6487800000000004</v>
      </c>
      <c r="D65" s="3">
        <f t="shared" si="2"/>
        <v>9.4824956723324472E-3</v>
      </c>
      <c r="E65" s="3">
        <f t="shared" si="3"/>
        <v>0</v>
      </c>
      <c r="F65" s="3">
        <f t="shared" si="4"/>
        <v>-9.5277407859854224E-3</v>
      </c>
      <c r="G65" s="3">
        <f t="shared" si="8"/>
        <v>-0.49643688631389105</v>
      </c>
      <c r="H65" s="3">
        <f t="shared" si="5"/>
        <v>-0.13804159363022017</v>
      </c>
      <c r="I65" s="3">
        <f t="shared" si="6"/>
        <v>1.9055481571970841E-2</v>
      </c>
    </row>
    <row r="66" spans="1:9" x14ac:dyDescent="0.2">
      <c r="A66" s="3">
        <v>48</v>
      </c>
      <c r="B66" s="3">
        <v>0</v>
      </c>
      <c r="C66" s="3">
        <f t="shared" ref="C66:C93" si="9">$L$2+$L$3*A66</f>
        <v>3.6339999999999151E-2</v>
      </c>
      <c r="D66" s="3">
        <f t="shared" si="2"/>
        <v>0.50908400033109658</v>
      </c>
      <c r="E66" s="3">
        <f t="shared" si="3"/>
        <v>1</v>
      </c>
      <c r="F66" s="3">
        <f t="shared" si="4"/>
        <v>-0.71148224592755316</v>
      </c>
      <c r="G66" s="3">
        <f t="shared" ref="G66:G93" si="10">B66*$L$4-LN(1+EXP($L$4))</f>
        <v>-0.49643688631389105</v>
      </c>
      <c r="H66" s="3">
        <f t="shared" si="5"/>
        <v>-1.1928807534096215</v>
      </c>
      <c r="I66" s="3">
        <f t="shared" si="6"/>
        <v>1.4229644918551063</v>
      </c>
    </row>
    <row r="67" spans="1:9" x14ac:dyDescent="0.2">
      <c r="A67" s="3">
        <v>38</v>
      </c>
      <c r="B67" s="3">
        <v>0</v>
      </c>
      <c r="C67" s="3">
        <f t="shared" si="9"/>
        <v>-4.2228600000000007</v>
      </c>
      <c r="D67" s="3">
        <f t="shared" ref="D67:D93" si="11">EXP(C67)/(1+EXP(C67))</f>
        <v>1.4444951601516832E-2</v>
      </c>
      <c r="E67" s="3">
        <f t="shared" ref="E67:E93" si="12">IF(D67&gt;0.5,1,0)</f>
        <v>0</v>
      </c>
      <c r="F67" s="3">
        <f t="shared" ref="F67:F93" si="13">B67*C67-LN(1+EXP(C67))</f>
        <v>-1.4550295604903335E-2</v>
      </c>
      <c r="G67" s="3">
        <f t="shared" si="10"/>
        <v>-0.49643688631389105</v>
      </c>
      <c r="H67" s="3">
        <f t="shared" ref="H67:H93" si="14">IF(B67=1,1,-1)*SQRT(-2*F67)</f>
        <v>-0.17058895395015081</v>
      </c>
      <c r="I67" s="3">
        <f t="shared" ref="I67:I93" si="15">H67^2</f>
        <v>2.9100591209806674E-2</v>
      </c>
    </row>
    <row r="68" spans="1:9" x14ac:dyDescent="0.2">
      <c r="A68" s="3">
        <v>39</v>
      </c>
      <c r="B68" s="3">
        <v>0</v>
      </c>
      <c r="C68" s="3">
        <f t="shared" si="9"/>
        <v>-3.7969399999999993</v>
      </c>
      <c r="D68" s="3">
        <f t="shared" si="11"/>
        <v>2.1946858433912635E-2</v>
      </c>
      <c r="E68" s="3">
        <f t="shared" si="12"/>
        <v>0</v>
      </c>
      <c r="F68" s="3">
        <f t="shared" si="13"/>
        <v>-2.2191273443880548E-2</v>
      </c>
      <c r="G68" s="3">
        <f t="shared" si="10"/>
        <v>-0.49643688631389105</v>
      </c>
      <c r="H68" s="3">
        <f t="shared" si="14"/>
        <v>-0.21067165658379652</v>
      </c>
      <c r="I68" s="3">
        <f t="shared" si="15"/>
        <v>4.4382546887761096E-2</v>
      </c>
    </row>
    <row r="69" spans="1:9" x14ac:dyDescent="0.2">
      <c r="A69" s="3">
        <v>41</v>
      </c>
      <c r="B69" s="3">
        <v>0</v>
      </c>
      <c r="C69" s="3">
        <f t="shared" si="9"/>
        <v>-2.9451000000000001</v>
      </c>
      <c r="D69" s="3">
        <f t="shared" si="11"/>
        <v>4.9968610848546251E-2</v>
      </c>
      <c r="E69" s="3">
        <f t="shared" si="12"/>
        <v>0</v>
      </c>
      <c r="F69" s="3">
        <f t="shared" si="13"/>
        <v>-5.1260253721342734E-2</v>
      </c>
      <c r="G69" s="3">
        <f t="shared" si="10"/>
        <v>-0.49643688631389105</v>
      </c>
      <c r="H69" s="3">
        <f t="shared" si="14"/>
        <v>-0.3201882375145681</v>
      </c>
      <c r="I69" s="3">
        <f t="shared" si="15"/>
        <v>0.10252050744268547</v>
      </c>
    </row>
    <row r="70" spans="1:9" x14ac:dyDescent="0.2">
      <c r="A70" s="3">
        <v>43</v>
      </c>
      <c r="B70" s="3">
        <v>0</v>
      </c>
      <c r="C70" s="3">
        <f t="shared" si="9"/>
        <v>-2.0932600000000008</v>
      </c>
      <c r="D70" s="3">
        <f t="shared" si="11"/>
        <v>0.10975364153578081</v>
      </c>
      <c r="E70" s="3">
        <f t="shared" si="12"/>
        <v>0</v>
      </c>
      <c r="F70" s="3">
        <f t="shared" si="13"/>
        <v>-0.11625704729684593</v>
      </c>
      <c r="G70" s="3">
        <f t="shared" si="10"/>
        <v>-0.49643688631389105</v>
      </c>
      <c r="H70" s="3">
        <f t="shared" si="14"/>
        <v>-0.48219715324096624</v>
      </c>
      <c r="I70" s="3">
        <f t="shared" si="15"/>
        <v>0.23251409459369188</v>
      </c>
    </row>
    <row r="71" spans="1:9" x14ac:dyDescent="0.2">
      <c r="A71" s="3">
        <v>47</v>
      </c>
      <c r="B71" s="3">
        <v>0</v>
      </c>
      <c r="C71" s="3">
        <f t="shared" si="9"/>
        <v>-0.38957999999999871</v>
      </c>
      <c r="D71" s="3">
        <f t="shared" si="11"/>
        <v>0.40381841124007106</v>
      </c>
      <c r="E71" s="3">
        <f t="shared" si="12"/>
        <v>0</v>
      </c>
      <c r="F71" s="3">
        <f t="shared" si="13"/>
        <v>-0.51720997919464939</v>
      </c>
      <c r="G71" s="3">
        <f t="shared" si="10"/>
        <v>-0.49643688631389105</v>
      </c>
      <c r="H71" s="3">
        <f t="shared" si="14"/>
        <v>-1.0170643826175896</v>
      </c>
      <c r="I71" s="3">
        <f t="shared" si="15"/>
        <v>1.0344199583892986</v>
      </c>
    </row>
    <row r="72" spans="1:9" x14ac:dyDescent="0.2">
      <c r="A72" s="3">
        <v>37</v>
      </c>
      <c r="B72" s="3">
        <v>0</v>
      </c>
      <c r="C72" s="3">
        <f t="shared" si="9"/>
        <v>-4.6487800000000004</v>
      </c>
      <c r="D72" s="3">
        <f t="shared" si="11"/>
        <v>9.4824956723324472E-3</v>
      </c>
      <c r="E72" s="3">
        <f t="shared" si="12"/>
        <v>0</v>
      </c>
      <c r="F72" s="3">
        <f t="shared" si="13"/>
        <v>-9.5277407859854224E-3</v>
      </c>
      <c r="G72" s="3">
        <f t="shared" si="10"/>
        <v>-0.49643688631389105</v>
      </c>
      <c r="H72" s="3">
        <f t="shared" si="14"/>
        <v>-0.13804159363022017</v>
      </c>
      <c r="I72" s="3">
        <f t="shared" si="15"/>
        <v>1.9055481571970841E-2</v>
      </c>
    </row>
    <row r="73" spans="1:9" x14ac:dyDescent="0.2">
      <c r="A73" s="3">
        <v>30</v>
      </c>
      <c r="B73" s="3">
        <v>0</v>
      </c>
      <c r="C73" s="3">
        <f t="shared" si="9"/>
        <v>-7.6302199999999996</v>
      </c>
      <c r="D73" s="3">
        <f t="shared" si="11"/>
        <v>4.8531837641275556E-4</v>
      </c>
      <c r="E73" s="3">
        <f t="shared" si="12"/>
        <v>0</v>
      </c>
      <c r="F73" s="3">
        <f t="shared" si="13"/>
        <v>-4.8543618149290562E-4</v>
      </c>
      <c r="G73" s="3">
        <f t="shared" si="10"/>
        <v>-0.49643688631389105</v>
      </c>
      <c r="H73" s="3">
        <f t="shared" si="14"/>
        <v>-3.1158824801102675E-2</v>
      </c>
      <c r="I73" s="3">
        <f t="shared" si="15"/>
        <v>9.7087236298581123E-4</v>
      </c>
    </row>
    <row r="74" spans="1:9" x14ac:dyDescent="0.2">
      <c r="A74" s="3">
        <v>39</v>
      </c>
      <c r="B74" s="3">
        <v>0</v>
      </c>
      <c r="C74" s="3">
        <f t="shared" si="9"/>
        <v>-3.7969399999999993</v>
      </c>
      <c r="D74" s="3">
        <f t="shared" si="11"/>
        <v>2.1946858433912635E-2</v>
      </c>
      <c r="E74" s="3">
        <f t="shared" si="12"/>
        <v>0</v>
      </c>
      <c r="F74" s="3">
        <f t="shared" si="13"/>
        <v>-2.2191273443880548E-2</v>
      </c>
      <c r="G74" s="3">
        <f t="shared" si="10"/>
        <v>-0.49643688631389105</v>
      </c>
      <c r="H74" s="3">
        <f t="shared" si="14"/>
        <v>-0.21067165658379652</v>
      </c>
      <c r="I74" s="3">
        <f t="shared" si="15"/>
        <v>4.4382546887761096E-2</v>
      </c>
    </row>
    <row r="75" spans="1:9" x14ac:dyDescent="0.2">
      <c r="A75" s="3">
        <v>50</v>
      </c>
      <c r="B75" s="3">
        <v>0</v>
      </c>
      <c r="C75" s="3">
        <f t="shared" si="9"/>
        <v>0.88817999999999842</v>
      </c>
      <c r="D75" s="3">
        <f t="shared" si="11"/>
        <v>0.70851444571559019</v>
      </c>
      <c r="E75" s="3">
        <f t="shared" si="12"/>
        <v>1</v>
      </c>
      <c r="F75" s="3">
        <f t="shared" si="13"/>
        <v>-1.2327648309052828</v>
      </c>
      <c r="G75" s="3">
        <f t="shared" si="10"/>
        <v>-0.49643688631389105</v>
      </c>
      <c r="H75" s="3">
        <f t="shared" si="14"/>
        <v>-1.5702005164343074</v>
      </c>
      <c r="I75" s="3">
        <f t="shared" si="15"/>
        <v>2.4655296618105655</v>
      </c>
    </row>
    <row r="76" spans="1:9" x14ac:dyDescent="0.2">
      <c r="A76" s="3">
        <v>36</v>
      </c>
      <c r="B76" s="3">
        <v>0</v>
      </c>
      <c r="C76" s="3">
        <f t="shared" si="9"/>
        <v>-5.0747</v>
      </c>
      <c r="D76" s="3">
        <f t="shared" si="11"/>
        <v>6.2141054811584336E-3</v>
      </c>
      <c r="E76" s="3">
        <f t="shared" si="12"/>
        <v>0</v>
      </c>
      <c r="F76" s="3">
        <f t="shared" si="13"/>
        <v>-6.2334933953842051E-3</v>
      </c>
      <c r="G76" s="3">
        <f t="shared" si="10"/>
        <v>-0.49643688631389105</v>
      </c>
      <c r="H76" s="3">
        <f t="shared" si="14"/>
        <v>-0.11165566170494182</v>
      </c>
      <c r="I76" s="3">
        <f t="shared" si="15"/>
        <v>1.246698679076841E-2</v>
      </c>
    </row>
    <row r="77" spans="1:9" x14ac:dyDescent="0.2">
      <c r="A77" s="3">
        <v>28</v>
      </c>
      <c r="B77" s="3">
        <v>0</v>
      </c>
      <c r="C77" s="3">
        <f t="shared" si="9"/>
        <v>-8.4820600000000006</v>
      </c>
      <c r="D77" s="3">
        <f t="shared" si="11"/>
        <v>2.071086278590423E-4</v>
      </c>
      <c r="E77" s="3">
        <f t="shared" si="12"/>
        <v>0</v>
      </c>
      <c r="F77" s="3">
        <f t="shared" si="13"/>
        <v>-2.0713007781253254E-4</v>
      </c>
      <c r="G77" s="3">
        <f t="shared" si="10"/>
        <v>-0.49643688631389105</v>
      </c>
      <c r="H77" s="3">
        <f t="shared" si="14"/>
        <v>-2.0353381921073093E-2</v>
      </c>
      <c r="I77" s="3">
        <f t="shared" si="15"/>
        <v>4.1426015562506503E-4</v>
      </c>
    </row>
    <row r="78" spans="1:9" x14ac:dyDescent="0.2">
      <c r="A78" s="3">
        <v>34</v>
      </c>
      <c r="B78" s="3">
        <v>0</v>
      </c>
      <c r="C78" s="3">
        <f t="shared" si="9"/>
        <v>-5.926540000000001</v>
      </c>
      <c r="D78" s="3">
        <f t="shared" si="11"/>
        <v>2.6605985990149077E-3</v>
      </c>
      <c r="E78" s="3">
        <f t="shared" si="12"/>
        <v>0</v>
      </c>
      <c r="F78" s="3">
        <f t="shared" si="13"/>
        <v>-2.664144281956621E-3</v>
      </c>
      <c r="G78" s="3">
        <f t="shared" si="10"/>
        <v>-0.49643688631389105</v>
      </c>
      <c r="H78" s="3">
        <f t="shared" si="14"/>
        <v>-7.2995126987445147E-2</v>
      </c>
      <c r="I78" s="3">
        <f t="shared" si="15"/>
        <v>5.328288563913243E-3</v>
      </c>
    </row>
    <row r="79" spans="1:9" x14ac:dyDescent="0.2">
      <c r="A79" s="3">
        <v>51</v>
      </c>
      <c r="B79" s="3">
        <v>0</v>
      </c>
      <c r="C79" s="3">
        <f t="shared" si="9"/>
        <v>1.3140999999999998</v>
      </c>
      <c r="D79" s="3">
        <f t="shared" si="11"/>
        <v>0.78819842547831698</v>
      </c>
      <c r="E79" s="3">
        <f t="shared" si="12"/>
        <v>1</v>
      </c>
      <c r="F79" s="3">
        <f t="shared" si="13"/>
        <v>-1.5521054118401825</v>
      </c>
      <c r="G79" s="3">
        <f t="shared" si="10"/>
        <v>-0.49643688631389105</v>
      </c>
      <c r="H79" s="3">
        <f t="shared" si="14"/>
        <v>-1.7618770739414158</v>
      </c>
      <c r="I79" s="3">
        <f t="shared" si="15"/>
        <v>3.1042108236803649</v>
      </c>
    </row>
    <row r="80" spans="1:9" x14ac:dyDescent="0.2">
      <c r="A80" s="3">
        <v>43</v>
      </c>
      <c r="B80" s="3">
        <v>0</v>
      </c>
      <c r="C80" s="3">
        <f t="shared" si="9"/>
        <v>-2.0932600000000008</v>
      </c>
      <c r="D80" s="3">
        <f t="shared" si="11"/>
        <v>0.10975364153578081</v>
      </c>
      <c r="E80" s="3">
        <f t="shared" si="12"/>
        <v>0</v>
      </c>
      <c r="F80" s="3">
        <f t="shared" si="13"/>
        <v>-0.11625704729684593</v>
      </c>
      <c r="G80" s="3">
        <f t="shared" si="10"/>
        <v>-0.49643688631389105</v>
      </c>
      <c r="H80" s="3">
        <f t="shared" si="14"/>
        <v>-0.48219715324096624</v>
      </c>
      <c r="I80" s="3">
        <f t="shared" si="15"/>
        <v>0.23251409459369188</v>
      </c>
    </row>
    <row r="81" spans="1:9" x14ac:dyDescent="0.2">
      <c r="A81" s="3">
        <v>34</v>
      </c>
      <c r="B81" s="3">
        <v>0</v>
      </c>
      <c r="C81" s="3">
        <f t="shared" si="9"/>
        <v>-5.926540000000001</v>
      </c>
      <c r="D81" s="3">
        <f t="shared" si="11"/>
        <v>2.6605985990149077E-3</v>
      </c>
      <c r="E81" s="3">
        <f t="shared" si="12"/>
        <v>0</v>
      </c>
      <c r="F81" s="3">
        <f t="shared" si="13"/>
        <v>-2.664144281956621E-3</v>
      </c>
      <c r="G81" s="3">
        <f t="shared" si="10"/>
        <v>-0.49643688631389105</v>
      </c>
      <c r="H81" s="3">
        <f t="shared" si="14"/>
        <v>-7.2995126987445147E-2</v>
      </c>
      <c r="I81" s="3">
        <f t="shared" si="15"/>
        <v>5.328288563913243E-3</v>
      </c>
    </row>
    <row r="82" spans="1:9" x14ac:dyDescent="0.2">
      <c r="A82" s="3">
        <v>45</v>
      </c>
      <c r="B82" s="3">
        <v>0</v>
      </c>
      <c r="C82" s="3">
        <f t="shared" si="9"/>
        <v>-1.2414200000000015</v>
      </c>
      <c r="D82" s="3">
        <f t="shared" si="11"/>
        <v>0.22418891089991019</v>
      </c>
      <c r="E82" s="3">
        <f t="shared" si="12"/>
        <v>0</v>
      </c>
      <c r="F82" s="3">
        <f t="shared" si="13"/>
        <v>-0.25384623031703074</v>
      </c>
      <c r="G82" s="3">
        <f t="shared" si="10"/>
        <v>-0.49643688631389105</v>
      </c>
      <c r="H82" s="3">
        <f t="shared" si="14"/>
        <v>-0.71252541051815232</v>
      </c>
      <c r="I82" s="3">
        <f t="shared" si="15"/>
        <v>0.50769246063406148</v>
      </c>
    </row>
    <row r="83" spans="1:9" x14ac:dyDescent="0.2">
      <c r="A83" s="3">
        <v>31</v>
      </c>
      <c r="B83" s="3">
        <v>0</v>
      </c>
      <c r="C83" s="3">
        <f t="shared" si="9"/>
        <v>-7.2042999999999999</v>
      </c>
      <c r="D83" s="3">
        <f t="shared" si="11"/>
        <v>7.4283017483937745E-4</v>
      </c>
      <c r="E83" s="3">
        <f t="shared" si="12"/>
        <v>0</v>
      </c>
      <c r="F83" s="3">
        <f t="shared" si="13"/>
        <v>-7.4310620988033902E-4</v>
      </c>
      <c r="G83" s="3">
        <f t="shared" si="10"/>
        <v>-0.49643688631389105</v>
      </c>
      <c r="H83" s="3">
        <f t="shared" si="14"/>
        <v>-3.8551425651468171E-2</v>
      </c>
      <c r="I83" s="3">
        <f t="shared" si="15"/>
        <v>1.486212419760678E-3</v>
      </c>
    </row>
    <row r="84" spans="1:9" x14ac:dyDescent="0.2">
      <c r="A84" s="3">
        <v>29</v>
      </c>
      <c r="B84" s="3">
        <v>0</v>
      </c>
      <c r="C84" s="3">
        <f t="shared" si="9"/>
        <v>-8.056140000000001</v>
      </c>
      <c r="D84" s="3">
        <f t="shared" si="11"/>
        <v>3.1704808802300702E-4</v>
      </c>
      <c r="E84" s="3">
        <f t="shared" si="12"/>
        <v>0</v>
      </c>
      <c r="F84" s="3">
        <f t="shared" si="13"/>
        <v>-3.1709835839371312E-4</v>
      </c>
      <c r="G84" s="3">
        <f t="shared" si="10"/>
        <v>-0.49643688631389105</v>
      </c>
      <c r="H84" s="3">
        <f t="shared" si="14"/>
        <v>-2.5183262631903482E-2</v>
      </c>
      <c r="I84" s="3">
        <f t="shared" si="15"/>
        <v>6.3419671678742635E-4</v>
      </c>
    </row>
    <row r="85" spans="1:9" x14ac:dyDescent="0.2">
      <c r="A85" s="3">
        <v>24</v>
      </c>
      <c r="B85" s="3">
        <v>0</v>
      </c>
      <c r="C85" s="3">
        <f t="shared" si="9"/>
        <v>-10.185740000000001</v>
      </c>
      <c r="D85" s="3">
        <f t="shared" si="11"/>
        <v>3.770274315392063E-5</v>
      </c>
      <c r="E85" s="3">
        <f t="shared" si="12"/>
        <v>0</v>
      </c>
      <c r="F85" s="3">
        <f t="shared" si="13"/>
        <v>-3.7703453920236794E-5</v>
      </c>
      <c r="G85" s="3">
        <f t="shared" si="10"/>
        <v>-0.49643688631389105</v>
      </c>
      <c r="H85" s="3">
        <f t="shared" si="14"/>
        <v>-8.6837150943863649E-3</v>
      </c>
      <c r="I85" s="3">
        <f t="shared" si="15"/>
        <v>7.5406907840473589E-5</v>
      </c>
    </row>
    <row r="86" spans="1:9" x14ac:dyDescent="0.2">
      <c r="A86" s="3">
        <v>36</v>
      </c>
      <c r="B86" s="3">
        <v>0</v>
      </c>
      <c r="C86" s="3">
        <f t="shared" si="9"/>
        <v>-5.0747</v>
      </c>
      <c r="D86" s="3">
        <f t="shared" si="11"/>
        <v>6.2141054811584336E-3</v>
      </c>
      <c r="E86" s="3">
        <f t="shared" si="12"/>
        <v>0</v>
      </c>
      <c r="F86" s="3">
        <f t="shared" si="13"/>
        <v>-6.2334933953842051E-3</v>
      </c>
      <c r="G86" s="3">
        <f t="shared" si="10"/>
        <v>-0.49643688631389105</v>
      </c>
      <c r="H86" s="3">
        <f t="shared" si="14"/>
        <v>-0.11165566170494182</v>
      </c>
      <c r="I86" s="3">
        <f t="shared" si="15"/>
        <v>1.246698679076841E-2</v>
      </c>
    </row>
    <row r="87" spans="1:9" x14ac:dyDescent="0.2">
      <c r="A87" s="3">
        <v>43</v>
      </c>
      <c r="B87" s="3">
        <v>0</v>
      </c>
      <c r="C87" s="3">
        <f t="shared" si="9"/>
        <v>-2.0932600000000008</v>
      </c>
      <c r="D87" s="3">
        <f t="shared" si="11"/>
        <v>0.10975364153578081</v>
      </c>
      <c r="E87" s="3">
        <f t="shared" si="12"/>
        <v>0</v>
      </c>
      <c r="F87" s="3">
        <f t="shared" si="13"/>
        <v>-0.11625704729684593</v>
      </c>
      <c r="G87" s="3">
        <f t="shared" si="10"/>
        <v>-0.49643688631389105</v>
      </c>
      <c r="H87" s="3">
        <f t="shared" si="14"/>
        <v>-0.48219715324096624</v>
      </c>
      <c r="I87" s="3">
        <f t="shared" si="15"/>
        <v>0.23251409459369188</v>
      </c>
    </row>
    <row r="88" spans="1:9" x14ac:dyDescent="0.2">
      <c r="A88" s="3">
        <v>39</v>
      </c>
      <c r="B88" s="3">
        <v>0</v>
      </c>
      <c r="C88" s="3">
        <f t="shared" si="9"/>
        <v>-3.7969399999999993</v>
      </c>
      <c r="D88" s="3">
        <f t="shared" si="11"/>
        <v>2.1946858433912635E-2</v>
      </c>
      <c r="E88" s="3">
        <f t="shared" si="12"/>
        <v>0</v>
      </c>
      <c r="F88" s="3">
        <f t="shared" si="13"/>
        <v>-2.2191273443880548E-2</v>
      </c>
      <c r="G88" s="3">
        <f t="shared" si="10"/>
        <v>-0.49643688631389105</v>
      </c>
      <c r="H88" s="3">
        <f t="shared" si="14"/>
        <v>-0.21067165658379652</v>
      </c>
      <c r="I88" s="3">
        <f t="shared" si="15"/>
        <v>4.4382546887761096E-2</v>
      </c>
    </row>
    <row r="89" spans="1:9" x14ac:dyDescent="0.2">
      <c r="A89" s="3">
        <v>42</v>
      </c>
      <c r="B89" s="3">
        <v>0</v>
      </c>
      <c r="C89" s="3">
        <f t="shared" si="9"/>
        <v>-2.5191799999999986</v>
      </c>
      <c r="D89" s="3">
        <f t="shared" si="11"/>
        <v>7.4524481316027597E-2</v>
      </c>
      <c r="E89" s="3">
        <f t="shared" si="12"/>
        <v>0</v>
      </c>
      <c r="F89" s="3">
        <f t="shared" si="13"/>
        <v>-7.7447599307669784E-2</v>
      </c>
      <c r="G89" s="3">
        <f t="shared" si="10"/>
        <v>-0.49643688631389105</v>
      </c>
      <c r="H89" s="3">
        <f t="shared" si="14"/>
        <v>-0.39356727330323027</v>
      </c>
      <c r="I89" s="3">
        <f t="shared" si="15"/>
        <v>0.15489519861533954</v>
      </c>
    </row>
    <row r="90" spans="1:9" x14ac:dyDescent="0.2">
      <c r="A90" s="3">
        <v>39</v>
      </c>
      <c r="B90" s="3">
        <v>0</v>
      </c>
      <c r="C90" s="3">
        <f t="shared" si="9"/>
        <v>-3.7969399999999993</v>
      </c>
      <c r="D90" s="3">
        <f t="shared" si="11"/>
        <v>2.1946858433912635E-2</v>
      </c>
      <c r="E90" s="3">
        <f t="shared" si="12"/>
        <v>0</v>
      </c>
      <c r="F90" s="3">
        <f t="shared" si="13"/>
        <v>-2.2191273443880548E-2</v>
      </c>
      <c r="G90" s="3">
        <f t="shared" si="10"/>
        <v>-0.49643688631389105</v>
      </c>
      <c r="H90" s="3">
        <f t="shared" si="14"/>
        <v>-0.21067165658379652</v>
      </c>
      <c r="I90" s="3">
        <f t="shared" si="15"/>
        <v>4.4382546887761096E-2</v>
      </c>
    </row>
    <row r="91" spans="1:9" x14ac:dyDescent="0.2">
      <c r="A91" s="3">
        <v>32</v>
      </c>
      <c r="B91" s="3">
        <v>0</v>
      </c>
      <c r="C91" s="3">
        <f t="shared" si="9"/>
        <v>-6.7783800000000003</v>
      </c>
      <c r="D91" s="3">
        <f t="shared" si="11"/>
        <v>1.1368233173602044E-3</v>
      </c>
      <c r="E91" s="3">
        <f t="shared" si="12"/>
        <v>0</v>
      </c>
      <c r="F91" s="3">
        <f t="shared" si="13"/>
        <v>-1.1374699911367305E-3</v>
      </c>
      <c r="G91" s="3">
        <f t="shared" si="10"/>
        <v>-0.49643688631389105</v>
      </c>
      <c r="H91" s="3">
        <f t="shared" si="14"/>
        <v>-4.7696330909971066E-2</v>
      </c>
      <c r="I91" s="3">
        <f t="shared" si="15"/>
        <v>2.2749399822734615E-3</v>
      </c>
    </row>
    <row r="92" spans="1:9" x14ac:dyDescent="0.2">
      <c r="A92" s="3">
        <v>29</v>
      </c>
      <c r="B92" s="3">
        <v>0</v>
      </c>
      <c r="C92" s="3">
        <f t="shared" si="9"/>
        <v>-8.056140000000001</v>
      </c>
      <c r="D92" s="3">
        <f t="shared" si="11"/>
        <v>3.1704808802300702E-4</v>
      </c>
      <c r="E92" s="3">
        <f t="shared" si="12"/>
        <v>0</v>
      </c>
      <c r="F92" s="3">
        <f t="shared" si="13"/>
        <v>-3.1709835839371312E-4</v>
      </c>
      <c r="G92" s="3">
        <f t="shared" si="10"/>
        <v>-0.49643688631389105</v>
      </c>
      <c r="H92" s="3">
        <f t="shared" si="14"/>
        <v>-2.5183262631903482E-2</v>
      </c>
      <c r="I92" s="3">
        <f t="shared" si="15"/>
        <v>6.3419671678742635E-4</v>
      </c>
    </row>
    <row r="93" spans="1:9" x14ac:dyDescent="0.2">
      <c r="A93" s="3">
        <v>34</v>
      </c>
      <c r="B93" s="3">
        <v>0</v>
      </c>
      <c r="C93" s="3">
        <f t="shared" si="9"/>
        <v>-5.926540000000001</v>
      </c>
      <c r="D93" s="3">
        <f t="shared" si="11"/>
        <v>2.6605985990149077E-3</v>
      </c>
      <c r="E93" s="3">
        <f t="shared" si="12"/>
        <v>0</v>
      </c>
      <c r="F93" s="3">
        <f t="shared" si="13"/>
        <v>-2.664144281956621E-3</v>
      </c>
      <c r="G93" s="3">
        <f t="shared" si="10"/>
        <v>-0.49643688631389105</v>
      </c>
      <c r="H93" s="3">
        <f t="shared" si="14"/>
        <v>-7.2995126987445147E-2</v>
      </c>
      <c r="I93" s="3">
        <f t="shared" si="15"/>
        <v>5.328288563913243E-3</v>
      </c>
    </row>
    <row r="95" spans="1:9" x14ac:dyDescent="0.2">
      <c r="A95">
        <f>_xlfn.STDEV.S(A2:A93)</f>
        <v>9.6121638179578692</v>
      </c>
    </row>
    <row r="96" spans="1:9" x14ac:dyDescent="0.2">
      <c r="A96">
        <f>A95/92</f>
        <v>0.10448004149954206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A26" sqref="A26"/>
    </sheetView>
  </sheetViews>
  <sheetFormatPr baseColWidth="10" defaultColWidth="8.83203125" defaultRowHeight="15" x14ac:dyDescent="0.2"/>
  <cols>
    <col min="1" max="1" width="8.5" bestFit="1" customWidth="1"/>
    <col min="2" max="2" width="16.5" bestFit="1" customWidth="1"/>
    <col min="3" max="3" width="29.83203125" bestFit="1" customWidth="1"/>
  </cols>
  <sheetData>
    <row r="1" spans="1:6" x14ac:dyDescent="0.2">
      <c r="A1" t="s">
        <v>27</v>
      </c>
      <c r="B1" t="s">
        <v>28</v>
      </c>
      <c r="C1" t="s">
        <v>29</v>
      </c>
      <c r="D1" t="s">
        <v>27</v>
      </c>
      <c r="E1" t="s">
        <v>30</v>
      </c>
      <c r="F1" t="s">
        <v>31</v>
      </c>
    </row>
    <row r="2" spans="1:6" x14ac:dyDescent="0.2">
      <c r="A2">
        <v>0</v>
      </c>
      <c r="B2">
        <v>0</v>
      </c>
      <c r="C2">
        <v>0</v>
      </c>
    </row>
    <row r="3" spans="1:6" x14ac:dyDescent="0.2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9">
        <f t="shared" si="0"/>
        <v>3</v>
      </c>
    </row>
    <row r="4" spans="1:6" x14ac:dyDescent="0.2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9">
        <f t="shared" si="0"/>
        <v>2.5</v>
      </c>
    </row>
    <row r="5" spans="1:6" x14ac:dyDescent="0.2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9">
        <f t="shared" si="0"/>
        <v>2.3333333333333335</v>
      </c>
    </row>
    <row r="6" spans="1:6" x14ac:dyDescent="0.2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9">
        <f t="shared" si="0"/>
        <v>2.1</v>
      </c>
    </row>
    <row r="7" spans="1:6" x14ac:dyDescent="0.2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9">
        <f t="shared" si="0"/>
        <v>1.8</v>
      </c>
    </row>
    <row r="8" spans="1:6" x14ac:dyDescent="0.2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9">
        <f t="shared" si="0"/>
        <v>1.5666666666666667</v>
      </c>
    </row>
    <row r="9" spans="1:6" x14ac:dyDescent="0.2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9">
        <f t="shared" si="0"/>
        <v>1.3857142857142857</v>
      </c>
    </row>
    <row r="10" spans="1:6" x14ac:dyDescent="0.2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9">
        <f t="shared" si="0"/>
        <v>1.23125</v>
      </c>
    </row>
    <row r="11" spans="1:6" x14ac:dyDescent="0.2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9">
        <f t="shared" si="0"/>
        <v>1.1055555555555556</v>
      </c>
    </row>
    <row r="12" spans="1:6" x14ac:dyDescent="0.2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9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9.33203125" customWidth="1"/>
    <col min="2" max="2" width="27.6640625" customWidth="1"/>
  </cols>
  <sheetData>
    <row r="1" spans="1:2" ht="24" x14ac:dyDescent="0.3">
      <c r="A1" s="10">
        <v>1</v>
      </c>
      <c r="B1" s="10">
        <v>5</v>
      </c>
    </row>
    <row r="2" spans="1:2" ht="24" x14ac:dyDescent="0.3">
      <c r="A2" s="10">
        <v>2</v>
      </c>
      <c r="B2" s="10">
        <v>3</v>
      </c>
    </row>
    <row r="3" spans="1:2" ht="24" x14ac:dyDescent="0.3">
      <c r="A3" s="10">
        <v>3</v>
      </c>
      <c r="B3" s="10">
        <v>4</v>
      </c>
    </row>
    <row r="4" spans="1:2" ht="24" x14ac:dyDescent="0.3">
      <c r="A4" s="10">
        <v>4</v>
      </c>
      <c r="B4" s="10">
        <v>4</v>
      </c>
    </row>
    <row r="5" spans="1:2" ht="24" x14ac:dyDescent="0.3">
      <c r="A5" s="10">
        <v>5</v>
      </c>
      <c r="B5" s="10">
        <v>5</v>
      </c>
    </row>
    <row r="6" spans="1:2" ht="24" x14ac:dyDescent="0.3">
      <c r="A6" s="10">
        <v>6</v>
      </c>
      <c r="B6" s="10">
        <v>5</v>
      </c>
    </row>
    <row r="7" spans="1:2" ht="24" x14ac:dyDescent="0.3">
      <c r="A7" s="10">
        <v>7</v>
      </c>
      <c r="B7" s="10">
        <v>9</v>
      </c>
    </row>
    <row r="8" spans="1:2" ht="24" x14ac:dyDescent="0.3">
      <c r="A8" s="10"/>
      <c r="B8" s="10"/>
    </row>
    <row r="12" spans="1:2" x14ac:dyDescent="0.2">
      <c r="A12" s="11"/>
      <c r="B12" s="11"/>
    </row>
    <row r="13" spans="1:2" x14ac:dyDescent="0.2">
      <c r="A13" s="11"/>
      <c r="B13" s="11"/>
    </row>
    <row r="14" spans="1:2" x14ac:dyDescent="0.2">
      <c r="A14" s="11"/>
      <c r="B14" s="11"/>
    </row>
    <row r="15" spans="1:2" x14ac:dyDescent="0.2">
      <c r="A15" s="11"/>
      <c r="B15" s="11"/>
    </row>
    <row r="16" spans="1:2" x14ac:dyDescent="0.2">
      <c r="A16" s="11"/>
      <c r="B1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Probability and Likelihood</vt:lpstr>
      <vt:lpstr>FlierResponse</vt:lpstr>
      <vt:lpstr>Lift Chart</vt:lpstr>
      <vt:lpstr>Over- and Under-fitting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2016-03-08T07:26:37Z</dcterms:created>
  <dcterms:modified xsi:type="dcterms:W3CDTF">2018-12-23T05:29:44Z</dcterms:modified>
</cp:coreProperties>
</file>