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venkateshsunkad/Documents/Course Teaching/PGP/Decision Modelling/Day 1 - Linear Regression /"/>
    </mc:Choice>
  </mc:AlternateContent>
  <xr:revisionPtr revIDLastSave="0" documentId="13_ncr:1_{E9046CD5-1565-8448-A1CE-ACB2CC5C76A6}" xr6:coauthVersionLast="40" xr6:coauthVersionMax="40" xr10:uidLastSave="{00000000-0000-0000-0000-000000000000}"/>
  <bookViews>
    <workbookView xWindow="0" yWindow="460" windowWidth="28800" windowHeight="16440" activeTab="4" xr2:uid="{00000000-000D-0000-FFFF-FFFF00000000}"/>
  </bookViews>
  <sheets>
    <sheet name="Curve Fit" sheetId="14" r:id="rId1"/>
    <sheet name="Sunshine-Concert" sheetId="16" r:id="rId2"/>
    <sheet name="MiBand2" sheetId="17" r:id="rId3"/>
    <sheet name="Correlation and Regression" sheetId="10" r:id="rId4"/>
    <sheet name="q-q PlotConcept" sheetId="15" r:id="rId5"/>
    <sheet name="q-q plot" sheetId="13" r:id="rId6"/>
    <sheet name="Regression through Origin" sheetId="19" r:id="rId7"/>
    <sheet name="Multiple R and Coefficients" sheetId="11" r:id="rId8"/>
    <sheet name="Multiple Regression" sheetId="4" r:id="rId9"/>
    <sheet name="Polynomial Regression" sheetId="5" r:id="rId10"/>
    <sheet name="Regression with Interaction" sheetId="6" r:id="rId11"/>
    <sheet name="Dummy Variables in Regression" sheetId="7" r:id="rId12"/>
    <sheet name="Dummy Variables in Regressi (2)" sheetId="18" r:id="rId13"/>
    <sheet name="Search Procedures" sheetId="8" r:id="rId14"/>
    <sheet name="Logistic Regression" sheetId="9" r:id="rId15"/>
    <sheet name="Lift Chart" sheetId="12" r:id="rId16"/>
  </sheets>
  <definedNames>
    <definedName name="_xlnm._FilterDatabase" localSheetId="12" hidden="1">'Dummy Variables in Regressi (2)'!$A$1:$E$201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6" i="19" l="1"/>
  <c r="AL7" i="19"/>
  <c r="AL8" i="19"/>
  <c r="AL9" i="19"/>
  <c r="AL10" i="19"/>
  <c r="AL11" i="19"/>
  <c r="AL12" i="19"/>
  <c r="AL13" i="19"/>
  <c r="AL14" i="19"/>
  <c r="AL15" i="19"/>
  <c r="AL16" i="19"/>
  <c r="AL17" i="19"/>
  <c r="AL18" i="19"/>
  <c r="AL19" i="19"/>
  <c r="AL20" i="19"/>
  <c r="AL21" i="19"/>
  <c r="AL22" i="19"/>
  <c r="AL23" i="19"/>
  <c r="AL24" i="19"/>
  <c r="AL25" i="19"/>
  <c r="AL26" i="19"/>
  <c r="AL27" i="19"/>
  <c r="AL28" i="19"/>
  <c r="AL29" i="19"/>
  <c r="AL30" i="19"/>
  <c r="AL31" i="19"/>
  <c r="AL32" i="19"/>
  <c r="AL33" i="19"/>
  <c r="AL34" i="19"/>
  <c r="AL35" i="19"/>
  <c r="AL36" i="19"/>
  <c r="AL37" i="19"/>
  <c r="AL38" i="19"/>
  <c r="AL39" i="19"/>
  <c r="AL40" i="19"/>
  <c r="AL41" i="19"/>
  <c r="AL42" i="19"/>
  <c r="AL43" i="19"/>
  <c r="AL44" i="19"/>
  <c r="AL45" i="19"/>
  <c r="AL46" i="19"/>
  <c r="AL47" i="19"/>
  <c r="AL48" i="19"/>
  <c r="AL49" i="19"/>
  <c r="AL50" i="19"/>
  <c r="AL51" i="19"/>
  <c r="AL52" i="19"/>
  <c r="AL53" i="19"/>
  <c r="AL54" i="19"/>
  <c r="AL5" i="19"/>
  <c r="AM54" i="19"/>
  <c r="AP54" i="19" s="1"/>
  <c r="AJ54" i="19"/>
  <c r="AM53" i="19"/>
  <c r="AJ53" i="19"/>
  <c r="AM52" i="19"/>
  <c r="AJ52" i="19"/>
  <c r="AM51" i="19"/>
  <c r="AP51" i="19" s="1"/>
  <c r="AJ51" i="19"/>
  <c r="AM50" i="19"/>
  <c r="AP50" i="19" s="1"/>
  <c r="AJ50" i="19"/>
  <c r="AM49" i="19"/>
  <c r="AP49" i="19" s="1"/>
  <c r="AJ49" i="19"/>
  <c r="AM48" i="19"/>
  <c r="AJ48" i="19"/>
  <c r="AM47" i="19"/>
  <c r="AP47" i="19" s="1"/>
  <c r="AJ47" i="19"/>
  <c r="AM46" i="19"/>
  <c r="AP46" i="19" s="1"/>
  <c r="AJ46" i="19"/>
  <c r="AM45" i="19"/>
  <c r="AJ45" i="19"/>
  <c r="AM44" i="19"/>
  <c r="AJ44" i="19"/>
  <c r="AM43" i="19"/>
  <c r="AP43" i="19" s="1"/>
  <c r="AJ43" i="19"/>
  <c r="AM42" i="19"/>
  <c r="AJ42" i="19"/>
  <c r="AM41" i="19"/>
  <c r="AJ41" i="19"/>
  <c r="AM40" i="19"/>
  <c r="AP40" i="19" s="1"/>
  <c r="AJ40" i="19"/>
  <c r="AM39" i="19"/>
  <c r="AP39" i="19" s="1"/>
  <c r="AJ39" i="19"/>
  <c r="AM38" i="19"/>
  <c r="AP38" i="19" s="1"/>
  <c r="AJ38" i="19"/>
  <c r="AM37" i="19"/>
  <c r="AJ37" i="19"/>
  <c r="AM36" i="19"/>
  <c r="AJ36" i="19"/>
  <c r="AM35" i="19"/>
  <c r="AJ35" i="19"/>
  <c r="AM34" i="19"/>
  <c r="AJ34" i="19"/>
  <c r="AM33" i="19"/>
  <c r="AP33" i="19" s="1"/>
  <c r="AJ33" i="19"/>
  <c r="AM32" i="19"/>
  <c r="AP32" i="19" s="1"/>
  <c r="AJ32" i="19"/>
  <c r="AM31" i="19"/>
  <c r="AJ31" i="19"/>
  <c r="AM30" i="19"/>
  <c r="AP30" i="19" s="1"/>
  <c r="AJ30" i="19"/>
  <c r="AM29" i="19"/>
  <c r="AJ29" i="19"/>
  <c r="AM28" i="19"/>
  <c r="AP28" i="19" s="1"/>
  <c r="AJ28" i="19"/>
  <c r="AM27" i="19"/>
  <c r="AJ27" i="19"/>
  <c r="AM26" i="19"/>
  <c r="AJ26" i="19"/>
  <c r="AM25" i="19"/>
  <c r="AJ25" i="19"/>
  <c r="AM24" i="19"/>
  <c r="AP24" i="19" s="1"/>
  <c r="AJ24" i="19"/>
  <c r="AM23" i="19"/>
  <c r="AP23" i="19" s="1"/>
  <c r="AJ23" i="19"/>
  <c r="AM22" i="19"/>
  <c r="AP22" i="19" s="1"/>
  <c r="AJ22" i="19"/>
  <c r="AM21" i="19"/>
  <c r="AJ21" i="19"/>
  <c r="AM20" i="19"/>
  <c r="AJ20" i="19"/>
  <c r="AM19" i="19"/>
  <c r="AP19" i="19" s="1"/>
  <c r="AJ19" i="19"/>
  <c r="AM18" i="19"/>
  <c r="AJ18" i="19"/>
  <c r="AM17" i="19"/>
  <c r="AP17" i="19" s="1"/>
  <c r="AJ17" i="19"/>
  <c r="AM16" i="19"/>
  <c r="AP16" i="19" s="1"/>
  <c r="AJ16" i="19"/>
  <c r="AM15" i="19"/>
  <c r="AP15" i="19" s="1"/>
  <c r="AJ15" i="19"/>
  <c r="AM14" i="19"/>
  <c r="AP14" i="19" s="1"/>
  <c r="AJ14" i="19"/>
  <c r="AM13" i="19"/>
  <c r="AJ13" i="19"/>
  <c r="AM12" i="19"/>
  <c r="AJ12" i="19"/>
  <c r="AM11" i="19"/>
  <c r="AJ11" i="19"/>
  <c r="AM10" i="19"/>
  <c r="AP10" i="19" s="1"/>
  <c r="AJ10" i="19"/>
  <c r="AM9" i="19"/>
  <c r="AP9" i="19" s="1"/>
  <c r="AJ9" i="19"/>
  <c r="AM8" i="19"/>
  <c r="AJ8" i="19"/>
  <c r="AM7" i="19"/>
  <c r="AP7" i="19" s="1"/>
  <c r="AJ7" i="19"/>
  <c r="AM6" i="19"/>
  <c r="AP6" i="19" s="1"/>
  <c r="AJ6" i="19"/>
  <c r="AM5" i="19"/>
  <c r="AJ5" i="19"/>
  <c r="AH3" i="19"/>
  <c r="AI48" i="19" s="1"/>
  <c r="AG3" i="19"/>
  <c r="AK50" i="19" s="1"/>
  <c r="AM1" i="19"/>
  <c r="Z6" i="19"/>
  <c r="Z7" i="19"/>
  <c r="Z8" i="19"/>
  <c r="Z9" i="19"/>
  <c r="Z10" i="19"/>
  <c r="Z11" i="19"/>
  <c r="Z12" i="19"/>
  <c r="Z13" i="19"/>
  <c r="Z14" i="19"/>
  <c r="Z15" i="19"/>
  <c r="Z16" i="19"/>
  <c r="Z17" i="19"/>
  <c r="AA17" i="19" s="1"/>
  <c r="Z18" i="19"/>
  <c r="Z19" i="19"/>
  <c r="AA19" i="19" s="1"/>
  <c r="Z20" i="19"/>
  <c r="AA20" i="19" s="1"/>
  <c r="Z21" i="19"/>
  <c r="Z22" i="19"/>
  <c r="Z23" i="19"/>
  <c r="Z24" i="19"/>
  <c r="Z25" i="19"/>
  <c r="Z26" i="19"/>
  <c r="Z27" i="19"/>
  <c r="AA27" i="19" s="1"/>
  <c r="Z28" i="19"/>
  <c r="Z29" i="19"/>
  <c r="Z30" i="19"/>
  <c r="Z31" i="19"/>
  <c r="Z32" i="19"/>
  <c r="Z33" i="19"/>
  <c r="AA33" i="19" s="1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AA49" i="19" s="1"/>
  <c r="Z50" i="19"/>
  <c r="Z51" i="19"/>
  <c r="Z52" i="19"/>
  <c r="AA52" i="19" s="1"/>
  <c r="Z53" i="19"/>
  <c r="Z54" i="19"/>
  <c r="Z5" i="19"/>
  <c r="W54" i="19"/>
  <c r="W53" i="19"/>
  <c r="W52" i="19"/>
  <c r="W51" i="19"/>
  <c r="W50" i="19"/>
  <c r="W49" i="19"/>
  <c r="W48" i="19"/>
  <c r="W47" i="19"/>
  <c r="W46" i="19"/>
  <c r="W45" i="19"/>
  <c r="W44" i="19"/>
  <c r="W43" i="19"/>
  <c r="W42" i="19"/>
  <c r="W41" i="19"/>
  <c r="W40" i="19"/>
  <c r="W39" i="19"/>
  <c r="W38" i="19"/>
  <c r="W37" i="19"/>
  <c r="W36" i="19"/>
  <c r="W35" i="19"/>
  <c r="W34" i="19"/>
  <c r="W33" i="19"/>
  <c r="W32" i="19"/>
  <c r="W31" i="19"/>
  <c r="W30" i="19"/>
  <c r="W29" i="19"/>
  <c r="W28" i="19"/>
  <c r="W27" i="19"/>
  <c r="W26" i="19"/>
  <c r="W25" i="19"/>
  <c r="W24" i="19"/>
  <c r="AA23" i="19"/>
  <c r="W23" i="19"/>
  <c r="W22" i="19"/>
  <c r="W21" i="19"/>
  <c r="W20" i="19"/>
  <c r="W19" i="19"/>
  <c r="W18" i="19"/>
  <c r="W17" i="19"/>
  <c r="W16" i="19"/>
  <c r="W15" i="19"/>
  <c r="W14" i="19"/>
  <c r="W13" i="19"/>
  <c r="W12" i="19"/>
  <c r="W11" i="19"/>
  <c r="W10" i="19"/>
  <c r="W9" i="19"/>
  <c r="W8" i="19"/>
  <c r="W7" i="19"/>
  <c r="V7" i="19"/>
  <c r="W6" i="19"/>
  <c r="W5" i="19"/>
  <c r="U3" i="19"/>
  <c r="V50" i="19" s="1"/>
  <c r="T3" i="19"/>
  <c r="X48" i="19" s="1"/>
  <c r="Y48" i="19" s="1"/>
  <c r="C3" i="19"/>
  <c r="D9" i="19" s="1"/>
  <c r="B3" i="19"/>
  <c r="F11" i="19" s="1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" i="19"/>
  <c r="F10" i="19" l="1"/>
  <c r="I10" i="19" s="1"/>
  <c r="F9" i="19"/>
  <c r="I9" i="19" s="1"/>
  <c r="AB53" i="19"/>
  <c r="AB45" i="19"/>
  <c r="AB37" i="19"/>
  <c r="AB29" i="19"/>
  <c r="AB21" i="19"/>
  <c r="AB13" i="19"/>
  <c r="AN5" i="19"/>
  <c r="AP5" i="19"/>
  <c r="AN12" i="19"/>
  <c r="AP12" i="19"/>
  <c r="AI18" i="19"/>
  <c r="AI23" i="19"/>
  <c r="AN26" i="19"/>
  <c r="AP26" i="19"/>
  <c r="AI35" i="19"/>
  <c r="AN36" i="19"/>
  <c r="AP36" i="19"/>
  <c r="AN45" i="19"/>
  <c r="AP45" i="19"/>
  <c r="AN52" i="19"/>
  <c r="AP52" i="19"/>
  <c r="X50" i="19"/>
  <c r="Y50" i="19" s="1"/>
  <c r="AI15" i="19"/>
  <c r="AN21" i="19"/>
  <c r="AP21" i="19"/>
  <c r="AI27" i="19"/>
  <c r="AN29" i="19"/>
  <c r="AP29" i="19"/>
  <c r="AN31" i="19"/>
  <c r="AP31" i="19"/>
  <c r="AI37" i="19"/>
  <c r="AN42" i="19"/>
  <c r="AP42" i="19"/>
  <c r="AI46" i="19"/>
  <c r="AI10" i="19"/>
  <c r="AN11" i="19"/>
  <c r="AP11" i="19"/>
  <c r="AN13" i="19"/>
  <c r="AP13" i="19"/>
  <c r="AN18" i="19"/>
  <c r="AP18" i="19"/>
  <c r="AN20" i="19"/>
  <c r="AP20" i="19"/>
  <c r="AN25" i="19"/>
  <c r="AP25" i="19"/>
  <c r="AN28" i="19"/>
  <c r="AN35" i="19"/>
  <c r="AP35" i="19"/>
  <c r="AI43" i="19"/>
  <c r="AN44" i="19"/>
  <c r="AP44" i="19"/>
  <c r="AI52" i="19"/>
  <c r="AN53" i="19"/>
  <c r="AP53" i="19"/>
  <c r="V15" i="19"/>
  <c r="AI7" i="19"/>
  <c r="AN8" i="19"/>
  <c r="AP8" i="19"/>
  <c r="AI21" i="19"/>
  <c r="AN27" i="19"/>
  <c r="AP27" i="19"/>
  <c r="AI29" i="19"/>
  <c r="AN34" i="19"/>
  <c r="AP34" i="19"/>
  <c r="AN37" i="19"/>
  <c r="AP37" i="19"/>
  <c r="AN41" i="19"/>
  <c r="AP41" i="19"/>
  <c r="AN48" i="19"/>
  <c r="AP48" i="19"/>
  <c r="AI54" i="19"/>
  <c r="X45" i="19"/>
  <c r="Y45" i="19" s="1"/>
  <c r="AB36" i="19"/>
  <c r="AB28" i="19"/>
  <c r="AI13" i="19"/>
  <c r="AI44" i="19"/>
  <c r="X39" i="19"/>
  <c r="Y39" i="19" s="1"/>
  <c r="AI30" i="19"/>
  <c r="AI36" i="19"/>
  <c r="AI50" i="19"/>
  <c r="AB41" i="19"/>
  <c r="AB25" i="19"/>
  <c r="AB9" i="19"/>
  <c r="AJ3" i="19"/>
  <c r="AI22" i="19"/>
  <c r="AI28" i="19"/>
  <c r="AI42" i="19"/>
  <c r="AI47" i="19"/>
  <c r="AI38" i="19"/>
  <c r="AI5" i="19"/>
  <c r="F46" i="19"/>
  <c r="I46" i="19" s="1"/>
  <c r="AI20" i="19"/>
  <c r="AI34" i="19"/>
  <c r="AI39" i="19"/>
  <c r="AI53" i="19"/>
  <c r="V33" i="19"/>
  <c r="V46" i="19"/>
  <c r="AI19" i="19"/>
  <c r="X28" i="19"/>
  <c r="Y28" i="19" s="1"/>
  <c r="AI11" i="19"/>
  <c r="X5" i="19"/>
  <c r="Y5" i="19" s="1"/>
  <c r="V17" i="19"/>
  <c r="V54" i="19"/>
  <c r="F31" i="19"/>
  <c r="I31" i="19" s="1"/>
  <c r="V6" i="19"/>
  <c r="X29" i="19"/>
  <c r="Y29" i="19" s="1"/>
  <c r="AI14" i="19"/>
  <c r="F25" i="19"/>
  <c r="I25" i="19" s="1"/>
  <c r="X12" i="19"/>
  <c r="Y12" i="19" s="1"/>
  <c r="V25" i="19"/>
  <c r="V30" i="19"/>
  <c r="AI6" i="19"/>
  <c r="AI12" i="19"/>
  <c r="AI26" i="19"/>
  <c r="AI31" i="19"/>
  <c r="AI45" i="19"/>
  <c r="AI51" i="19"/>
  <c r="AO10" i="19"/>
  <c r="AO16" i="19"/>
  <c r="AK25" i="19"/>
  <c r="AK46" i="19"/>
  <c r="AK21" i="19"/>
  <c r="AO28" i="19"/>
  <c r="AK5" i="19"/>
  <c r="AK24" i="19"/>
  <c r="AO47" i="19"/>
  <c r="AK8" i="19"/>
  <c r="AO29" i="19"/>
  <c r="AK40" i="19"/>
  <c r="AO51" i="19"/>
  <c r="AK17" i="19"/>
  <c r="AO36" i="19"/>
  <c r="AK38" i="19"/>
  <c r="AO17" i="19"/>
  <c r="AO21" i="19"/>
  <c r="AK32" i="19"/>
  <c r="AO43" i="19"/>
  <c r="AO53" i="19"/>
  <c r="AK7" i="19"/>
  <c r="AO20" i="19"/>
  <c r="AK22" i="19"/>
  <c r="AO24" i="19"/>
  <c r="AK33" i="19"/>
  <c r="AK39" i="19"/>
  <c r="AO50" i="19"/>
  <c r="AO52" i="19"/>
  <c r="AK54" i="19"/>
  <c r="AO12" i="19"/>
  <c r="AK14" i="19"/>
  <c r="AK31" i="19"/>
  <c r="AO44" i="19"/>
  <c r="AO14" i="19"/>
  <c r="AO19" i="19"/>
  <c r="AO46" i="19"/>
  <c r="AK53" i="19"/>
  <c r="AK6" i="19"/>
  <c r="AK23" i="19"/>
  <c r="AO40" i="19"/>
  <c r="AK49" i="19"/>
  <c r="AO6" i="19"/>
  <c r="AK13" i="19"/>
  <c r="AO23" i="19"/>
  <c r="AO38" i="19"/>
  <c r="AK45" i="19"/>
  <c r="AO49" i="19"/>
  <c r="AK9" i="19"/>
  <c r="AK15" i="19"/>
  <c r="AK30" i="19"/>
  <c r="AO32" i="19"/>
  <c r="AK41" i="19"/>
  <c r="AK47" i="19"/>
  <c r="AO9" i="19"/>
  <c r="AO13" i="19"/>
  <c r="AO15" i="19"/>
  <c r="AO30" i="19"/>
  <c r="AK37" i="19"/>
  <c r="AO45" i="19"/>
  <c r="AO5" i="19"/>
  <c r="AO7" i="19"/>
  <c r="AK16" i="19"/>
  <c r="AO22" i="19"/>
  <c r="AK29" i="19"/>
  <c r="AO33" i="19"/>
  <c r="AO37" i="19"/>
  <c r="AO39" i="19"/>
  <c r="AK48" i="19"/>
  <c r="AO54" i="19"/>
  <c r="AN43" i="19"/>
  <c r="AN51" i="19"/>
  <c r="AO27" i="19"/>
  <c r="AO35" i="19"/>
  <c r="AN50" i="19"/>
  <c r="AO11" i="19"/>
  <c r="AN9" i="19"/>
  <c r="AO18" i="19"/>
  <c r="AO26" i="19"/>
  <c r="AO42" i="19"/>
  <c r="AN49" i="19"/>
  <c r="AO25" i="19"/>
  <c r="AN32" i="19"/>
  <c r="AN40" i="19"/>
  <c r="AO41" i="19"/>
  <c r="AN7" i="19"/>
  <c r="AN19" i="19"/>
  <c r="AN10" i="19"/>
  <c r="AN17" i="19"/>
  <c r="AO34" i="19"/>
  <c r="AN16" i="19"/>
  <c r="AN24" i="19"/>
  <c r="AO8" i="19"/>
  <c r="AK12" i="19"/>
  <c r="AN15" i="19"/>
  <c r="AK20" i="19"/>
  <c r="AN23" i="19"/>
  <c r="AK36" i="19"/>
  <c r="AN39" i="19"/>
  <c r="AK44" i="19"/>
  <c r="AN47" i="19"/>
  <c r="AO48" i="19"/>
  <c r="AK52" i="19"/>
  <c r="AN6" i="19"/>
  <c r="AI9" i="19"/>
  <c r="AK11" i="19"/>
  <c r="AN14" i="19"/>
  <c r="AI17" i="19"/>
  <c r="AK19" i="19"/>
  <c r="AN22" i="19"/>
  <c r="AI25" i="19"/>
  <c r="AK27" i="19"/>
  <c r="AN30" i="19"/>
  <c r="AO31" i="19"/>
  <c r="AI33" i="19"/>
  <c r="AK35" i="19"/>
  <c r="AN38" i="19"/>
  <c r="AI41" i="19"/>
  <c r="AK43" i="19"/>
  <c r="AN46" i="19"/>
  <c r="AI49" i="19"/>
  <c r="AK51" i="19"/>
  <c r="AN54" i="19"/>
  <c r="AN33" i="19"/>
  <c r="AK28" i="19"/>
  <c r="AI8" i="19"/>
  <c r="AK10" i="19"/>
  <c r="AI16" i="19"/>
  <c r="AK18" i="19"/>
  <c r="AI24" i="19"/>
  <c r="AK26" i="19"/>
  <c r="AI32" i="19"/>
  <c r="AK34" i="19"/>
  <c r="AI40" i="19"/>
  <c r="AK42" i="19"/>
  <c r="AB40" i="19"/>
  <c r="AB16" i="19"/>
  <c r="AB5" i="19"/>
  <c r="AB47" i="19"/>
  <c r="AB39" i="19"/>
  <c r="AB31" i="19"/>
  <c r="AB23" i="19"/>
  <c r="AB15" i="19"/>
  <c r="AB7" i="19"/>
  <c r="AB48" i="19"/>
  <c r="AB32" i="19"/>
  <c r="AB24" i="19"/>
  <c r="AB8" i="19"/>
  <c r="F47" i="19"/>
  <c r="I47" i="19" s="1"/>
  <c r="X21" i="19"/>
  <c r="Y21" i="19" s="1"/>
  <c r="V27" i="19"/>
  <c r="V38" i="19"/>
  <c r="AB54" i="19"/>
  <c r="AB46" i="19"/>
  <c r="AB38" i="19"/>
  <c r="AB30" i="19"/>
  <c r="AB22" i="19"/>
  <c r="AB14" i="19"/>
  <c r="AB6" i="19"/>
  <c r="F8" i="19"/>
  <c r="I8" i="19" s="1"/>
  <c r="F39" i="19"/>
  <c r="I39" i="19" s="1"/>
  <c r="F18" i="19"/>
  <c r="I18" i="19" s="1"/>
  <c r="F42" i="19"/>
  <c r="I42" i="19" s="1"/>
  <c r="E3" i="19"/>
  <c r="F7" i="19"/>
  <c r="I7" i="19" s="1"/>
  <c r="F38" i="19"/>
  <c r="I38" i="19" s="1"/>
  <c r="F6" i="19"/>
  <c r="I6" i="19" s="1"/>
  <c r="F50" i="19"/>
  <c r="I50" i="19" s="1"/>
  <c r="F34" i="19"/>
  <c r="I34" i="19" s="1"/>
  <c r="X31" i="19"/>
  <c r="Y31" i="19" s="1"/>
  <c r="V47" i="19"/>
  <c r="F24" i="19"/>
  <c r="I24" i="19" s="1"/>
  <c r="F23" i="19"/>
  <c r="I23" i="19" s="1"/>
  <c r="D12" i="19"/>
  <c r="F22" i="19"/>
  <c r="I22" i="19" s="1"/>
  <c r="AA7" i="19"/>
  <c r="V22" i="19"/>
  <c r="V36" i="19"/>
  <c r="V52" i="19"/>
  <c r="AB44" i="19"/>
  <c r="AB20" i="19"/>
  <c r="AB12" i="19"/>
  <c r="F49" i="19"/>
  <c r="I49" i="19" s="1"/>
  <c r="F33" i="19"/>
  <c r="I33" i="19" s="1"/>
  <c r="F17" i="19"/>
  <c r="I17" i="19" s="1"/>
  <c r="X13" i="19"/>
  <c r="Y13" i="19" s="1"/>
  <c r="X18" i="19"/>
  <c r="Y18" i="19" s="1"/>
  <c r="F48" i="19"/>
  <c r="I48" i="19" s="1"/>
  <c r="F32" i="19"/>
  <c r="I32" i="19" s="1"/>
  <c r="F14" i="19"/>
  <c r="I14" i="19" s="1"/>
  <c r="V9" i="19"/>
  <c r="V19" i="19"/>
  <c r="AA31" i="19"/>
  <c r="X42" i="19"/>
  <c r="Y42" i="19" s="1"/>
  <c r="D29" i="19"/>
  <c r="H29" i="19" s="1"/>
  <c r="D39" i="19"/>
  <c r="H39" i="19" s="1"/>
  <c r="D38" i="19"/>
  <c r="H38" i="19" s="1"/>
  <c r="D11" i="19"/>
  <c r="H11" i="19" s="1"/>
  <c r="D28" i="19"/>
  <c r="H28" i="19" s="1"/>
  <c r="D27" i="19"/>
  <c r="D15" i="19"/>
  <c r="AB52" i="19"/>
  <c r="D48" i="19"/>
  <c r="H48" i="19" s="1"/>
  <c r="D21" i="19"/>
  <c r="H21" i="19" s="1"/>
  <c r="D47" i="19"/>
  <c r="H47" i="19" s="1"/>
  <c r="D20" i="19"/>
  <c r="H20" i="19" s="1"/>
  <c r="D37" i="19"/>
  <c r="H37" i="19" s="1"/>
  <c r="D54" i="19"/>
  <c r="D36" i="19"/>
  <c r="H36" i="19" s="1"/>
  <c r="D8" i="19"/>
  <c r="G8" i="19" s="1"/>
  <c r="D53" i="19"/>
  <c r="H53" i="19" s="1"/>
  <c r="D35" i="19"/>
  <c r="H35" i="19" s="1"/>
  <c r="D26" i="19"/>
  <c r="H26" i="19" s="1"/>
  <c r="D7" i="19"/>
  <c r="AA6" i="19"/>
  <c r="D52" i="19"/>
  <c r="H52" i="19" s="1"/>
  <c r="D43" i="19"/>
  <c r="H43" i="19" s="1"/>
  <c r="D24" i="19"/>
  <c r="D6" i="19"/>
  <c r="H6" i="19" s="1"/>
  <c r="D51" i="19"/>
  <c r="D42" i="19"/>
  <c r="H42" i="19" s="1"/>
  <c r="D32" i="19"/>
  <c r="H32" i="19" s="1"/>
  <c r="D23" i="19"/>
  <c r="G23" i="19" s="1"/>
  <c r="D14" i="19"/>
  <c r="F5" i="19"/>
  <c r="I5" i="19" s="1"/>
  <c r="F41" i="19"/>
  <c r="I41" i="19" s="1"/>
  <c r="F30" i="19"/>
  <c r="I30" i="19" s="1"/>
  <c r="F16" i="19"/>
  <c r="I16" i="19" s="1"/>
  <c r="V12" i="19"/>
  <c r="X15" i="19"/>
  <c r="Y15" i="19" s="1"/>
  <c r="V23" i="19"/>
  <c r="V31" i="19"/>
  <c r="X34" i="19"/>
  <c r="Y34" i="19" s="1"/>
  <c r="V39" i="19"/>
  <c r="V44" i="19"/>
  <c r="AB51" i="19"/>
  <c r="AB43" i="19"/>
  <c r="AB35" i="19"/>
  <c r="AB11" i="19"/>
  <c r="D30" i="19"/>
  <c r="H30" i="19" s="1"/>
  <c r="D5" i="19"/>
  <c r="H5" i="19" s="1"/>
  <c r="D46" i="19"/>
  <c r="D19" i="19"/>
  <c r="H19" i="19" s="1"/>
  <c r="D10" i="19"/>
  <c r="H10" i="19" s="1"/>
  <c r="D45" i="19"/>
  <c r="H45" i="19" s="1"/>
  <c r="D18" i="19"/>
  <c r="H18" i="19" s="1"/>
  <c r="D44" i="19"/>
  <c r="H44" i="19" s="1"/>
  <c r="D16" i="19"/>
  <c r="H16" i="19" s="1"/>
  <c r="D34" i="19"/>
  <c r="H34" i="19" s="1"/>
  <c r="D50" i="19"/>
  <c r="H50" i="19" s="1"/>
  <c r="D40" i="19"/>
  <c r="H40" i="19" s="1"/>
  <c r="D31" i="19"/>
  <c r="D22" i="19"/>
  <c r="D13" i="19"/>
  <c r="H13" i="19" s="1"/>
  <c r="F54" i="19"/>
  <c r="I54" i="19" s="1"/>
  <c r="F40" i="19"/>
  <c r="I40" i="19" s="1"/>
  <c r="F26" i="19"/>
  <c r="I26" i="19" s="1"/>
  <c r="F15" i="19"/>
  <c r="I15" i="19" s="1"/>
  <c r="X7" i="19"/>
  <c r="Y7" i="19" s="1"/>
  <c r="AA15" i="19"/>
  <c r="V20" i="19"/>
  <c r="V28" i="19"/>
  <c r="V35" i="19"/>
  <c r="V49" i="19"/>
  <c r="X53" i="19"/>
  <c r="Y53" i="19" s="1"/>
  <c r="AB50" i="19"/>
  <c r="AB42" i="19"/>
  <c r="AB34" i="19"/>
  <c r="AB26" i="19"/>
  <c r="AB18" i="19"/>
  <c r="AB10" i="19"/>
  <c r="AB19" i="19"/>
  <c r="AB49" i="19"/>
  <c r="AB33" i="19"/>
  <c r="AB17" i="19"/>
  <c r="F53" i="19"/>
  <c r="I53" i="19" s="1"/>
  <c r="F45" i="19"/>
  <c r="I45" i="19" s="1"/>
  <c r="F37" i="19"/>
  <c r="I37" i="19" s="1"/>
  <c r="F29" i="19"/>
  <c r="I29" i="19" s="1"/>
  <c r="F21" i="19"/>
  <c r="I21" i="19" s="1"/>
  <c r="F13" i="19"/>
  <c r="I13" i="19" s="1"/>
  <c r="X26" i="19"/>
  <c r="Y26" i="19" s="1"/>
  <c r="X36" i="19"/>
  <c r="Y36" i="19" s="1"/>
  <c r="AA39" i="19"/>
  <c r="X47" i="19"/>
  <c r="Y47" i="19" s="1"/>
  <c r="AB27" i="19"/>
  <c r="W3" i="19"/>
  <c r="F52" i="19"/>
  <c r="I52" i="19" s="1"/>
  <c r="F44" i="19"/>
  <c r="I44" i="19" s="1"/>
  <c r="F36" i="19"/>
  <c r="I36" i="19" s="1"/>
  <c r="F28" i="19"/>
  <c r="I28" i="19" s="1"/>
  <c r="F20" i="19"/>
  <c r="I20" i="19" s="1"/>
  <c r="F12" i="19"/>
  <c r="I12" i="19" s="1"/>
  <c r="X10" i="19"/>
  <c r="Y10" i="19" s="1"/>
  <c r="X20" i="19"/>
  <c r="Y20" i="19" s="1"/>
  <c r="X44" i="19"/>
  <c r="Y44" i="19" s="1"/>
  <c r="AA47" i="19"/>
  <c r="D49" i="19"/>
  <c r="H49" i="19" s="1"/>
  <c r="D41" i="19"/>
  <c r="H41" i="19" s="1"/>
  <c r="D33" i="19"/>
  <c r="D25" i="19"/>
  <c r="D17" i="19"/>
  <c r="F51" i="19"/>
  <c r="I51" i="19" s="1"/>
  <c r="F43" i="19"/>
  <c r="F35" i="19"/>
  <c r="F27" i="19"/>
  <c r="I27" i="19" s="1"/>
  <c r="F19" i="19"/>
  <c r="I19" i="19" s="1"/>
  <c r="V11" i="19"/>
  <c r="V14" i="19"/>
  <c r="X23" i="19"/>
  <c r="Y23" i="19" s="1"/>
  <c r="AA30" i="19"/>
  <c r="X37" i="19"/>
  <c r="Y37" i="19" s="1"/>
  <c r="V41" i="19"/>
  <c r="X52" i="19"/>
  <c r="Y52" i="19" s="1"/>
  <c r="AA28" i="19"/>
  <c r="AA12" i="19"/>
  <c r="AA36" i="19"/>
  <c r="AA44" i="19"/>
  <c r="AA46" i="19"/>
  <c r="AA24" i="19"/>
  <c r="AA51" i="19"/>
  <c r="AA11" i="19"/>
  <c r="AA14" i="19"/>
  <c r="AA8" i="19"/>
  <c r="AA38" i="19"/>
  <c r="AA9" i="19"/>
  <c r="AA16" i="19"/>
  <c r="AA43" i="19"/>
  <c r="AA35" i="19"/>
  <c r="AA41" i="19"/>
  <c r="AA32" i="19"/>
  <c r="AA22" i="19"/>
  <c r="AA25" i="19"/>
  <c r="AA54" i="19"/>
  <c r="X25" i="19"/>
  <c r="Y25" i="19" s="1"/>
  <c r="X33" i="19"/>
  <c r="Y33" i="19" s="1"/>
  <c r="AA40" i="19"/>
  <c r="X41" i="19"/>
  <c r="Y41" i="19" s="1"/>
  <c r="V43" i="19"/>
  <c r="AA48" i="19"/>
  <c r="X49" i="19"/>
  <c r="Y49" i="19" s="1"/>
  <c r="V51" i="19"/>
  <c r="AA5" i="19"/>
  <c r="X6" i="19"/>
  <c r="Y6" i="19" s="1"/>
  <c r="V8" i="19"/>
  <c r="AA13" i="19"/>
  <c r="X14" i="19"/>
  <c r="Y14" i="19" s="1"/>
  <c r="V16" i="19"/>
  <c r="AA21" i="19"/>
  <c r="X22" i="19"/>
  <c r="Y22" i="19" s="1"/>
  <c r="V24" i="19"/>
  <c r="AA29" i="19"/>
  <c r="X30" i="19"/>
  <c r="Y30" i="19" s="1"/>
  <c r="V32" i="19"/>
  <c r="AA37" i="19"/>
  <c r="X38" i="19"/>
  <c r="Y38" i="19" s="1"/>
  <c r="V40" i="19"/>
  <c r="AA45" i="19"/>
  <c r="X46" i="19"/>
  <c r="Y46" i="19" s="1"/>
  <c r="V48" i="19"/>
  <c r="AA53" i="19"/>
  <c r="X54" i="19"/>
  <c r="Y54" i="19" s="1"/>
  <c r="V5" i="19"/>
  <c r="AA10" i="19"/>
  <c r="X11" i="19"/>
  <c r="Y11" i="19" s="1"/>
  <c r="V13" i="19"/>
  <c r="AA18" i="19"/>
  <c r="X19" i="19"/>
  <c r="Y19" i="19" s="1"/>
  <c r="V21" i="19"/>
  <c r="AA26" i="19"/>
  <c r="X27" i="19"/>
  <c r="Y27" i="19" s="1"/>
  <c r="V29" i="19"/>
  <c r="AA34" i="19"/>
  <c r="X35" i="19"/>
  <c r="Y35" i="19" s="1"/>
  <c r="V37" i="19"/>
  <c r="AA42" i="19"/>
  <c r="X43" i="19"/>
  <c r="Y43" i="19" s="1"/>
  <c r="V45" i="19"/>
  <c r="AA50" i="19"/>
  <c r="X51" i="19"/>
  <c r="Y51" i="19" s="1"/>
  <c r="V53" i="19"/>
  <c r="X9" i="19"/>
  <c r="Y9" i="19" s="1"/>
  <c r="X17" i="19"/>
  <c r="Y17" i="19" s="1"/>
  <c r="X8" i="19"/>
  <c r="Y8" i="19" s="1"/>
  <c r="V10" i="19"/>
  <c r="X16" i="19"/>
  <c r="Y16" i="19" s="1"/>
  <c r="V18" i="19"/>
  <c r="X24" i="19"/>
  <c r="Y24" i="19" s="1"/>
  <c r="V26" i="19"/>
  <c r="X32" i="19"/>
  <c r="Y32" i="19" s="1"/>
  <c r="V34" i="19"/>
  <c r="X40" i="19"/>
  <c r="Y40" i="19" s="1"/>
  <c r="V42" i="19"/>
  <c r="I11" i="19"/>
  <c r="G48" i="19"/>
  <c r="H9" i="19"/>
  <c r="G9" i="19"/>
  <c r="H7" i="19"/>
  <c r="G47" i="19"/>
  <c r="G7" i="19" l="1"/>
  <c r="AP3" i="19"/>
  <c r="AB3" i="19"/>
  <c r="AO3" i="19"/>
  <c r="G31" i="19"/>
  <c r="G12" i="19"/>
  <c r="G36" i="19"/>
  <c r="G17" i="19"/>
  <c r="G25" i="19"/>
  <c r="G33" i="19"/>
  <c r="AN3" i="19"/>
  <c r="AP2" i="19" s="1"/>
  <c r="AP1" i="19" s="1"/>
  <c r="AL3" i="19"/>
  <c r="AJ1" i="19" s="1"/>
  <c r="AL1" i="19" s="1"/>
  <c r="G51" i="19"/>
  <c r="G29" i="19"/>
  <c r="G35" i="19"/>
  <c r="G10" i="19"/>
  <c r="H31" i="19"/>
  <c r="G50" i="19"/>
  <c r="G22" i="19"/>
  <c r="G45" i="19"/>
  <c r="G37" i="19"/>
  <c r="G6" i="19"/>
  <c r="G38" i="19"/>
  <c r="G49" i="19"/>
  <c r="G40" i="19"/>
  <c r="G11" i="19"/>
  <c r="G24" i="19"/>
  <c r="G39" i="19"/>
  <c r="H12" i="19"/>
  <c r="H51" i="19"/>
  <c r="G42" i="19"/>
  <c r="G15" i="19"/>
  <c r="G21" i="19"/>
  <c r="H22" i="19"/>
  <c r="G16" i="19"/>
  <c r="G30" i="19"/>
  <c r="G14" i="19"/>
  <c r="G27" i="19"/>
  <c r="H24" i="19"/>
  <c r="H8" i="19"/>
  <c r="G41" i="19"/>
  <c r="G54" i="19"/>
  <c r="H54" i="19"/>
  <c r="H23" i="19"/>
  <c r="H15" i="19"/>
  <c r="I35" i="19"/>
  <c r="G26" i="19"/>
  <c r="H27" i="19"/>
  <c r="H14" i="19"/>
  <c r="G34" i="19"/>
  <c r="H46" i="19"/>
  <c r="G46" i="19"/>
  <c r="G5" i="19"/>
  <c r="G20" i="19"/>
  <c r="G28" i="19"/>
  <c r="G32" i="19"/>
  <c r="G18" i="19"/>
  <c r="H17" i="19"/>
  <c r="H33" i="19"/>
  <c r="G52" i="19"/>
  <c r="Y3" i="19"/>
  <c r="H25" i="19"/>
  <c r="I43" i="19"/>
  <c r="G43" i="19"/>
  <c r="G44" i="19"/>
  <c r="G13" i="19"/>
  <c r="G19" i="19"/>
  <c r="G53" i="19"/>
  <c r="AA3" i="19"/>
  <c r="AC2" i="19" s="1"/>
  <c r="H3" i="19" l="1"/>
  <c r="G3" i="19"/>
  <c r="G2" i="19" s="1"/>
  <c r="B2" i="19" s="1"/>
  <c r="I3" i="19"/>
  <c r="H1" i="19"/>
  <c r="AC1" i="19"/>
  <c r="W1" i="19"/>
  <c r="Y1" i="19" s="1"/>
  <c r="J12" i="19" l="1"/>
  <c r="J20" i="19"/>
  <c r="J28" i="19"/>
  <c r="J36" i="19"/>
  <c r="J44" i="19"/>
  <c r="J52" i="19"/>
  <c r="J7" i="19"/>
  <c r="J39" i="19"/>
  <c r="J32" i="19"/>
  <c r="J50" i="19"/>
  <c r="J11" i="19"/>
  <c r="J51" i="19"/>
  <c r="J13" i="19"/>
  <c r="J21" i="19"/>
  <c r="J29" i="19"/>
  <c r="J37" i="19"/>
  <c r="J45" i="19"/>
  <c r="J53" i="19"/>
  <c r="J5" i="19"/>
  <c r="J8" i="19"/>
  <c r="J24" i="19"/>
  <c r="J48" i="19"/>
  <c r="J41" i="19"/>
  <c r="J18" i="19"/>
  <c r="J27" i="19"/>
  <c r="J6" i="19"/>
  <c r="J14" i="19"/>
  <c r="J22" i="19"/>
  <c r="J30" i="19"/>
  <c r="J38" i="19"/>
  <c r="J46" i="19"/>
  <c r="J54" i="19"/>
  <c r="J15" i="19"/>
  <c r="J23" i="19"/>
  <c r="J47" i="19"/>
  <c r="J16" i="19"/>
  <c r="J9" i="19"/>
  <c r="J25" i="19"/>
  <c r="J49" i="19"/>
  <c r="J10" i="19"/>
  <c r="J34" i="19"/>
  <c r="J35" i="19"/>
  <c r="J31" i="19"/>
  <c r="J40" i="19"/>
  <c r="J17" i="19"/>
  <c r="J33" i="19"/>
  <c r="J42" i="19"/>
  <c r="J43" i="19"/>
  <c r="J26" i="19"/>
  <c r="J19" i="19"/>
  <c r="Z1" i="19"/>
  <c r="K31" i="19" l="1"/>
  <c r="P31" i="19"/>
  <c r="K47" i="19"/>
  <c r="P47" i="19"/>
  <c r="K14" i="19"/>
  <c r="P14" i="19"/>
  <c r="K41" i="19"/>
  <c r="P41" i="19"/>
  <c r="K29" i="19"/>
  <c r="P29" i="19"/>
  <c r="K11" i="19"/>
  <c r="P11" i="19"/>
  <c r="K7" i="19"/>
  <c r="P7" i="19"/>
  <c r="K28" i="19"/>
  <c r="P28" i="19"/>
  <c r="K40" i="19"/>
  <c r="P40" i="19"/>
  <c r="K54" i="19"/>
  <c r="P54" i="19"/>
  <c r="K18" i="19"/>
  <c r="P18" i="19"/>
  <c r="K37" i="19"/>
  <c r="P37" i="19"/>
  <c r="K51" i="19"/>
  <c r="P51" i="19"/>
  <c r="K39" i="19"/>
  <c r="P39" i="19"/>
  <c r="K36" i="19"/>
  <c r="P36" i="19"/>
  <c r="K42" i="19"/>
  <c r="P42" i="19"/>
  <c r="K49" i="19"/>
  <c r="P49" i="19"/>
  <c r="K46" i="19"/>
  <c r="P46" i="19"/>
  <c r="K5" i="19"/>
  <c r="P5" i="19"/>
  <c r="K19" i="19"/>
  <c r="P19" i="19"/>
  <c r="K33" i="19"/>
  <c r="P33" i="19"/>
  <c r="K35" i="19"/>
  <c r="P35" i="19"/>
  <c r="K25" i="19"/>
  <c r="P25" i="19"/>
  <c r="K23" i="19"/>
  <c r="P23" i="19"/>
  <c r="K38" i="19"/>
  <c r="P38" i="19"/>
  <c r="K6" i="19"/>
  <c r="P6" i="19"/>
  <c r="K48" i="19"/>
  <c r="P48" i="19"/>
  <c r="K53" i="19"/>
  <c r="P53" i="19"/>
  <c r="K21" i="19"/>
  <c r="P21" i="19"/>
  <c r="K50" i="19"/>
  <c r="P50" i="19"/>
  <c r="K52" i="19"/>
  <c r="P52" i="19"/>
  <c r="K20" i="19"/>
  <c r="P20" i="19"/>
  <c r="K43" i="19"/>
  <c r="P43" i="19"/>
  <c r="K10" i="19"/>
  <c r="P10" i="19"/>
  <c r="K16" i="19"/>
  <c r="P16" i="19"/>
  <c r="K22" i="19"/>
  <c r="P22" i="19"/>
  <c r="K8" i="19"/>
  <c r="P8" i="19"/>
  <c r="K26" i="19"/>
  <c r="P26" i="19"/>
  <c r="K17" i="19"/>
  <c r="P17" i="19"/>
  <c r="K34" i="19"/>
  <c r="P34" i="19"/>
  <c r="K9" i="19"/>
  <c r="P9" i="19"/>
  <c r="K15" i="19"/>
  <c r="P15" i="19"/>
  <c r="K30" i="19"/>
  <c r="P30" i="19"/>
  <c r="K27" i="19"/>
  <c r="P27" i="19"/>
  <c r="K24" i="19"/>
  <c r="P24" i="19"/>
  <c r="K45" i="19"/>
  <c r="P45" i="19"/>
  <c r="K13" i="19"/>
  <c r="P13" i="19"/>
  <c r="K32" i="19"/>
  <c r="P32" i="19"/>
  <c r="K44" i="19"/>
  <c r="P44" i="19"/>
  <c r="K12" i="19"/>
  <c r="P12" i="19"/>
  <c r="P3" i="19" l="1"/>
  <c r="K3" i="19"/>
  <c r="M3" i="19" s="1"/>
  <c r="O3" i="19" s="1"/>
  <c r="K2" i="19"/>
  <c r="K1" i="19" s="1"/>
  <c r="E1" i="19"/>
  <c r="G1" i="19" s="1"/>
  <c r="N37" i="19" l="1"/>
  <c r="M1" i="19"/>
  <c r="M2" i="19" s="1"/>
  <c r="Q2" i="19" s="1"/>
  <c r="O1" i="19"/>
  <c r="M13" i="19"/>
  <c r="L30" i="19"/>
  <c r="M17" i="19"/>
  <c r="L21" i="19"/>
  <c r="M51" i="19"/>
  <c r="L26" i="19"/>
  <c r="M11" i="19"/>
  <c r="L53" i="19"/>
  <c r="L48" i="19"/>
  <c r="O47" i="19"/>
  <c r="O35" i="19"/>
  <c r="N10" i="19"/>
  <c r="L31" i="19"/>
  <c r="O29" i="19"/>
  <c r="M32" i="19"/>
  <c r="O54" i="19"/>
  <c r="O19" i="19"/>
  <c r="O41" i="19"/>
  <c r="L22" i="19"/>
  <c r="N46" i="19"/>
  <c r="N33" i="19"/>
  <c r="L16" i="19"/>
  <c r="L38" i="19"/>
  <c r="L20" i="19"/>
  <c r="M8" i="19"/>
  <c r="O51" i="19"/>
  <c r="O53" i="19"/>
  <c r="N48" i="19"/>
  <c r="L35" i="19"/>
  <c r="M10" i="19"/>
  <c r="M31" i="19"/>
  <c r="M29" i="19"/>
  <c r="O32" i="19"/>
  <c r="N54" i="19"/>
  <c r="L19" i="19"/>
  <c r="N41" i="19"/>
  <c r="O22" i="19"/>
  <c r="L46" i="19"/>
  <c r="M33" i="19"/>
  <c r="O16" i="19"/>
  <c r="O38" i="19"/>
  <c r="O25" i="19"/>
  <c r="L8" i="19"/>
  <c r="L7" i="19"/>
  <c r="N49" i="19"/>
  <c r="N52" i="19"/>
  <c r="M39" i="19"/>
  <c r="O50" i="19"/>
  <c r="L37" i="19"/>
  <c r="N38" i="19"/>
  <c r="N8" i="19"/>
  <c r="N6" i="19"/>
  <c r="M35" i="19"/>
  <c r="O31" i="19"/>
  <c r="N32" i="19"/>
  <c r="N19" i="19"/>
  <c r="M22" i="19"/>
  <c r="O33" i="19"/>
  <c r="L42" i="19"/>
  <c r="M12" i="19"/>
  <c r="L44" i="19"/>
  <c r="L18" i="19"/>
  <c r="O15" i="19"/>
  <c r="N24" i="19"/>
  <c r="O39" i="19"/>
  <c r="L50" i="19"/>
  <c r="O37" i="19"/>
  <c r="M25" i="19"/>
  <c r="N12" i="19"/>
  <c r="M45" i="19"/>
  <c r="L27" i="19"/>
  <c r="M50" i="19"/>
  <c r="O42" i="19"/>
  <c r="L12" i="19"/>
  <c r="M36" i="19"/>
  <c r="M42" i="19"/>
  <c r="O9" i="19"/>
  <c r="M47" i="19"/>
  <c r="M15" i="19"/>
  <c r="M46" i="19"/>
  <c r="N20" i="19"/>
  <c r="N13" i="19"/>
  <c r="N30" i="19"/>
  <c r="N17" i="19"/>
  <c r="N21" i="19"/>
  <c r="N26" i="19"/>
  <c r="L11" i="19"/>
  <c r="L47" i="19"/>
  <c r="O48" i="19"/>
  <c r="N31" i="19"/>
  <c r="L32" i="19"/>
  <c r="M19" i="19"/>
  <c r="N22" i="19"/>
  <c r="L33" i="19"/>
  <c r="O13" i="19"/>
  <c r="O17" i="19"/>
  <c r="L14" i="19"/>
  <c r="N11" i="19"/>
  <c r="M48" i="19"/>
  <c r="N45" i="19"/>
  <c r="O7" i="19"/>
  <c r="O6" i="19"/>
  <c r="O14" i="19"/>
  <c r="L9" i="19"/>
  <c r="M43" i="19"/>
  <c r="N5" i="19"/>
  <c r="M40" i="19"/>
  <c r="M27" i="19"/>
  <c r="L52" i="19"/>
  <c r="L6" i="19"/>
  <c r="M28" i="19"/>
  <c r="O44" i="19"/>
  <c r="O18" i="19"/>
  <c r="L5" i="19"/>
  <c r="L40" i="19"/>
  <c r="M52" i="19"/>
  <c r="L39" i="19"/>
  <c r="L36" i="19"/>
  <c r="M23" i="19"/>
  <c r="O30" i="19"/>
  <c r="M21" i="19"/>
  <c r="M9" i="19"/>
  <c r="L43" i="19"/>
  <c r="O5" i="19"/>
  <c r="L10" i="19"/>
  <c r="N29" i="19"/>
  <c r="L54" i="19"/>
  <c r="L24" i="19"/>
  <c r="N16" i="19"/>
  <c r="M20" i="19"/>
  <c r="L28" i="19"/>
  <c r="O26" i="19"/>
  <c r="N53" i="19"/>
  <c r="M5" i="19"/>
  <c r="N40" i="19"/>
  <c r="O27" i="19"/>
  <c r="M24" i="19"/>
  <c r="M16" i="19"/>
  <c r="M6" i="19"/>
  <c r="L13" i="19"/>
  <c r="N34" i="19"/>
  <c r="L17" i="19"/>
  <c r="M14" i="19"/>
  <c r="L51" i="19"/>
  <c r="M44" i="19"/>
  <c r="O11" i="19"/>
  <c r="M18" i="19"/>
  <c r="L45" i="19"/>
  <c r="N35" i="19"/>
  <c r="N25" i="19"/>
  <c r="M34" i="19"/>
  <c r="N51" i="19"/>
  <c r="N44" i="19"/>
  <c r="N18" i="19"/>
  <c r="L49" i="19"/>
  <c r="O52" i="19"/>
  <c r="N39" i="19"/>
  <c r="N50" i="19"/>
  <c r="M37" i="19"/>
  <c r="L25" i="19"/>
  <c r="L34" i="19"/>
  <c r="N28" i="19"/>
  <c r="O45" i="19"/>
  <c r="M7" i="19"/>
  <c r="O49" i="19"/>
  <c r="N36" i="19"/>
  <c r="L23" i="19"/>
  <c r="N42" i="19"/>
  <c r="N14" i="19"/>
  <c r="N9" i="19"/>
  <c r="O43" i="19"/>
  <c r="N7" i="19"/>
  <c r="M49" i="19"/>
  <c r="N15" i="19"/>
  <c r="O24" i="19"/>
  <c r="O20" i="19"/>
  <c r="O28" i="19"/>
  <c r="M26" i="19"/>
  <c r="M53" i="19"/>
  <c r="N47" i="19"/>
  <c r="O40" i="19"/>
  <c r="N27" i="19"/>
  <c r="L15" i="19"/>
  <c r="M30" i="19"/>
  <c r="O21" i="19"/>
  <c r="L29" i="19"/>
  <c r="M54" i="19"/>
  <c r="M41" i="19"/>
  <c r="O36" i="19"/>
  <c r="O23" i="19"/>
  <c r="O8" i="19"/>
  <c r="O34" i="19"/>
  <c r="L41" i="19"/>
  <c r="N23" i="19"/>
  <c r="O12" i="19"/>
  <c r="N43" i="19"/>
  <c r="O10" i="19"/>
  <c r="M38" i="19"/>
  <c r="O46" i="19"/>
  <c r="AF3" i="18" l="1"/>
  <c r="AG3" i="18"/>
  <c r="AF4" i="18"/>
  <c r="AG4" i="18"/>
  <c r="AF5" i="18"/>
  <c r="AG5" i="18"/>
  <c r="AF6" i="18"/>
  <c r="AG6" i="18"/>
  <c r="AF7" i="18"/>
  <c r="AG7" i="18"/>
  <c r="AF8" i="18"/>
  <c r="AG8" i="18"/>
  <c r="AF9" i="18"/>
  <c r="AG9" i="18"/>
  <c r="AF10" i="18"/>
  <c r="AG10" i="18"/>
  <c r="AF11" i="18"/>
  <c r="AG11" i="18"/>
  <c r="AF12" i="18"/>
  <c r="AG12" i="18"/>
  <c r="AF13" i="18"/>
  <c r="AG13" i="18"/>
  <c r="AF14" i="18"/>
  <c r="AG14" i="18"/>
  <c r="AF15" i="18"/>
  <c r="AG15" i="18"/>
  <c r="AF16" i="18"/>
  <c r="AG16" i="18"/>
  <c r="AF17" i="18"/>
  <c r="AG17" i="18"/>
  <c r="AF18" i="18"/>
  <c r="AG18" i="18"/>
  <c r="AF19" i="18"/>
  <c r="AG19" i="18"/>
  <c r="AF20" i="18"/>
  <c r="AG20" i="18"/>
  <c r="AF21" i="18"/>
  <c r="AG21" i="18"/>
  <c r="AF22" i="18"/>
  <c r="AG22" i="18"/>
  <c r="AF23" i="18"/>
  <c r="AG23" i="18"/>
  <c r="AF24" i="18"/>
  <c r="AG24" i="18"/>
  <c r="AF25" i="18"/>
  <c r="AG25" i="18"/>
  <c r="AF26" i="18"/>
  <c r="AG26" i="18"/>
  <c r="AF27" i="18"/>
  <c r="AG27" i="18"/>
  <c r="AF28" i="18"/>
  <c r="AG28" i="18"/>
  <c r="AF29" i="18"/>
  <c r="AG29" i="18"/>
  <c r="AF30" i="18"/>
  <c r="AG30" i="18"/>
  <c r="AF31" i="18"/>
  <c r="AG31" i="18"/>
  <c r="AF32" i="18"/>
  <c r="AG32" i="18"/>
  <c r="AF33" i="18"/>
  <c r="AG33" i="18"/>
  <c r="AF34" i="18"/>
  <c r="AG34" i="18"/>
  <c r="AF35" i="18"/>
  <c r="AG35" i="18"/>
  <c r="AF36" i="18"/>
  <c r="AG36" i="18"/>
  <c r="AF37" i="18"/>
  <c r="AG37" i="18"/>
  <c r="AF38" i="18"/>
  <c r="AG38" i="18"/>
  <c r="AF39" i="18"/>
  <c r="AG39" i="18"/>
  <c r="AF40" i="18"/>
  <c r="AG40" i="18"/>
  <c r="AF41" i="18"/>
  <c r="AG41" i="18"/>
  <c r="AF42" i="18"/>
  <c r="AG42" i="18"/>
  <c r="AF43" i="18"/>
  <c r="AG43" i="18"/>
  <c r="AF44" i="18"/>
  <c r="AG44" i="18"/>
  <c r="AF45" i="18"/>
  <c r="AG45" i="18"/>
  <c r="AF46" i="18"/>
  <c r="AG46" i="18"/>
  <c r="AF47" i="18"/>
  <c r="AG47" i="18"/>
  <c r="AF48" i="18"/>
  <c r="AG48" i="18"/>
  <c r="AF49" i="18"/>
  <c r="AG49" i="18"/>
  <c r="AF50" i="18"/>
  <c r="AG50" i="18"/>
  <c r="AF51" i="18"/>
  <c r="AG51" i="18"/>
  <c r="AF52" i="18"/>
  <c r="AG52" i="18"/>
  <c r="AF53" i="18"/>
  <c r="AG53" i="18"/>
  <c r="AF54" i="18"/>
  <c r="AG54" i="18"/>
  <c r="AF55" i="18"/>
  <c r="AG55" i="18"/>
  <c r="AF56" i="18"/>
  <c r="AG56" i="18"/>
  <c r="AF57" i="18"/>
  <c r="AG57" i="18"/>
  <c r="AF58" i="18"/>
  <c r="AG58" i="18"/>
  <c r="AF59" i="18"/>
  <c r="AG59" i="18"/>
  <c r="AF60" i="18"/>
  <c r="AG60" i="18"/>
  <c r="AF61" i="18"/>
  <c r="AG61" i="18"/>
  <c r="AF62" i="18"/>
  <c r="AG62" i="18"/>
  <c r="AF63" i="18"/>
  <c r="AG63" i="18"/>
  <c r="AF64" i="18"/>
  <c r="AG64" i="18"/>
  <c r="AF65" i="18"/>
  <c r="AG65" i="18"/>
  <c r="AF66" i="18"/>
  <c r="AG66" i="18"/>
  <c r="AF67" i="18"/>
  <c r="AG67" i="18"/>
  <c r="AF68" i="18"/>
  <c r="AG68" i="18"/>
  <c r="AF69" i="18"/>
  <c r="AG69" i="18"/>
  <c r="AF70" i="18"/>
  <c r="AG70" i="18"/>
  <c r="AF71" i="18"/>
  <c r="AG71" i="18"/>
  <c r="AF72" i="18"/>
  <c r="AG72" i="18"/>
  <c r="AF73" i="18"/>
  <c r="AG73" i="18"/>
  <c r="AF74" i="18"/>
  <c r="AG74" i="18"/>
  <c r="AF75" i="18"/>
  <c r="AG75" i="18"/>
  <c r="AF76" i="18"/>
  <c r="AG76" i="18"/>
  <c r="AF77" i="18"/>
  <c r="AG77" i="18"/>
  <c r="AF78" i="18"/>
  <c r="AG78" i="18"/>
  <c r="AF79" i="18"/>
  <c r="AG79" i="18"/>
  <c r="AF80" i="18"/>
  <c r="AG80" i="18"/>
  <c r="AF81" i="18"/>
  <c r="AG81" i="18"/>
  <c r="AF82" i="18"/>
  <c r="AG82" i="18"/>
  <c r="AF83" i="18"/>
  <c r="AG83" i="18"/>
  <c r="AF84" i="18"/>
  <c r="AG84" i="18"/>
  <c r="AF85" i="18"/>
  <c r="AG85" i="18"/>
  <c r="AF86" i="18"/>
  <c r="AG86" i="18"/>
  <c r="AF87" i="18"/>
  <c r="AG87" i="18"/>
  <c r="AF88" i="18"/>
  <c r="AG88" i="18"/>
  <c r="AF89" i="18"/>
  <c r="AG89" i="18"/>
  <c r="AF90" i="18"/>
  <c r="AG90" i="18"/>
  <c r="AF91" i="18"/>
  <c r="AG91" i="18"/>
  <c r="AF92" i="18"/>
  <c r="AG92" i="18"/>
  <c r="AF93" i="18"/>
  <c r="AG93" i="18"/>
  <c r="AF94" i="18"/>
  <c r="AG94" i="18"/>
  <c r="AF95" i="18"/>
  <c r="AG95" i="18"/>
  <c r="AF96" i="18"/>
  <c r="AG96" i="18"/>
  <c r="AF97" i="18"/>
  <c r="AG97" i="18"/>
  <c r="AF98" i="18"/>
  <c r="AG98" i="18"/>
  <c r="AF99" i="18"/>
  <c r="AG99" i="18"/>
  <c r="AF100" i="18"/>
  <c r="AG100" i="18"/>
  <c r="AF101" i="18"/>
  <c r="AG101" i="18"/>
  <c r="AF102" i="18"/>
  <c r="AG102" i="18"/>
  <c r="AF103" i="18"/>
  <c r="AG103" i="18"/>
  <c r="AF104" i="18"/>
  <c r="AG104" i="18"/>
  <c r="AF105" i="18"/>
  <c r="AG105" i="18"/>
  <c r="AF106" i="18"/>
  <c r="AG106" i="18"/>
  <c r="AF107" i="18"/>
  <c r="AG107" i="18"/>
  <c r="AF108" i="18"/>
  <c r="AG108" i="18"/>
  <c r="AF109" i="18"/>
  <c r="AG109" i="18"/>
  <c r="AF110" i="18"/>
  <c r="AG110" i="18"/>
  <c r="AF111" i="18"/>
  <c r="AG111" i="18"/>
  <c r="AF112" i="18"/>
  <c r="AG112" i="18"/>
  <c r="AF113" i="18"/>
  <c r="AG113" i="18"/>
  <c r="AF114" i="18"/>
  <c r="AG114" i="18"/>
  <c r="AF115" i="18"/>
  <c r="AG115" i="18"/>
  <c r="AF116" i="18"/>
  <c r="AG116" i="18"/>
  <c r="AF117" i="18"/>
  <c r="AG117" i="18"/>
  <c r="AF118" i="18"/>
  <c r="AG118" i="18"/>
  <c r="AF119" i="18"/>
  <c r="AG119" i="18"/>
  <c r="AF120" i="18"/>
  <c r="AG120" i="18"/>
  <c r="AF121" i="18"/>
  <c r="AG121" i="18"/>
  <c r="AF122" i="18"/>
  <c r="AG122" i="18"/>
  <c r="AF123" i="18"/>
  <c r="AG123" i="18"/>
  <c r="AF124" i="18"/>
  <c r="AG124" i="18"/>
  <c r="AF125" i="18"/>
  <c r="AG125" i="18"/>
  <c r="AF126" i="18"/>
  <c r="AG126" i="18"/>
  <c r="AF127" i="18"/>
  <c r="AG127" i="18"/>
  <c r="AF128" i="18"/>
  <c r="AG128" i="18"/>
  <c r="AF129" i="18"/>
  <c r="AG129" i="18"/>
  <c r="AF130" i="18"/>
  <c r="AG130" i="18"/>
  <c r="AF131" i="18"/>
  <c r="AG131" i="18"/>
  <c r="AF132" i="18"/>
  <c r="AG132" i="18"/>
  <c r="AF133" i="18"/>
  <c r="AG133" i="18"/>
  <c r="AF134" i="18"/>
  <c r="AG134" i="18"/>
  <c r="AF135" i="18"/>
  <c r="AG135" i="18"/>
  <c r="AF136" i="18"/>
  <c r="AG136" i="18"/>
  <c r="AF137" i="18"/>
  <c r="AG137" i="18"/>
  <c r="AF138" i="18"/>
  <c r="AG138" i="18"/>
  <c r="AF139" i="18"/>
  <c r="AG139" i="18"/>
  <c r="AF140" i="18"/>
  <c r="AG140" i="18"/>
  <c r="AF141" i="18"/>
  <c r="AG141" i="18"/>
  <c r="AF142" i="18"/>
  <c r="AG142" i="18"/>
  <c r="AF143" i="18"/>
  <c r="AG143" i="18"/>
  <c r="AF144" i="18"/>
  <c r="AG144" i="18"/>
  <c r="AF145" i="18"/>
  <c r="AG145" i="18"/>
  <c r="AF146" i="18"/>
  <c r="AG146" i="18"/>
  <c r="AF147" i="18"/>
  <c r="AG147" i="18"/>
  <c r="AF148" i="18"/>
  <c r="AG148" i="18"/>
  <c r="AF149" i="18"/>
  <c r="AG149" i="18"/>
  <c r="AF150" i="18"/>
  <c r="AG150" i="18"/>
  <c r="AF151" i="18"/>
  <c r="AG151" i="18"/>
  <c r="AF152" i="18"/>
  <c r="AG152" i="18"/>
  <c r="AF153" i="18"/>
  <c r="AG153" i="18"/>
  <c r="AF154" i="18"/>
  <c r="AG154" i="18"/>
  <c r="AF155" i="18"/>
  <c r="AG155" i="18"/>
  <c r="AF156" i="18"/>
  <c r="AG156" i="18"/>
  <c r="AF157" i="18"/>
  <c r="AG157" i="18"/>
  <c r="AF158" i="18"/>
  <c r="AG158" i="18"/>
  <c r="AF159" i="18"/>
  <c r="AG159" i="18"/>
  <c r="AF160" i="18"/>
  <c r="AG160" i="18"/>
  <c r="AF161" i="18"/>
  <c r="AG161" i="18"/>
  <c r="AF162" i="18"/>
  <c r="AG162" i="18"/>
  <c r="AF163" i="18"/>
  <c r="AG163" i="18"/>
  <c r="AF164" i="18"/>
  <c r="AG164" i="18"/>
  <c r="AF165" i="18"/>
  <c r="AG165" i="18"/>
  <c r="AF166" i="18"/>
  <c r="AG166" i="18"/>
  <c r="AF167" i="18"/>
  <c r="AG167" i="18"/>
  <c r="AF168" i="18"/>
  <c r="AG168" i="18"/>
  <c r="AF169" i="18"/>
  <c r="AG169" i="18"/>
  <c r="AF170" i="18"/>
  <c r="AG170" i="18"/>
  <c r="AF171" i="18"/>
  <c r="AG171" i="18"/>
  <c r="AF172" i="18"/>
  <c r="AG172" i="18"/>
  <c r="AF173" i="18"/>
  <c r="AG173" i="18"/>
  <c r="AF174" i="18"/>
  <c r="AG174" i="18"/>
  <c r="AF175" i="18"/>
  <c r="AG175" i="18"/>
  <c r="AF176" i="18"/>
  <c r="AG176" i="18"/>
  <c r="AF177" i="18"/>
  <c r="AG177" i="18"/>
  <c r="AF178" i="18"/>
  <c r="AG178" i="18"/>
  <c r="AF179" i="18"/>
  <c r="AG179" i="18"/>
  <c r="AF180" i="18"/>
  <c r="AG180" i="18"/>
  <c r="AF181" i="18"/>
  <c r="AG181" i="18"/>
  <c r="AF182" i="18"/>
  <c r="AG182" i="18"/>
  <c r="AF183" i="18"/>
  <c r="AG183" i="18"/>
  <c r="AF184" i="18"/>
  <c r="AG184" i="18"/>
  <c r="AF185" i="18"/>
  <c r="AG185" i="18"/>
  <c r="AF186" i="18"/>
  <c r="AG186" i="18"/>
  <c r="AF187" i="18"/>
  <c r="AG187" i="18"/>
  <c r="AF188" i="18"/>
  <c r="AG188" i="18"/>
  <c r="AF189" i="18"/>
  <c r="AG189" i="18"/>
  <c r="AF190" i="18"/>
  <c r="AG190" i="18"/>
  <c r="AF191" i="18"/>
  <c r="AG191" i="18"/>
  <c r="AF192" i="18"/>
  <c r="AG192" i="18"/>
  <c r="AF193" i="18"/>
  <c r="AG193" i="18"/>
  <c r="AF194" i="18"/>
  <c r="AG194" i="18"/>
  <c r="AF195" i="18"/>
  <c r="AG195" i="18"/>
  <c r="AF196" i="18"/>
  <c r="AG196" i="18"/>
  <c r="AF197" i="18"/>
  <c r="AG197" i="18"/>
  <c r="AF198" i="18"/>
  <c r="AG198" i="18"/>
  <c r="AF199" i="18"/>
  <c r="AG199" i="18"/>
  <c r="AF200" i="18"/>
  <c r="AG200" i="18"/>
  <c r="AF201" i="18"/>
  <c r="AG201" i="18"/>
  <c r="AG2" i="18"/>
  <c r="AF2" i="18"/>
  <c r="H3" i="18" a="1"/>
  <c r="H3" i="18" s="1"/>
  <c r="I2" i="18" a="1"/>
  <c r="I2" i="18" s="1"/>
  <c r="H4" i="18" a="1"/>
  <c r="H4" i="18" s="1"/>
  <c r="H5" i="18" a="1"/>
  <c r="H5" i="18" s="1"/>
  <c r="I3" i="18" a="1"/>
  <c r="I3" i="18" s="1"/>
  <c r="H6" i="18" a="1"/>
  <c r="H6" i="18" s="1"/>
  <c r="H7" i="18" a="1"/>
  <c r="H7" i="18" s="1"/>
  <c r="I4" i="18" a="1"/>
  <c r="I4" i="18" s="1"/>
  <c r="G2" i="18" a="1"/>
  <c r="G2" i="18" s="1"/>
  <c r="G3" i="18" a="1"/>
  <c r="G3" i="18" s="1"/>
  <c r="I5" i="18" a="1"/>
  <c r="I5" i="18" s="1"/>
  <c r="I6" i="18" a="1"/>
  <c r="I6" i="18" s="1"/>
  <c r="H8" i="18" a="1"/>
  <c r="H8" i="18" s="1"/>
  <c r="I7" i="18" a="1"/>
  <c r="I7" i="18" s="1"/>
  <c r="G4" i="18" a="1"/>
  <c r="G4" i="18" s="1"/>
  <c r="H9" i="18" a="1"/>
  <c r="H9" i="18" s="1"/>
  <c r="I8" i="18" a="1"/>
  <c r="I8" i="18" s="1"/>
  <c r="I9" i="18" a="1"/>
  <c r="I9" i="18" s="1"/>
  <c r="H10" i="18" a="1"/>
  <c r="H10" i="18" s="1"/>
  <c r="H11" i="18" a="1"/>
  <c r="H11" i="18" s="1"/>
  <c r="H12" i="18" a="1"/>
  <c r="H12" i="18" s="1"/>
  <c r="H13" i="18" a="1"/>
  <c r="H13" i="18" s="1"/>
  <c r="H14" i="18" a="1"/>
  <c r="H14" i="18" s="1"/>
  <c r="G5" i="18" a="1"/>
  <c r="G5" i="18" s="1"/>
  <c r="G6" i="18" a="1"/>
  <c r="G6" i="18" s="1"/>
  <c r="I10" i="18" a="1"/>
  <c r="I10" i="18" s="1"/>
  <c r="I11" i="18" a="1"/>
  <c r="I11" i="18" s="1"/>
  <c r="G7" i="18" a="1"/>
  <c r="G7" i="18" s="1"/>
  <c r="I12" i="18" a="1"/>
  <c r="I12" i="18" s="1"/>
  <c r="I13" i="18" a="1"/>
  <c r="I13" i="18" s="1"/>
  <c r="I14" i="18" a="1"/>
  <c r="I14" i="18" s="1"/>
  <c r="H15" i="18" a="1"/>
  <c r="H15" i="18" s="1"/>
  <c r="G8" i="18" a="1"/>
  <c r="G8" i="18" s="1"/>
  <c r="G9" i="18" a="1"/>
  <c r="G9" i="18" s="1"/>
  <c r="G10" i="18" a="1"/>
  <c r="G10" i="18" s="1"/>
  <c r="I15" i="18" a="1"/>
  <c r="I15" i="18" s="1"/>
  <c r="I16" i="18" a="1"/>
  <c r="I16" i="18" s="1"/>
  <c r="I17" i="18" a="1"/>
  <c r="I17" i="18" s="1"/>
  <c r="H16" i="18" a="1"/>
  <c r="H16" i="18" s="1"/>
  <c r="I18" i="18" a="1"/>
  <c r="I18" i="18" s="1"/>
  <c r="H17" i="18" a="1"/>
  <c r="H17" i="18" s="1"/>
  <c r="I19" i="18" a="1"/>
  <c r="I19" i="18" s="1"/>
  <c r="I20" i="18" a="1"/>
  <c r="I20" i="18" s="1"/>
  <c r="G11" i="18" a="1"/>
  <c r="G11" i="18" s="1"/>
  <c r="I21" i="18" a="1"/>
  <c r="I21" i="18" s="1"/>
  <c r="G12" i="18" a="1"/>
  <c r="G12" i="18" s="1"/>
  <c r="I22" i="18" a="1"/>
  <c r="I22" i="18" s="1"/>
  <c r="H18" i="18" a="1"/>
  <c r="H18" i="18" s="1"/>
  <c r="G13" i="18" a="1"/>
  <c r="G13" i="18" s="1"/>
  <c r="I23" i="18" a="1"/>
  <c r="I23" i="18" s="1"/>
  <c r="H19" i="18" a="1"/>
  <c r="H19" i="18" s="1"/>
  <c r="H20" i="18" a="1"/>
  <c r="H20" i="18" s="1"/>
  <c r="I24" i="18" a="1"/>
  <c r="I24" i="18" s="1"/>
  <c r="G14" i="18" a="1"/>
  <c r="G14" i="18" s="1"/>
  <c r="I25" i="18" a="1"/>
  <c r="I25" i="18" s="1"/>
  <c r="H21" i="18" a="1"/>
  <c r="H21" i="18" s="1"/>
  <c r="H22" i="18" a="1"/>
  <c r="H22" i="18" s="1"/>
  <c r="I26" i="18" a="1"/>
  <c r="I26" i="18" s="1"/>
  <c r="I27" i="18" a="1"/>
  <c r="I27" i="18" s="1"/>
  <c r="I28" i="18" a="1"/>
  <c r="I28" i="18" s="1"/>
  <c r="G15" i="18" a="1"/>
  <c r="G15" i="18" s="1"/>
  <c r="G16" i="18" a="1"/>
  <c r="G16" i="18" s="1"/>
  <c r="G17" i="18" a="1"/>
  <c r="G17" i="18" s="1"/>
  <c r="I29" i="18" a="1"/>
  <c r="I29" i="18" s="1"/>
  <c r="H23" i="18" a="1"/>
  <c r="H23" i="18" s="1"/>
  <c r="I30" i="18" a="1"/>
  <c r="I30" i="18" s="1"/>
  <c r="I31" i="18" a="1"/>
  <c r="I31" i="18" s="1"/>
  <c r="I32" i="18" a="1"/>
  <c r="I32" i="18" s="1"/>
  <c r="H24" i="18" a="1"/>
  <c r="H24" i="18" s="1"/>
  <c r="G18" i="18" a="1"/>
  <c r="G18" i="18" s="1"/>
  <c r="I33" i="18" a="1"/>
  <c r="I33" i="18" s="1"/>
  <c r="G19" i="18" a="1"/>
  <c r="G19" i="18" s="1"/>
  <c r="H25" i="18" a="1"/>
  <c r="H25" i="18" s="1"/>
  <c r="I34" i="18" a="1"/>
  <c r="I34" i="18" s="1"/>
  <c r="I35" i="18" a="1"/>
  <c r="I35" i="18" s="1"/>
  <c r="I36" i="18" a="1"/>
  <c r="I36" i="18" s="1"/>
  <c r="G20" i="18" a="1"/>
  <c r="G20" i="18" s="1"/>
  <c r="I37" i="18" a="1"/>
  <c r="I37" i="18" s="1"/>
  <c r="G21" i="18" a="1"/>
  <c r="G21" i="18" s="1"/>
  <c r="I38" i="18" a="1"/>
  <c r="I38" i="18" s="1"/>
  <c r="G22" i="18" a="1"/>
  <c r="G22" i="18" s="1"/>
  <c r="H26" i="18" a="1"/>
  <c r="H26" i="18" s="1"/>
  <c r="G23" i="18" a="1"/>
  <c r="G23" i="18" s="1"/>
  <c r="I39" i="18" a="1"/>
  <c r="I39" i="18" s="1"/>
  <c r="I40" i="18" a="1"/>
  <c r="I40" i="18" s="1"/>
  <c r="H27" i="18" a="1"/>
  <c r="H27" i="18" s="1"/>
  <c r="I41" i="18" a="1"/>
  <c r="I41" i="18" s="1"/>
  <c r="G24" i="18" a="1"/>
  <c r="G24" i="18" s="1"/>
  <c r="G25" i="18" a="1"/>
  <c r="G25" i="18" s="1"/>
  <c r="H28" i="18" a="1"/>
  <c r="H28" i="18" s="1"/>
  <c r="I42" i="18" a="1"/>
  <c r="I42" i="18" s="1"/>
  <c r="G26" i="18" a="1"/>
  <c r="G26" i="18" s="1"/>
  <c r="I43" i="18" a="1"/>
  <c r="I43" i="18" s="1"/>
  <c r="G27" i="18" a="1"/>
  <c r="G27" i="18" s="1"/>
  <c r="I44" i="18" a="1"/>
  <c r="I44" i="18" s="1"/>
  <c r="I45" i="18" a="1"/>
  <c r="I45" i="18" s="1"/>
  <c r="I46" i="18" a="1"/>
  <c r="I46" i="18" s="1"/>
  <c r="I47" i="18" a="1"/>
  <c r="I47" i="18" s="1"/>
  <c r="I48" i="18" a="1"/>
  <c r="I48" i="18" s="1"/>
  <c r="G28" i="18" a="1"/>
  <c r="G28" i="18" s="1"/>
  <c r="G29" i="18" a="1"/>
  <c r="G29" i="18" s="1"/>
  <c r="H29" i="18" a="1"/>
  <c r="H29" i="18" s="1"/>
  <c r="G30" i="18" a="1"/>
  <c r="G30" i="18" s="1"/>
  <c r="G31" i="18" a="1"/>
  <c r="G31" i="18" s="1"/>
  <c r="I49" i="18" a="1"/>
  <c r="I49" i="18" s="1"/>
  <c r="H30" i="18" a="1"/>
  <c r="H30" i="18" s="1"/>
  <c r="I50" i="18" a="1"/>
  <c r="I50" i="18" s="1"/>
  <c r="H31" i="18" a="1"/>
  <c r="H31" i="18" s="1"/>
  <c r="G32" i="18" a="1"/>
  <c r="G32" i="18" s="1"/>
  <c r="H32" i="18" a="1"/>
  <c r="H32" i="18" s="1"/>
  <c r="G33" i="18" a="1"/>
  <c r="G33" i="18" s="1"/>
  <c r="H33" i="18" a="1"/>
  <c r="H33" i="18" s="1"/>
  <c r="G34" i="18" a="1"/>
  <c r="G34" i="18" s="1"/>
  <c r="H34" i="18" a="1"/>
  <c r="H34" i="18" s="1"/>
  <c r="I51" i="18" a="1"/>
  <c r="I51" i="18" s="1"/>
  <c r="H35" i="18" a="1"/>
  <c r="H35" i="18" s="1"/>
  <c r="H36" i="18" a="1"/>
  <c r="H36" i="18" s="1"/>
  <c r="G35" i="18" a="1"/>
  <c r="G35" i="18" s="1"/>
  <c r="H37" i="18" a="1"/>
  <c r="H37" i="18" s="1"/>
  <c r="H38" i="18" a="1"/>
  <c r="H38" i="18" s="1"/>
  <c r="H39" i="18" a="1"/>
  <c r="H39" i="18" s="1"/>
  <c r="I52" i="18" a="1"/>
  <c r="I52" i="18" s="1"/>
  <c r="H40" i="18" a="1"/>
  <c r="H40" i="18" s="1"/>
  <c r="I53" i="18" a="1"/>
  <c r="I53" i="18" s="1"/>
  <c r="G36" i="18" a="1"/>
  <c r="G36" i="18" s="1"/>
  <c r="I54" i="18" a="1"/>
  <c r="I54" i="18" s="1"/>
  <c r="G37" i="18" a="1"/>
  <c r="G37" i="18" s="1"/>
  <c r="H41" i="18" a="1"/>
  <c r="H41" i="18" s="1"/>
  <c r="H42" i="18" a="1"/>
  <c r="H42" i="18" s="1"/>
  <c r="G38" i="18" a="1"/>
  <c r="G38" i="18" s="1"/>
  <c r="I55" i="18" a="1"/>
  <c r="I55" i="18" s="1"/>
  <c r="G39" i="18" a="1"/>
  <c r="G39" i="18" s="1"/>
  <c r="H43" i="18" a="1"/>
  <c r="H43" i="18" s="1"/>
  <c r="H44" i="18" a="1"/>
  <c r="H44" i="18" s="1"/>
  <c r="I56" i="18" a="1"/>
  <c r="I56" i="18" s="1"/>
  <c r="I57" i="18" a="1"/>
  <c r="I57" i="18" s="1"/>
  <c r="G40" i="18" a="1"/>
  <c r="G40" i="18" s="1"/>
  <c r="I58" i="18" a="1"/>
  <c r="I58" i="18" s="1"/>
  <c r="H45" i="18" a="1"/>
  <c r="H45" i="18" s="1"/>
  <c r="G41" i="18" a="1"/>
  <c r="G41" i="18" s="1"/>
  <c r="G42" i="18" a="1"/>
  <c r="G42" i="18" s="1"/>
  <c r="G43" i="18" a="1"/>
  <c r="G43" i="18" s="1"/>
  <c r="G44" i="18" a="1"/>
  <c r="G44" i="18" s="1"/>
  <c r="G45" i="18" a="1"/>
  <c r="G45" i="18" s="1"/>
  <c r="H46" i="18" a="1"/>
  <c r="H46" i="18" s="1"/>
  <c r="H47" i="18" a="1"/>
  <c r="H47" i="18" s="1"/>
  <c r="I59" i="18" a="1"/>
  <c r="I59" i="18" s="1"/>
  <c r="H48" i="18" a="1"/>
  <c r="H48" i="18" s="1"/>
  <c r="I60" i="18" a="1"/>
  <c r="I60" i="18" s="1"/>
  <c r="H49" i="18" a="1"/>
  <c r="H49" i="18" s="1"/>
  <c r="H50" i="18" a="1"/>
  <c r="H50" i="18" s="1"/>
  <c r="H51" i="18" a="1"/>
  <c r="H51" i="18" s="1"/>
  <c r="H52" i="18" a="1"/>
  <c r="H52" i="18" s="1"/>
  <c r="I61" i="18" a="1"/>
  <c r="I61" i="18" s="1"/>
  <c r="I62" i="18" a="1"/>
  <c r="I62" i="18" s="1"/>
  <c r="H53" i="18" a="1"/>
  <c r="H53" i="18" s="1"/>
  <c r="I63" i="18" a="1"/>
  <c r="I63" i="18" s="1"/>
  <c r="G46" i="18" a="1"/>
  <c r="G46" i="18" s="1"/>
  <c r="H54" i="18" a="1"/>
  <c r="H54" i="18" s="1"/>
  <c r="H55" i="18" a="1"/>
  <c r="H55" i="18" s="1"/>
  <c r="H56" i="18" a="1"/>
  <c r="H56" i="18" s="1"/>
  <c r="I64" i="18" a="1"/>
  <c r="I64" i="18" s="1"/>
  <c r="G47" i="18" a="1"/>
  <c r="G47" i="18" s="1"/>
  <c r="H57" i="18" a="1"/>
  <c r="H57" i="18" s="1"/>
  <c r="G48" i="18" a="1"/>
  <c r="G48" i="18" s="1"/>
  <c r="G49" i="18" a="1"/>
  <c r="G49" i="18" s="1"/>
  <c r="G50" i="18" a="1"/>
  <c r="G50" i="18" s="1"/>
  <c r="I65" i="18" a="1"/>
  <c r="I65" i="18" s="1"/>
  <c r="H58" i="18" a="1"/>
  <c r="H58" i="18" s="1"/>
  <c r="H59" i="18" a="1"/>
  <c r="H59" i="18" s="1"/>
  <c r="G51" i="18" a="1"/>
  <c r="G51" i="18" s="1"/>
  <c r="H60" i="18" a="1"/>
  <c r="H60" i="18" s="1"/>
  <c r="G52" i="18" a="1"/>
  <c r="G52" i="18" s="1"/>
  <c r="I66" i="18" a="1"/>
  <c r="I66" i="18" s="1"/>
  <c r="H61" i="18" a="1"/>
  <c r="H61" i="18" s="1"/>
  <c r="H62" i="18" a="1"/>
  <c r="H62" i="18" s="1"/>
  <c r="I67" i="18" a="1"/>
  <c r="I67" i="18" s="1"/>
  <c r="I68" i="18" a="1"/>
  <c r="I68" i="18" s="1"/>
  <c r="I69" i="18" a="1"/>
  <c r="I69" i="18" s="1"/>
  <c r="I70" i="18" a="1"/>
  <c r="I70" i="18" s="1"/>
  <c r="H63" i="18" a="1"/>
  <c r="H63" i="18" s="1"/>
  <c r="H64" i="18" a="1"/>
  <c r="H64" i="18" s="1"/>
  <c r="G53" i="18" a="1"/>
  <c r="G53" i="18" s="1"/>
  <c r="I71" i="18" a="1"/>
  <c r="I71" i="18" s="1"/>
  <c r="G54" i="18" a="1"/>
  <c r="G54" i="18" s="1"/>
  <c r="G55" i="18" a="1"/>
  <c r="G55" i="18" s="1"/>
  <c r="H65" i="18" a="1"/>
  <c r="H65" i="18" s="1"/>
  <c r="I72" i="18" a="1"/>
  <c r="I72" i="18" s="1"/>
  <c r="I73" i="18" a="1"/>
  <c r="I73" i="18" s="1"/>
  <c r="H66" i="18" a="1"/>
  <c r="H66" i="18" s="1"/>
  <c r="H67" i="18" a="1"/>
  <c r="H67" i="18" s="1"/>
  <c r="H68" i="18" a="1"/>
  <c r="H68" i="18" s="1"/>
  <c r="H69" i="18" a="1"/>
  <c r="H69" i="18" s="1"/>
  <c r="H70" i="18" a="1"/>
  <c r="H70" i="18" s="1"/>
  <c r="I74" i="18" a="1"/>
  <c r="I74" i="18" s="1"/>
  <c r="I75" i="18" a="1"/>
  <c r="I75" i="18" s="1"/>
  <c r="I76" i="18" a="1"/>
  <c r="I76" i="18" s="1"/>
  <c r="H71" i="18" a="1"/>
  <c r="H71" i="18" s="1"/>
  <c r="G56" i="18" a="1"/>
  <c r="G56" i="18" s="1"/>
  <c r="H2" i="18" a="1"/>
  <c r="H2" i="18" s="1"/>
  <c r="L5" i="18" l="1"/>
  <c r="M5" i="18"/>
  <c r="L6" i="18"/>
  <c r="M6" i="18"/>
  <c r="L7" i="18"/>
  <c r="M7" i="18"/>
  <c r="L8" i="18"/>
  <c r="M8" i="18"/>
  <c r="L9" i="18"/>
  <c r="M9" i="18"/>
  <c r="L10" i="18"/>
  <c r="M10" i="18"/>
  <c r="L11" i="18"/>
  <c r="M11" i="18"/>
  <c r="L12" i="18"/>
  <c r="M12" i="18"/>
  <c r="L13" i="18"/>
  <c r="M13" i="18"/>
  <c r="L14" i="18"/>
  <c r="M14" i="18"/>
  <c r="L15" i="18"/>
  <c r="M15" i="18"/>
  <c r="L16" i="18"/>
  <c r="M16" i="18"/>
  <c r="L17" i="18"/>
  <c r="M17" i="18"/>
  <c r="L18" i="18"/>
  <c r="M18" i="18"/>
  <c r="L19" i="18"/>
  <c r="M19" i="18"/>
  <c r="L20" i="18"/>
  <c r="M20" i="18"/>
  <c r="L21" i="18"/>
  <c r="M21" i="18"/>
  <c r="L22" i="18"/>
  <c r="M22" i="18"/>
  <c r="L23" i="18"/>
  <c r="M23" i="18"/>
  <c r="L24" i="18"/>
  <c r="M24" i="18"/>
  <c r="L25" i="18"/>
  <c r="M25" i="18"/>
  <c r="L26" i="18"/>
  <c r="M26" i="18"/>
  <c r="L27" i="18"/>
  <c r="M27" i="18"/>
  <c r="L28" i="18"/>
  <c r="M28" i="18"/>
  <c r="L29" i="18"/>
  <c r="M29" i="18"/>
  <c r="L30" i="18"/>
  <c r="M30" i="18"/>
  <c r="L31" i="18"/>
  <c r="M31" i="18"/>
  <c r="L32" i="18"/>
  <c r="M32" i="18"/>
  <c r="L33" i="18"/>
  <c r="M33" i="18"/>
  <c r="L34" i="18"/>
  <c r="M34" i="18"/>
  <c r="L35" i="18"/>
  <c r="M35" i="18"/>
  <c r="L36" i="18"/>
  <c r="M36" i="18"/>
  <c r="L37" i="18"/>
  <c r="M37" i="18"/>
  <c r="L38" i="18"/>
  <c r="M38" i="18"/>
  <c r="L39" i="18"/>
  <c r="M39" i="18"/>
  <c r="L40" i="18"/>
  <c r="M40" i="18"/>
  <c r="L41" i="18"/>
  <c r="M41" i="18"/>
  <c r="L42" i="18"/>
  <c r="M42" i="18"/>
  <c r="L43" i="18"/>
  <c r="M43" i="18"/>
  <c r="L44" i="18"/>
  <c r="M44" i="18"/>
  <c r="L45" i="18"/>
  <c r="M45" i="18"/>
  <c r="L46" i="18"/>
  <c r="M46" i="18"/>
  <c r="L47" i="18"/>
  <c r="M47" i="18"/>
  <c r="L48" i="18"/>
  <c r="M48" i="18"/>
  <c r="L49" i="18"/>
  <c r="M49" i="18"/>
  <c r="L50" i="18"/>
  <c r="M50" i="18"/>
  <c r="L51" i="18"/>
  <c r="M51" i="18"/>
  <c r="L52" i="18"/>
  <c r="M52" i="18"/>
  <c r="L53" i="18"/>
  <c r="M53" i="18"/>
  <c r="L54" i="18"/>
  <c r="M54" i="18"/>
  <c r="L55" i="18"/>
  <c r="M55" i="18"/>
  <c r="L56" i="18"/>
  <c r="M56" i="18"/>
  <c r="L57" i="18"/>
  <c r="M57" i="18"/>
  <c r="L58" i="18"/>
  <c r="M58" i="18"/>
  <c r="L59" i="18"/>
  <c r="M59" i="18"/>
  <c r="L60" i="18"/>
  <c r="M60" i="18"/>
  <c r="L61" i="18"/>
  <c r="M61" i="18"/>
  <c r="L62" i="18"/>
  <c r="M62" i="18"/>
  <c r="L63" i="18"/>
  <c r="M63" i="18"/>
  <c r="L64" i="18"/>
  <c r="M64" i="18"/>
  <c r="L65" i="18"/>
  <c r="M65" i="18"/>
  <c r="L66" i="18"/>
  <c r="M66" i="18"/>
  <c r="L67" i="18"/>
  <c r="M67" i="18"/>
  <c r="L68" i="18"/>
  <c r="M68" i="18"/>
  <c r="L69" i="18"/>
  <c r="M69" i="18"/>
  <c r="L70" i="18"/>
  <c r="M70" i="18"/>
  <c r="L71" i="18"/>
  <c r="M71" i="18"/>
  <c r="L72" i="18"/>
  <c r="M72" i="18"/>
  <c r="L73" i="18"/>
  <c r="M73" i="18"/>
  <c r="L74" i="18"/>
  <c r="M74" i="18"/>
  <c r="L75" i="18"/>
  <c r="M75" i="18"/>
  <c r="L76" i="18"/>
  <c r="M76" i="18"/>
  <c r="L77" i="18"/>
  <c r="M77" i="18"/>
  <c r="L78" i="18"/>
  <c r="M78" i="18"/>
  <c r="L79" i="18"/>
  <c r="M79" i="18"/>
  <c r="L80" i="18"/>
  <c r="M80" i="18"/>
  <c r="L81" i="18"/>
  <c r="M81" i="18"/>
  <c r="L82" i="18"/>
  <c r="M82" i="18"/>
  <c r="L83" i="18"/>
  <c r="M83" i="18"/>
  <c r="L84" i="18"/>
  <c r="M84" i="18"/>
  <c r="L85" i="18"/>
  <c r="M85" i="18"/>
  <c r="L86" i="18"/>
  <c r="M86" i="18"/>
  <c r="L87" i="18"/>
  <c r="M87" i="18"/>
  <c r="L88" i="18"/>
  <c r="M88" i="18"/>
  <c r="L89" i="18"/>
  <c r="M89" i="18"/>
  <c r="L90" i="18"/>
  <c r="M90" i="18"/>
  <c r="L91" i="18"/>
  <c r="M91" i="18"/>
  <c r="L92" i="18"/>
  <c r="M92" i="18"/>
  <c r="L93" i="18"/>
  <c r="M93" i="18"/>
  <c r="L94" i="18"/>
  <c r="M94" i="18"/>
  <c r="L95" i="18"/>
  <c r="M95" i="18"/>
  <c r="L96" i="18"/>
  <c r="M96" i="18"/>
  <c r="L97" i="18"/>
  <c r="M97" i="18"/>
  <c r="L98" i="18"/>
  <c r="M98" i="18"/>
  <c r="L99" i="18"/>
  <c r="M99" i="18"/>
  <c r="L100" i="18"/>
  <c r="M100" i="18"/>
  <c r="L101" i="18"/>
  <c r="M101" i="18"/>
  <c r="L102" i="18"/>
  <c r="M102" i="18"/>
  <c r="L103" i="18"/>
  <c r="M103" i="18"/>
  <c r="L104" i="18"/>
  <c r="M104" i="18"/>
  <c r="L105" i="18"/>
  <c r="M105" i="18"/>
  <c r="L106" i="18"/>
  <c r="M106" i="18"/>
  <c r="L107" i="18"/>
  <c r="M107" i="18"/>
  <c r="L108" i="18"/>
  <c r="M108" i="18"/>
  <c r="L109" i="18"/>
  <c r="M109" i="18"/>
  <c r="L110" i="18"/>
  <c r="M110" i="18"/>
  <c r="L111" i="18"/>
  <c r="M111" i="18"/>
  <c r="L112" i="18"/>
  <c r="M112" i="18"/>
  <c r="L113" i="18"/>
  <c r="M113" i="18"/>
  <c r="L114" i="18"/>
  <c r="M114" i="18"/>
  <c r="L115" i="18"/>
  <c r="M115" i="18"/>
  <c r="L116" i="18"/>
  <c r="M116" i="18"/>
  <c r="L117" i="18"/>
  <c r="M117" i="18"/>
  <c r="L118" i="18"/>
  <c r="M118" i="18"/>
  <c r="L119" i="18"/>
  <c r="M119" i="18"/>
  <c r="L120" i="18"/>
  <c r="M120" i="18"/>
  <c r="L121" i="18"/>
  <c r="M121" i="18"/>
  <c r="L122" i="18"/>
  <c r="M122" i="18"/>
  <c r="L123" i="18"/>
  <c r="M123" i="18"/>
  <c r="L124" i="18"/>
  <c r="M124" i="18"/>
  <c r="L125" i="18"/>
  <c r="M125" i="18"/>
  <c r="L126" i="18"/>
  <c r="M126" i="18"/>
  <c r="L127" i="18"/>
  <c r="M127" i="18"/>
  <c r="L128" i="18"/>
  <c r="M128" i="18"/>
  <c r="L129" i="18"/>
  <c r="M129" i="18"/>
  <c r="L130" i="18"/>
  <c r="M130" i="18"/>
  <c r="L131" i="18"/>
  <c r="M131" i="18"/>
  <c r="L132" i="18"/>
  <c r="M132" i="18"/>
  <c r="L133" i="18"/>
  <c r="M133" i="18"/>
  <c r="L134" i="18"/>
  <c r="M134" i="18"/>
  <c r="L135" i="18"/>
  <c r="M135" i="18"/>
  <c r="L136" i="18"/>
  <c r="M136" i="18"/>
  <c r="L137" i="18"/>
  <c r="M137" i="18"/>
  <c r="L138" i="18"/>
  <c r="M138" i="18"/>
  <c r="L139" i="18"/>
  <c r="M139" i="18"/>
  <c r="L140" i="18"/>
  <c r="M140" i="18"/>
  <c r="L141" i="18"/>
  <c r="M141" i="18"/>
  <c r="L142" i="18"/>
  <c r="M142" i="18"/>
  <c r="L143" i="18"/>
  <c r="M143" i="18"/>
  <c r="L144" i="18"/>
  <c r="M144" i="18"/>
  <c r="L145" i="18"/>
  <c r="M145" i="18"/>
  <c r="L146" i="18"/>
  <c r="M146" i="18"/>
  <c r="L147" i="18"/>
  <c r="M147" i="18"/>
  <c r="L148" i="18"/>
  <c r="M148" i="18"/>
  <c r="L149" i="18"/>
  <c r="M149" i="18"/>
  <c r="L150" i="18"/>
  <c r="M150" i="18"/>
  <c r="L151" i="18"/>
  <c r="M151" i="18"/>
  <c r="L152" i="18"/>
  <c r="M152" i="18"/>
  <c r="L153" i="18"/>
  <c r="M153" i="18"/>
  <c r="L154" i="18"/>
  <c r="M154" i="18"/>
  <c r="L155" i="18"/>
  <c r="M155" i="18"/>
  <c r="L156" i="18"/>
  <c r="M156" i="18"/>
  <c r="L157" i="18"/>
  <c r="M157" i="18"/>
  <c r="L158" i="18"/>
  <c r="M158" i="18"/>
  <c r="L159" i="18"/>
  <c r="M159" i="18"/>
  <c r="L160" i="18"/>
  <c r="M160" i="18"/>
  <c r="L161" i="18"/>
  <c r="M161" i="18"/>
  <c r="L162" i="18"/>
  <c r="M162" i="18"/>
  <c r="L163" i="18"/>
  <c r="M163" i="18"/>
  <c r="L164" i="18"/>
  <c r="M164" i="18"/>
  <c r="L165" i="18"/>
  <c r="M165" i="18"/>
  <c r="L166" i="18"/>
  <c r="M166" i="18"/>
  <c r="L167" i="18"/>
  <c r="M167" i="18"/>
  <c r="L168" i="18"/>
  <c r="M168" i="18"/>
  <c r="L169" i="18"/>
  <c r="M169" i="18"/>
  <c r="L170" i="18"/>
  <c r="M170" i="18"/>
  <c r="L171" i="18"/>
  <c r="M171" i="18"/>
  <c r="L172" i="18"/>
  <c r="M172" i="18"/>
  <c r="L173" i="18"/>
  <c r="M173" i="18"/>
  <c r="L174" i="18"/>
  <c r="M174" i="18"/>
  <c r="L175" i="18"/>
  <c r="M175" i="18"/>
  <c r="L176" i="18"/>
  <c r="M176" i="18"/>
  <c r="L177" i="18"/>
  <c r="M177" i="18"/>
  <c r="L178" i="18"/>
  <c r="M178" i="18"/>
  <c r="L179" i="18"/>
  <c r="M179" i="18"/>
  <c r="L180" i="18"/>
  <c r="M180" i="18"/>
  <c r="L181" i="18"/>
  <c r="M181" i="18"/>
  <c r="L182" i="18"/>
  <c r="M182" i="18"/>
  <c r="L183" i="18"/>
  <c r="M183" i="18"/>
  <c r="L184" i="18"/>
  <c r="M184" i="18"/>
  <c r="L185" i="18"/>
  <c r="M185" i="18"/>
  <c r="L186" i="18"/>
  <c r="M186" i="18"/>
  <c r="L187" i="18"/>
  <c r="M187" i="18"/>
  <c r="L188" i="18"/>
  <c r="M188" i="18"/>
  <c r="L189" i="18"/>
  <c r="M189" i="18"/>
  <c r="L190" i="18"/>
  <c r="M190" i="18"/>
  <c r="L191" i="18"/>
  <c r="M191" i="18"/>
  <c r="L192" i="18"/>
  <c r="M192" i="18"/>
  <c r="L193" i="18"/>
  <c r="M193" i="18"/>
  <c r="L194" i="18"/>
  <c r="M194" i="18"/>
  <c r="L195" i="18"/>
  <c r="M195" i="18"/>
  <c r="L196" i="18"/>
  <c r="M196" i="18"/>
  <c r="L197" i="18"/>
  <c r="M197" i="18"/>
  <c r="L198" i="18"/>
  <c r="M198" i="18"/>
  <c r="L199" i="18"/>
  <c r="M199" i="18"/>
  <c r="L200" i="18"/>
  <c r="M200" i="18"/>
  <c r="L201" i="18"/>
  <c r="M201" i="18"/>
  <c r="L3" i="18"/>
  <c r="M3" i="18"/>
  <c r="L4" i="18"/>
  <c r="M4" i="18"/>
  <c r="M2" i="18"/>
  <c r="L2" i="18"/>
  <c r="Q21" i="6" l="1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P4" i="6"/>
  <c r="P5" i="6"/>
  <c r="P6" i="6"/>
  <c r="P7" i="6"/>
  <c r="R7" i="6" s="1"/>
  <c r="P8" i="6"/>
  <c r="R8" i="6" s="1"/>
  <c r="P9" i="6"/>
  <c r="P10" i="6"/>
  <c r="P11" i="6"/>
  <c r="P12" i="6"/>
  <c r="P13" i="6"/>
  <c r="P14" i="6"/>
  <c r="P15" i="6"/>
  <c r="R15" i="6" s="1"/>
  <c r="P16" i="6"/>
  <c r="R16" i="6" s="1"/>
  <c r="P17" i="6"/>
  <c r="P3" i="6"/>
  <c r="B36" i="5"/>
  <c r="C36" i="5" s="1"/>
  <c r="B37" i="5"/>
  <c r="C37" i="5" s="1"/>
  <c r="B38" i="5"/>
  <c r="C38" i="5" s="1"/>
  <c r="B39" i="5"/>
  <c r="C39" i="5" s="1"/>
  <c r="B40" i="5"/>
  <c r="C40" i="5" s="1"/>
  <c r="B41" i="5"/>
  <c r="C41" i="5" s="1"/>
  <c r="B42" i="5"/>
  <c r="C42" i="5" s="1"/>
  <c r="B43" i="5"/>
  <c r="C43" i="5" s="1"/>
  <c r="B44" i="5"/>
  <c r="C44" i="5" s="1"/>
  <c r="B45" i="5"/>
  <c r="C45" i="5" s="1"/>
  <c r="B46" i="5"/>
  <c r="C46" i="5" s="1"/>
  <c r="B47" i="5"/>
  <c r="C47" i="5" s="1"/>
  <c r="B35" i="5"/>
  <c r="B21" i="5"/>
  <c r="C21" i="5" s="1"/>
  <c r="B22" i="5"/>
  <c r="C22" i="5" s="1"/>
  <c r="B23" i="5"/>
  <c r="C23" i="5" s="1"/>
  <c r="B24" i="5"/>
  <c r="C24" i="5" s="1"/>
  <c r="B25" i="5"/>
  <c r="C25" i="5" s="1"/>
  <c r="B26" i="5"/>
  <c r="C26" i="5" s="1"/>
  <c r="B27" i="5"/>
  <c r="C27" i="5" s="1"/>
  <c r="B28" i="5"/>
  <c r="C28" i="5" s="1"/>
  <c r="B29" i="5"/>
  <c r="C29" i="5" s="1"/>
  <c r="B30" i="5"/>
  <c r="C30" i="5" s="1"/>
  <c r="B31" i="5"/>
  <c r="C31" i="5" s="1"/>
  <c r="B32" i="5"/>
  <c r="C32" i="5" s="1"/>
  <c r="B20" i="5"/>
  <c r="B10" i="14"/>
  <c r="X83" i="17"/>
  <c r="X75" i="17"/>
  <c r="Q75" i="17"/>
  <c r="X74" i="17"/>
  <c r="Q74" i="17"/>
  <c r="X73" i="17"/>
  <c r="Q73" i="17"/>
  <c r="X72" i="17"/>
  <c r="Q72" i="17"/>
  <c r="X71" i="17"/>
  <c r="Q71" i="17"/>
  <c r="X70" i="17"/>
  <c r="Q70" i="17"/>
  <c r="X69" i="17"/>
  <c r="Q69" i="17"/>
  <c r="X68" i="17"/>
  <c r="Q68" i="17"/>
  <c r="X67" i="17"/>
  <c r="Q67" i="17"/>
  <c r="X66" i="17"/>
  <c r="Q66" i="17"/>
  <c r="X65" i="17"/>
  <c r="Q65" i="17"/>
  <c r="X64" i="17"/>
  <c r="Q64" i="17"/>
  <c r="X63" i="17"/>
  <c r="Q63" i="17"/>
  <c r="X62" i="17"/>
  <c r="Q62" i="17"/>
  <c r="X61" i="17"/>
  <c r="Q61" i="17"/>
  <c r="X60" i="17"/>
  <c r="Q60" i="17"/>
  <c r="X59" i="17"/>
  <c r="Q59" i="17"/>
  <c r="X58" i="17"/>
  <c r="Q58" i="17"/>
  <c r="X57" i="17"/>
  <c r="Q57" i="17"/>
  <c r="X56" i="17"/>
  <c r="Q56" i="17"/>
  <c r="X55" i="17"/>
  <c r="Q55" i="17"/>
  <c r="X54" i="17"/>
  <c r="Q54" i="17"/>
  <c r="X53" i="17"/>
  <c r="Q53" i="17"/>
  <c r="X52" i="17"/>
  <c r="Q52" i="17"/>
  <c r="X51" i="17"/>
  <c r="Q51" i="17"/>
  <c r="X50" i="17"/>
  <c r="Q50" i="17"/>
  <c r="X49" i="17"/>
  <c r="Q49" i="17"/>
  <c r="X48" i="17"/>
  <c r="Q48" i="17"/>
  <c r="X47" i="17"/>
  <c r="Q47" i="17"/>
  <c r="X46" i="17"/>
  <c r="Q46" i="17"/>
  <c r="X45" i="17"/>
  <c r="Q45" i="17"/>
  <c r="X44" i="17"/>
  <c r="Q44" i="17"/>
  <c r="X43" i="17"/>
  <c r="Q43" i="17"/>
  <c r="X42" i="17"/>
  <c r="Q42" i="17"/>
  <c r="X41" i="17"/>
  <c r="Q41" i="17"/>
  <c r="X40" i="17"/>
  <c r="Q40" i="17"/>
  <c r="X39" i="17"/>
  <c r="Q39" i="17"/>
  <c r="X38" i="17"/>
  <c r="Q38" i="17"/>
  <c r="X37" i="17"/>
  <c r="Q37" i="17"/>
  <c r="X36" i="17"/>
  <c r="Q36" i="17"/>
  <c r="X35" i="17"/>
  <c r="Q35" i="17"/>
  <c r="X34" i="17"/>
  <c r="Q34" i="17"/>
  <c r="X33" i="17"/>
  <c r="Q33" i="17"/>
  <c r="X32" i="17"/>
  <c r="Q32" i="17"/>
  <c r="X31" i="17"/>
  <c r="Q31" i="17"/>
  <c r="X30" i="17"/>
  <c r="Q30" i="17"/>
  <c r="X29" i="17"/>
  <c r="Q29" i="17"/>
  <c r="X28" i="17"/>
  <c r="Q28" i="17"/>
  <c r="X27" i="17"/>
  <c r="Q27" i="17"/>
  <c r="X26" i="17"/>
  <c r="Q26" i="17"/>
  <c r="X25" i="17"/>
  <c r="Q25" i="17"/>
  <c r="X24" i="17"/>
  <c r="Q24" i="17"/>
  <c r="X23" i="17"/>
  <c r="Q23" i="17"/>
  <c r="X22" i="17"/>
  <c r="Q22" i="17"/>
  <c r="X21" i="17"/>
  <c r="Q21" i="17"/>
  <c r="X20" i="17"/>
  <c r="Q20" i="17"/>
  <c r="X19" i="17"/>
  <c r="Q19" i="17"/>
  <c r="X18" i="17"/>
  <c r="Q18" i="17"/>
  <c r="X17" i="17"/>
  <c r="Q17" i="17"/>
  <c r="X16" i="17"/>
  <c r="Q16" i="17"/>
  <c r="X15" i="17"/>
  <c r="Q15" i="17"/>
  <c r="X14" i="17"/>
  <c r="Q14" i="17"/>
  <c r="X13" i="17"/>
  <c r="Q13" i="17"/>
  <c r="X12" i="17"/>
  <c r="Q12" i="17"/>
  <c r="X11" i="17"/>
  <c r="Q11" i="17"/>
  <c r="X10" i="17"/>
  <c r="Q10" i="17"/>
  <c r="X9" i="17"/>
  <c r="Q9" i="17"/>
  <c r="X8" i="17"/>
  <c r="Q8" i="17"/>
  <c r="X7" i="17"/>
  <c r="Q7" i="17"/>
  <c r="X6" i="17"/>
  <c r="Q6" i="17"/>
  <c r="X5" i="17"/>
  <c r="Q5" i="17"/>
  <c r="X4" i="17"/>
  <c r="Q4" i="17"/>
  <c r="N4" i="17"/>
  <c r="O4" i="17" s="1"/>
  <c r="X3" i="17"/>
  <c r="Q3" i="17"/>
  <c r="N3" i="17"/>
  <c r="O3" i="17" s="1"/>
  <c r="X2" i="17"/>
  <c r="Q2" i="17"/>
  <c r="O2" i="17"/>
  <c r="B11" i="16"/>
  <c r="D13" i="15"/>
  <c r="E23" i="15" s="1"/>
  <c r="E10" i="15" s="1"/>
  <c r="F10" i="15" s="1"/>
  <c r="I10" i="15" s="1"/>
  <c r="D21" i="15"/>
  <c r="E20" i="15"/>
  <c r="E7" i="15" s="1"/>
  <c r="F7" i="15" s="1"/>
  <c r="I7" i="15" s="1"/>
  <c r="D16" i="15"/>
  <c r="A14" i="15"/>
  <c r="A13" i="15"/>
  <c r="J5" i="10"/>
  <c r="P5" i="10" s="1"/>
  <c r="C3" i="10"/>
  <c r="F7" i="10" s="1"/>
  <c r="I7" i="10" s="1"/>
  <c r="J6" i="10"/>
  <c r="K6" i="10" s="1"/>
  <c r="J7" i="10"/>
  <c r="K7" i="10" s="1"/>
  <c r="J8" i="10"/>
  <c r="J9" i="10"/>
  <c r="P9" i="10" s="1"/>
  <c r="J10" i="10"/>
  <c r="J11" i="10"/>
  <c r="J12" i="10"/>
  <c r="P12" i="10" s="1"/>
  <c r="J13" i="10"/>
  <c r="J14" i="10"/>
  <c r="K14" i="10" s="1"/>
  <c r="J15" i="10"/>
  <c r="P15" i="10" s="1"/>
  <c r="J16" i="10"/>
  <c r="J17" i="10"/>
  <c r="P17" i="10"/>
  <c r="J18" i="10"/>
  <c r="K18" i="10" s="1"/>
  <c r="J19" i="10"/>
  <c r="K19" i="10" s="1"/>
  <c r="J20" i="10"/>
  <c r="P20" i="10" s="1"/>
  <c r="J21" i="10"/>
  <c r="K21" i="10" s="1"/>
  <c r="J22" i="10"/>
  <c r="K22" i="10" s="1"/>
  <c r="J23" i="10"/>
  <c r="K23" i="10" s="1"/>
  <c r="J24" i="10"/>
  <c r="J25" i="10"/>
  <c r="K25" i="10" s="1"/>
  <c r="J26" i="10"/>
  <c r="K26" i="10" s="1"/>
  <c r="J27" i="10"/>
  <c r="P27" i="10"/>
  <c r="J28" i="10"/>
  <c r="J29" i="10"/>
  <c r="J30" i="10"/>
  <c r="K30" i="10" s="1"/>
  <c r="J31" i="10"/>
  <c r="K31" i="10" s="1"/>
  <c r="B3" i="10"/>
  <c r="D5" i="10" s="1"/>
  <c r="F5" i="10"/>
  <c r="D9" i="10"/>
  <c r="G9" i="10" s="1"/>
  <c r="F9" i="10"/>
  <c r="I9" i="10" s="1"/>
  <c r="F10" i="10"/>
  <c r="I10" i="10" s="1"/>
  <c r="F12" i="10"/>
  <c r="I12" i="10" s="1"/>
  <c r="D13" i="10"/>
  <c r="F14" i="10"/>
  <c r="F16" i="10"/>
  <c r="I16" i="10" s="1"/>
  <c r="D17" i="10"/>
  <c r="H17" i="10" s="1"/>
  <c r="F18" i="10"/>
  <c r="F20" i="10"/>
  <c r="I20" i="10" s="1"/>
  <c r="D21" i="10"/>
  <c r="H21" i="10" s="1"/>
  <c r="F22" i="10"/>
  <c r="I22" i="10" s="1"/>
  <c r="F24" i="10"/>
  <c r="I24" i="10" s="1"/>
  <c r="D25" i="10"/>
  <c r="F26" i="10"/>
  <c r="I26" i="10" s="1"/>
  <c r="F28" i="10"/>
  <c r="I28" i="10" s="1"/>
  <c r="D30" i="10"/>
  <c r="H30" i="10" s="1"/>
  <c r="F31" i="10"/>
  <c r="K9" i="10"/>
  <c r="K10" i="10"/>
  <c r="K11" i="10"/>
  <c r="K17" i="10"/>
  <c r="K27" i="10"/>
  <c r="K29" i="10"/>
  <c r="I5" i="10"/>
  <c r="I18" i="10"/>
  <c r="I31" i="10"/>
  <c r="E58" i="13"/>
  <c r="C58" i="13"/>
  <c r="D58" i="13" s="1"/>
  <c r="E57" i="13"/>
  <c r="C57" i="13"/>
  <c r="D57" i="13" s="1"/>
  <c r="E56" i="13"/>
  <c r="C56" i="13"/>
  <c r="D56" i="13" s="1"/>
  <c r="E55" i="13"/>
  <c r="C55" i="13"/>
  <c r="D55" i="13" s="1"/>
  <c r="E54" i="13"/>
  <c r="C54" i="13"/>
  <c r="D54" i="13" s="1"/>
  <c r="E53" i="13"/>
  <c r="C53" i="13"/>
  <c r="D53" i="13" s="1"/>
  <c r="E52" i="13"/>
  <c r="C52" i="13"/>
  <c r="D52" i="13"/>
  <c r="E51" i="13"/>
  <c r="C51" i="13"/>
  <c r="D51" i="13" s="1"/>
  <c r="E50" i="13"/>
  <c r="C50" i="13"/>
  <c r="D50" i="13" s="1"/>
  <c r="E49" i="13"/>
  <c r="C49" i="13"/>
  <c r="D49" i="13" s="1"/>
  <c r="E48" i="13"/>
  <c r="C48" i="13"/>
  <c r="D48" i="13" s="1"/>
  <c r="E47" i="13"/>
  <c r="C47" i="13"/>
  <c r="D47" i="13"/>
  <c r="E46" i="13"/>
  <c r="C46" i="13"/>
  <c r="D46" i="13" s="1"/>
  <c r="E45" i="13"/>
  <c r="C45" i="13"/>
  <c r="D45" i="13" s="1"/>
  <c r="E44" i="13"/>
  <c r="C44" i="13"/>
  <c r="D44" i="13"/>
  <c r="E43" i="13"/>
  <c r="C43" i="13"/>
  <c r="D43" i="13" s="1"/>
  <c r="E42" i="13"/>
  <c r="C42" i="13"/>
  <c r="D42" i="13" s="1"/>
  <c r="E41" i="13"/>
  <c r="C41" i="13"/>
  <c r="D41" i="13"/>
  <c r="E40" i="13"/>
  <c r="C40" i="13"/>
  <c r="D40" i="13" s="1"/>
  <c r="E39" i="13"/>
  <c r="C39" i="13"/>
  <c r="D39" i="13" s="1"/>
  <c r="E38" i="13"/>
  <c r="C38" i="13"/>
  <c r="D38" i="13" s="1"/>
  <c r="E37" i="13"/>
  <c r="C37" i="13"/>
  <c r="D37" i="13" s="1"/>
  <c r="E36" i="13"/>
  <c r="C36" i="13"/>
  <c r="D36" i="13" s="1"/>
  <c r="E35" i="13"/>
  <c r="C35" i="13"/>
  <c r="D35" i="13" s="1"/>
  <c r="E34" i="13"/>
  <c r="C34" i="13"/>
  <c r="D34" i="13" s="1"/>
  <c r="E33" i="13"/>
  <c r="C33" i="13"/>
  <c r="D33" i="13" s="1"/>
  <c r="E32" i="13"/>
  <c r="C32" i="13"/>
  <c r="D32" i="13" s="1"/>
  <c r="E31" i="13"/>
  <c r="C31" i="13"/>
  <c r="D31" i="13" s="1"/>
  <c r="E30" i="13"/>
  <c r="C30" i="13"/>
  <c r="D30" i="13" s="1"/>
  <c r="E29" i="13"/>
  <c r="C29" i="13"/>
  <c r="D29" i="13" s="1"/>
  <c r="E28" i="13"/>
  <c r="C28" i="13"/>
  <c r="D28" i="13" s="1"/>
  <c r="E27" i="13"/>
  <c r="C27" i="13"/>
  <c r="D27" i="13" s="1"/>
  <c r="E26" i="13"/>
  <c r="C26" i="13"/>
  <c r="D26" i="13"/>
  <c r="E25" i="13"/>
  <c r="C25" i="13"/>
  <c r="D25" i="13" s="1"/>
  <c r="E24" i="13"/>
  <c r="C24" i="13"/>
  <c r="D24" i="13" s="1"/>
  <c r="E23" i="13"/>
  <c r="C23" i="13"/>
  <c r="D23" i="13"/>
  <c r="E22" i="13"/>
  <c r="C22" i="13"/>
  <c r="D22" i="13" s="1"/>
  <c r="E21" i="13"/>
  <c r="C21" i="13"/>
  <c r="D21" i="13" s="1"/>
  <c r="E20" i="13"/>
  <c r="C20" i="13"/>
  <c r="D20" i="13" s="1"/>
  <c r="E19" i="13"/>
  <c r="C19" i="13"/>
  <c r="D19" i="13" s="1"/>
  <c r="E18" i="13"/>
  <c r="C18" i="13"/>
  <c r="D18" i="13"/>
  <c r="E17" i="13"/>
  <c r="C17" i="13"/>
  <c r="D17" i="13" s="1"/>
  <c r="E16" i="13"/>
  <c r="C16" i="13"/>
  <c r="D16" i="13" s="1"/>
  <c r="E15" i="13"/>
  <c r="C15" i="13"/>
  <c r="D15" i="13" s="1"/>
  <c r="E14" i="13"/>
  <c r="C14" i="13"/>
  <c r="D14" i="13" s="1"/>
  <c r="E13" i="13"/>
  <c r="C13" i="13"/>
  <c r="D13" i="13" s="1"/>
  <c r="E12" i="13"/>
  <c r="C12" i="13"/>
  <c r="D12" i="13"/>
  <c r="E11" i="13"/>
  <c r="C11" i="13"/>
  <c r="D11" i="13" s="1"/>
  <c r="E10" i="13"/>
  <c r="C10" i="13"/>
  <c r="D10" i="13" s="1"/>
  <c r="E9" i="13"/>
  <c r="C9" i="13"/>
  <c r="D9" i="13" s="1"/>
  <c r="E8" i="13"/>
  <c r="C8" i="13"/>
  <c r="D8" i="13" s="1"/>
  <c r="E7" i="13"/>
  <c r="C7" i="13"/>
  <c r="D7" i="13" s="1"/>
  <c r="E6" i="13"/>
  <c r="C6" i="13"/>
  <c r="D6" i="13" s="1"/>
  <c r="E5" i="13"/>
  <c r="C5" i="13"/>
  <c r="D5" i="13" s="1"/>
  <c r="E4" i="13"/>
  <c r="C4" i="13"/>
  <c r="D4" i="13" s="1"/>
  <c r="E3" i="13"/>
  <c r="C3" i="13"/>
  <c r="D3" i="13" s="1"/>
  <c r="E2" i="13"/>
  <c r="C2" i="13"/>
  <c r="D2" i="13" s="1"/>
  <c r="E12" i="12"/>
  <c r="C12" i="12"/>
  <c r="F12" i="12" s="1"/>
  <c r="E11" i="12"/>
  <c r="C11" i="12"/>
  <c r="F11" i="12" s="1"/>
  <c r="E10" i="12"/>
  <c r="C10" i="12"/>
  <c r="F10" i="12" s="1"/>
  <c r="E9" i="12"/>
  <c r="C9" i="12"/>
  <c r="F9" i="12" s="1"/>
  <c r="E8" i="12"/>
  <c r="C8" i="12"/>
  <c r="F8" i="12" s="1"/>
  <c r="C7" i="12"/>
  <c r="F7" i="12" s="1"/>
  <c r="E7" i="12"/>
  <c r="E6" i="12"/>
  <c r="C6" i="12"/>
  <c r="F6" i="12" s="1"/>
  <c r="E5" i="12"/>
  <c r="C5" i="12"/>
  <c r="F5" i="12" s="1"/>
  <c r="E4" i="12"/>
  <c r="C4" i="12"/>
  <c r="F4" i="12" s="1"/>
  <c r="E3" i="12"/>
  <c r="C3" i="12"/>
  <c r="F3" i="12" s="1"/>
  <c r="S10" i="8"/>
  <c r="D68" i="6"/>
  <c r="E68" i="6" s="1"/>
  <c r="F68" i="6" s="1"/>
  <c r="D67" i="6"/>
  <c r="E67" i="6" s="1"/>
  <c r="F67" i="6" s="1"/>
  <c r="D66" i="6"/>
  <c r="E66" i="6" s="1"/>
  <c r="F66" i="6" s="1"/>
  <c r="D65" i="6"/>
  <c r="E65" i="6"/>
  <c r="F65" i="6" s="1"/>
  <c r="D64" i="6"/>
  <c r="E64" i="6"/>
  <c r="F64" i="6" s="1"/>
  <c r="D63" i="6"/>
  <c r="E63" i="6" s="1"/>
  <c r="F63" i="6" s="1"/>
  <c r="D62" i="6"/>
  <c r="E62" i="6" s="1"/>
  <c r="F62" i="6" s="1"/>
  <c r="D61" i="6"/>
  <c r="E61" i="6" s="1"/>
  <c r="F61" i="6" s="1"/>
  <c r="D60" i="6"/>
  <c r="E60" i="6" s="1"/>
  <c r="F60" i="6" s="1"/>
  <c r="D59" i="6"/>
  <c r="E59" i="6"/>
  <c r="F59" i="6" s="1"/>
  <c r="D58" i="6"/>
  <c r="E58" i="6" s="1"/>
  <c r="F58" i="6" s="1"/>
  <c r="D57" i="6"/>
  <c r="E57" i="6" s="1"/>
  <c r="F57" i="6" s="1"/>
  <c r="D56" i="6"/>
  <c r="E56" i="6"/>
  <c r="F56" i="6" s="1"/>
  <c r="D55" i="6"/>
  <c r="E55" i="6" s="1"/>
  <c r="F55" i="6" s="1"/>
  <c r="D54" i="6"/>
  <c r="E54" i="6" s="1"/>
  <c r="F54" i="6" s="1"/>
  <c r="N5" i="11"/>
  <c r="O5" i="11" s="1"/>
  <c r="N6" i="11"/>
  <c r="O6" i="11" s="1"/>
  <c r="N9" i="11"/>
  <c r="O9" i="11"/>
  <c r="N10" i="11"/>
  <c r="O10" i="11" s="1"/>
  <c r="N3" i="11"/>
  <c r="O3" i="11" s="1"/>
  <c r="N4" i="11"/>
  <c r="O4" i="11" s="1"/>
  <c r="N7" i="11"/>
  <c r="O7" i="11" s="1"/>
  <c r="N8" i="11"/>
  <c r="O8" i="11" s="1"/>
  <c r="N11" i="11"/>
  <c r="O11" i="11" s="1"/>
  <c r="N2" i="11"/>
  <c r="O2" i="11" s="1"/>
  <c r="E3" i="11"/>
  <c r="E4" i="11"/>
  <c r="E5" i="11"/>
  <c r="E6" i="11"/>
  <c r="E7" i="11"/>
  <c r="E8" i="11"/>
  <c r="E9" i="11"/>
  <c r="E10" i="11"/>
  <c r="E11" i="11"/>
  <c r="E2" i="1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5" i="10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B35" i="6"/>
  <c r="C35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21" i="6"/>
  <c r="H4" i="4"/>
  <c r="D4" i="6"/>
  <c r="D5" i="6"/>
  <c r="E5" i="6" s="1"/>
  <c r="F5" i="6" s="1"/>
  <c r="D6" i="6"/>
  <c r="E6" i="6" s="1"/>
  <c r="F6" i="6" s="1"/>
  <c r="D7" i="6"/>
  <c r="E7" i="6" s="1"/>
  <c r="F7" i="6" s="1"/>
  <c r="D8" i="6"/>
  <c r="D9" i="6"/>
  <c r="E9" i="6" s="1"/>
  <c r="F9" i="6" s="1"/>
  <c r="D10" i="6"/>
  <c r="E10" i="6" s="1"/>
  <c r="F10" i="6" s="1"/>
  <c r="D11" i="6"/>
  <c r="D12" i="6"/>
  <c r="D13" i="6"/>
  <c r="E13" i="6" s="1"/>
  <c r="F13" i="6" s="1"/>
  <c r="D14" i="6"/>
  <c r="E14" i="6" s="1"/>
  <c r="F14" i="6" s="1"/>
  <c r="D15" i="6"/>
  <c r="D16" i="6"/>
  <c r="D17" i="6"/>
  <c r="E17" i="6" s="1"/>
  <c r="F17" i="6" s="1"/>
  <c r="D3" i="6"/>
  <c r="C3" i="5"/>
  <c r="C4" i="5"/>
  <c r="C5" i="5"/>
  <c r="C6" i="5"/>
  <c r="C7" i="5"/>
  <c r="C8" i="5"/>
  <c r="C9" i="5"/>
  <c r="C10" i="5"/>
  <c r="C11" i="5"/>
  <c r="C12" i="5"/>
  <c r="C13" i="5"/>
  <c r="C14" i="5"/>
  <c r="C2" i="5"/>
  <c r="E16" i="6"/>
  <c r="F16" i="6"/>
  <c r="E8" i="6"/>
  <c r="F8" i="6" s="1"/>
  <c r="E15" i="6"/>
  <c r="F15" i="6" s="1"/>
  <c r="D23" i="10" l="1"/>
  <c r="D19" i="10"/>
  <c r="H19" i="10" s="1"/>
  <c r="D15" i="10"/>
  <c r="D11" i="10"/>
  <c r="H11" i="10" s="1"/>
  <c r="D7" i="10"/>
  <c r="D17" i="15"/>
  <c r="D24" i="15"/>
  <c r="K5" i="10"/>
  <c r="B8" i="15"/>
  <c r="H8" i="15" s="1"/>
  <c r="E17" i="15"/>
  <c r="E4" i="15" s="1"/>
  <c r="F4" i="15" s="1"/>
  <c r="I4" i="15" s="1"/>
  <c r="E24" i="15"/>
  <c r="E11" i="15" s="1"/>
  <c r="F11" i="15" s="1"/>
  <c r="I11" i="15" s="1"/>
  <c r="R13" i="6"/>
  <c r="D24" i="6"/>
  <c r="P25" i="10"/>
  <c r="B10" i="15"/>
  <c r="H10" i="15" s="1"/>
  <c r="R14" i="6"/>
  <c r="R10" i="6"/>
  <c r="R6" i="6"/>
  <c r="H13" i="10"/>
  <c r="G18" i="10"/>
  <c r="P29" i="10"/>
  <c r="P14" i="10"/>
  <c r="P11" i="10"/>
  <c r="P6" i="10"/>
  <c r="R17" i="6"/>
  <c r="R9" i="6"/>
  <c r="R5" i="6"/>
  <c r="C19" i="6"/>
  <c r="F29" i="10"/>
  <c r="I29" i="10" s="1"/>
  <c r="F27" i="10"/>
  <c r="I27" i="10" s="1"/>
  <c r="D26" i="10"/>
  <c r="D24" i="10"/>
  <c r="H24" i="10" s="1"/>
  <c r="D22" i="10"/>
  <c r="G22" i="10" s="1"/>
  <c r="D20" i="10"/>
  <c r="G20" i="10" s="1"/>
  <c r="D18" i="10"/>
  <c r="H18" i="10" s="1"/>
  <c r="D16" i="10"/>
  <c r="G16" i="10" s="1"/>
  <c r="D14" i="10"/>
  <c r="H14" i="10" s="1"/>
  <c r="D12" i="10"/>
  <c r="D10" i="10"/>
  <c r="F8" i="10"/>
  <c r="I8" i="10" s="1"/>
  <c r="F6" i="10"/>
  <c r="I6" i="10" s="1"/>
  <c r="P26" i="10"/>
  <c r="P24" i="10"/>
  <c r="P21" i="10"/>
  <c r="P18" i="10"/>
  <c r="P16" i="10"/>
  <c r="P8" i="10"/>
  <c r="D18" i="15"/>
  <c r="E21" i="15"/>
  <c r="E8" i="15" s="1"/>
  <c r="F8" i="15" s="1"/>
  <c r="I8" i="15" s="1"/>
  <c r="D25" i="15"/>
  <c r="R12" i="6"/>
  <c r="R4" i="6"/>
  <c r="B19" i="6"/>
  <c r="B37" i="6" s="1"/>
  <c r="I14" i="10"/>
  <c r="H9" i="10"/>
  <c r="F30" i="10"/>
  <c r="I30" i="10" s="1"/>
  <c r="D29" i="10"/>
  <c r="D27" i="10"/>
  <c r="F25" i="10"/>
  <c r="I25" i="10" s="1"/>
  <c r="F23" i="10"/>
  <c r="I23" i="10" s="1"/>
  <c r="F21" i="10"/>
  <c r="F19" i="10"/>
  <c r="I19" i="10" s="1"/>
  <c r="F17" i="10"/>
  <c r="I17" i="10" s="1"/>
  <c r="F15" i="10"/>
  <c r="I15" i="10" s="1"/>
  <c r="F13" i="10"/>
  <c r="I13" i="10" s="1"/>
  <c r="F11" i="10"/>
  <c r="I11" i="10" s="1"/>
  <c r="D6" i="10"/>
  <c r="P30" i="10"/>
  <c r="P28" i="10"/>
  <c r="P23" i="10"/>
  <c r="P13" i="10"/>
  <c r="P10" i="10"/>
  <c r="P7" i="10"/>
  <c r="E16" i="15"/>
  <c r="E3" i="15" s="1"/>
  <c r="F3" i="15" s="1"/>
  <c r="I3" i="15" s="1"/>
  <c r="D20" i="15"/>
  <c r="D22" i="15"/>
  <c r="E25" i="15"/>
  <c r="E12" i="15" s="1"/>
  <c r="F12" i="15" s="1"/>
  <c r="I12" i="15" s="1"/>
  <c r="R11" i="6"/>
  <c r="R3" i="6"/>
  <c r="Q23" i="6" s="1"/>
  <c r="K13" i="10"/>
  <c r="H25" i="10"/>
  <c r="G7" i="10"/>
  <c r="B2" i="15"/>
  <c r="H2" i="15" s="1"/>
  <c r="D21" i="6"/>
  <c r="H22" i="10"/>
  <c r="G12" i="10"/>
  <c r="B6" i="15"/>
  <c r="H6" i="15" s="1"/>
  <c r="E16" i="11"/>
  <c r="D34" i="6"/>
  <c r="G17" i="10"/>
  <c r="G11" i="10"/>
  <c r="P19" i="10"/>
  <c r="B12" i="15"/>
  <c r="H12" i="15" s="1"/>
  <c r="B18" i="5"/>
  <c r="E3" i="10"/>
  <c r="D29" i="6"/>
  <c r="A19" i="6"/>
  <c r="E11" i="6"/>
  <c r="F11" i="6" s="1"/>
  <c r="D26" i="6"/>
  <c r="G19" i="10"/>
  <c r="B4" i="15"/>
  <c r="H4" i="15" s="1"/>
  <c r="D30" i="6"/>
  <c r="D27" i="6"/>
  <c r="D31" i="10"/>
  <c r="G31" i="10" s="1"/>
  <c r="D28" i="10"/>
  <c r="G28" i="10" s="1"/>
  <c r="D8" i="10"/>
  <c r="P31" i="10"/>
  <c r="P22" i="10"/>
  <c r="B11" i="15"/>
  <c r="H11" i="15" s="1"/>
  <c r="G5" i="10"/>
  <c r="H5" i="10"/>
  <c r="H31" i="10"/>
  <c r="H23" i="10"/>
  <c r="H15" i="10"/>
  <c r="H7" i="10"/>
  <c r="D31" i="6"/>
  <c r="E12" i="6"/>
  <c r="F12" i="6" s="1"/>
  <c r="K24" i="10"/>
  <c r="K16" i="10"/>
  <c r="K8" i="10"/>
  <c r="Q22" i="6"/>
  <c r="C35" i="5"/>
  <c r="D18" i="5" s="1"/>
  <c r="D33" i="6"/>
  <c r="D28" i="6"/>
  <c r="E3" i="6"/>
  <c r="F3" i="6" s="1"/>
  <c r="D25" i="6"/>
  <c r="K15" i="10"/>
  <c r="D22" i="6"/>
  <c r="D35" i="6"/>
  <c r="H20" i="10"/>
  <c r="H12" i="10"/>
  <c r="B3" i="15"/>
  <c r="H3" i="15" s="1"/>
  <c r="B5" i="15"/>
  <c r="H5" i="15" s="1"/>
  <c r="B7" i="15"/>
  <c r="H7" i="15" s="1"/>
  <c r="B9" i="15"/>
  <c r="H9" i="15" s="1"/>
  <c r="E18" i="15"/>
  <c r="E5" i="15" s="1"/>
  <c r="F5" i="15" s="1"/>
  <c r="I5" i="15" s="1"/>
  <c r="E22" i="15"/>
  <c r="E9" i="15" s="1"/>
  <c r="F9" i="15" s="1"/>
  <c r="I9" i="15" s="1"/>
  <c r="Q20" i="6"/>
  <c r="D23" i="6"/>
  <c r="E4" i="6"/>
  <c r="F4" i="6" s="1"/>
  <c r="D32" i="6"/>
  <c r="D15" i="15"/>
  <c r="D19" i="15"/>
  <c r="D23" i="15"/>
  <c r="C20" i="5"/>
  <c r="C18" i="5" s="1"/>
  <c r="K28" i="10"/>
  <c r="K20" i="10"/>
  <c r="K12" i="10"/>
  <c r="E15" i="15"/>
  <c r="E2" i="15" s="1"/>
  <c r="F2" i="15" s="1"/>
  <c r="I2" i="15" s="1"/>
  <c r="E19" i="15"/>
  <c r="E6" i="15" s="1"/>
  <c r="F6" i="15" s="1"/>
  <c r="I6" i="15" s="1"/>
  <c r="G24" i="10" l="1"/>
  <c r="F3" i="10"/>
  <c r="H16" i="10"/>
  <c r="P3" i="10"/>
  <c r="H27" i="10"/>
  <c r="G27" i="10"/>
  <c r="G21" i="10"/>
  <c r="I21" i="10"/>
  <c r="I3" i="10" s="1"/>
  <c r="E1" i="10" s="1"/>
  <c r="G1" i="10" s="1"/>
  <c r="H29" i="10"/>
  <c r="G29" i="10"/>
  <c r="G13" i="10"/>
  <c r="G30" i="10"/>
  <c r="G23" i="10"/>
  <c r="G15" i="10"/>
  <c r="G6" i="10"/>
  <c r="H6" i="10"/>
  <c r="G10" i="10"/>
  <c r="H10" i="10"/>
  <c r="H26" i="10"/>
  <c r="G26" i="10"/>
  <c r="G14" i="10"/>
  <c r="G25" i="10"/>
  <c r="G8" i="10"/>
  <c r="H8" i="10"/>
  <c r="H28" i="10"/>
  <c r="D19" i="6"/>
  <c r="K3" i="10"/>
  <c r="F19" i="6"/>
  <c r="G3" i="10" l="1"/>
  <c r="M3" i="10"/>
  <c r="O3" i="10" s="1"/>
  <c r="K2" i="10"/>
  <c r="K1" i="10" s="1"/>
  <c r="H3" i="10"/>
  <c r="G2" i="10" s="1"/>
  <c r="H1" i="10" s="1"/>
  <c r="M10" i="10"/>
  <c r="L17" i="10"/>
  <c r="L25" i="10"/>
  <c r="M23" i="10"/>
  <c r="N10" i="10"/>
  <c r="N11" i="10"/>
  <c r="O7" i="10"/>
  <c r="O13" i="10"/>
  <c r="N14" i="10"/>
  <c r="O6" i="10"/>
  <c r="N5" i="10"/>
  <c r="N15" i="10"/>
  <c r="O8" i="10"/>
  <c r="L19" i="10"/>
  <c r="M12" i="10"/>
  <c r="L24" i="10"/>
  <c r="L16" i="10"/>
  <c r="N24" i="10" l="1"/>
  <c r="M16" i="10"/>
  <c r="O15" i="10"/>
  <c r="N27" i="10"/>
  <c r="M20" i="10"/>
  <c r="M8" i="10"/>
  <c r="L20" i="10"/>
  <c r="M1" i="10"/>
  <c r="M2" i="10" s="1"/>
  <c r="Q2" i="10" s="1"/>
  <c r="L10" i="10"/>
  <c r="O19" i="10"/>
  <c r="N21" i="10"/>
  <c r="M18" i="10"/>
  <c r="N19" i="10"/>
  <c r="O17" i="10"/>
  <c r="L29" i="10"/>
  <c r="N23" i="10"/>
  <c r="L9" i="10"/>
  <c r="O24" i="10"/>
  <c r="L13" i="10"/>
  <c r="N18" i="10"/>
  <c r="N29" i="10"/>
  <c r="N6" i="10"/>
  <c r="O18" i="10"/>
  <c r="L30" i="10"/>
  <c r="M14" i="10"/>
  <c r="O29" i="10"/>
  <c r="O14" i="10"/>
  <c r="M26" i="10"/>
  <c r="N9" i="10"/>
  <c r="N31" i="10"/>
  <c r="N12" i="10"/>
  <c r="M17" i="10"/>
  <c r="L27" i="10"/>
  <c r="L12" i="10"/>
  <c r="M24" i="10"/>
  <c r="N28" i="10"/>
  <c r="O28" i="10"/>
  <c r="N16" i="10"/>
  <c r="N8" i="10"/>
  <c r="O30" i="10"/>
  <c r="L31" i="10"/>
  <c r="L14" i="10"/>
  <c r="L11" i="10"/>
  <c r="N22" i="10"/>
  <c r="O9" i="10"/>
  <c r="O1" i="10"/>
  <c r="O23" i="10"/>
  <c r="O26" i="10"/>
  <c r="M30" i="10"/>
  <c r="N17" i="10"/>
  <c r="O11" i="10"/>
  <c r="L22" i="10"/>
  <c r="L7" i="10"/>
  <c r="M27" i="10"/>
  <c r="N13" i="10"/>
  <c r="N30" i="10"/>
  <c r="N7" i="10"/>
  <c r="M19" i="10"/>
  <c r="L26" i="10"/>
  <c r="O21" i="10"/>
  <c r="M25" i="10"/>
  <c r="N26" i="10"/>
  <c r="L6" i="10"/>
  <c r="M22" i="10"/>
  <c r="M9" i="10"/>
  <c r="N20" i="10"/>
  <c r="O20" i="10"/>
  <c r="O12" i="10"/>
  <c r="L8" i="10"/>
  <c r="O16" i="10"/>
  <c r="L28" i="10"/>
  <c r="M28" i="10"/>
  <c r="L15" i="10"/>
  <c r="M5" i="10"/>
  <c r="O22" i="10"/>
  <c r="M21" i="10"/>
  <c r="L21" i="10"/>
  <c r="O27" i="10"/>
  <c r="O5" i="10"/>
  <c r="O10" i="10"/>
  <c r="M13" i="10"/>
  <c r="M29" i="10"/>
  <c r="N25" i="10"/>
  <c r="O25" i="10"/>
  <c r="O31" i="10"/>
  <c r="M31" i="10"/>
  <c r="M6" i="10"/>
  <c r="L18" i="10"/>
  <c r="M11" i="10"/>
  <c r="M7" i="10"/>
  <c r="M15" i="10"/>
  <c r="L23" i="10"/>
  <c r="L5" i="10"/>
  <c r="B2" i="10"/>
</calcChain>
</file>

<file path=xl/sharedStrings.xml><?xml version="1.0" encoding="utf-8"?>
<sst xmlns="http://schemas.openxmlformats.org/spreadsheetml/2006/main" count="875" uniqueCount="220">
  <si>
    <t>Country</t>
  </si>
  <si>
    <t>Big Mac Price ($)</t>
  </si>
  <si>
    <t>Net Hourly Wage ($)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</si>
  <si>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</si>
  <si>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</si>
  <si>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</si>
  <si>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</si>
  <si>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</si>
  <si>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</si>
  <si>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</si>
  <si>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</si>
  <si>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</si>
  <si>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Hungary</t>
  </si>
  <si>
    <t>Indonesia</t>
  </si>
  <si>
    <t>Japan</t>
  </si>
  <si>
    <t>Malaysia</t>
  </si>
  <si>
    <t>Mexico</t>
  </si>
  <si>
    <t>New 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</si>
  <si>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</si>
  <si>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</si>
  <si>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</si>
  <si>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</si>
  <si>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</si>
  <si>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</si>
  <si>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</si>
  <si>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Switzerland</t>
  </si>
  <si>
    <t>Thailand</t>
  </si>
  <si>
    <t>Turkey</t>
  </si>
  <si>
    <t>UAE</t>
  </si>
  <si>
    <t>United States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</si>
  <si>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</si>
  <si>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</si>
  <si>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</si>
  <si>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</si>
  <si>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</si>
  <si>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</si>
  <si>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</si>
  <si>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</si>
  <si>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</si>
  <si>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</si>
  <si>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</si>
  <si>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</si>
  <si>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</si>
  <si>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</si>
  <si>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</si>
  <si>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</si>
  <si>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</si>
  <si>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</si>
  <si>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</si>
  <si>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</si>
  <si>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</si>
  <si>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</si>
  <si>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Upper 99.0%</t>
  </si>
  <si>
    <t>yhat</t>
  </si>
  <si>
    <t>x-xbar</t>
  </si>
  <si>
    <t>y-ybar</t>
  </si>
  <si>
    <t>(x-xbar)*(y-ybar)</t>
  </si>
  <si>
    <t>(x-xbar)^2</t>
  </si>
  <si>
    <t>Mean</t>
  </si>
  <si>
    <t>Slope</t>
  </si>
  <si>
    <t>Equation</t>
  </si>
  <si>
    <t>-4.1540+3.5474x</t>
  </si>
  <si>
    <t>(y-ybar)^2</t>
  </si>
  <si>
    <t>(y-yhat)^2</t>
  </si>
  <si>
    <t>SSE</t>
  </si>
  <si>
    <t>MSE</t>
  </si>
  <si>
    <t>SE</t>
  </si>
  <si>
    <t>t value</t>
  </si>
  <si>
    <t>F value</t>
  </si>
  <si>
    <t>CI lower</t>
  </si>
  <si>
    <t>CI upper</t>
  </si>
  <si>
    <t>Lower 99.0%</t>
  </si>
  <si>
    <t>PI lower</t>
  </si>
  <si>
    <t>Market Price ($1000) (y)</t>
  </si>
  <si>
    <t>Area (sq ft) (x1)</t>
  </si>
  <si>
    <t>Age of House (years) (x2)</t>
  </si>
  <si>
    <t>Lower 95.0%</t>
  </si>
  <si>
    <t>Upper 95.0%</t>
  </si>
  <si>
    <t>Manufacturer</t>
  </si>
  <si>
    <t>Sales ($ millions)</t>
  </si>
  <si>
    <t># of Manufacturing Representatives</t>
  </si>
  <si>
    <t># of reps squared</t>
  </si>
  <si>
    <t>Monthly closing prices of 3 stocks over a 15 month period</t>
  </si>
  <si>
    <t>Stock 2 ($)</t>
  </si>
  <si>
    <t>Stock 3 ($)</t>
  </si>
  <si>
    <t>Stock 2*Stock 3</t>
  </si>
  <si>
    <t>Monthly Salary ($1000)</t>
  </si>
  <si>
    <t>Age (10 years)</t>
  </si>
  <si>
    <t>World Crude Oil Production (million barrels per day)</t>
  </si>
  <si>
    <t>US Energy Consumption (quadrillion BTUs generation per year)</t>
  </si>
  <si>
    <t>US Nuclear Electricity (billion kilowatt-hours)</t>
  </si>
  <si>
    <t>US Coal Gross Production (million short-tons)</t>
  </si>
  <si>
    <t>US Total Dry Gas Production (trillion cubic feet)</t>
  </si>
  <si>
    <t>US Fuel Rate for Automobiles (miles per gallon)</t>
  </si>
  <si>
    <t>Requested additional information(1=yes, 0=no)</t>
  </si>
  <si>
    <t>Age of club member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</si>
  <si>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</si>
  <si>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0.025,27</t>
    </r>
  </si>
  <si>
    <r>
      <t>SS</t>
    </r>
    <r>
      <rPr>
        <b/>
        <vertAlign val="subscript"/>
        <sz val="11"/>
        <color theme="1"/>
        <rFont val="Calibri"/>
        <family val="2"/>
        <scheme val="minor"/>
      </rPr>
      <t>regression</t>
    </r>
  </si>
  <si>
    <t>PI upper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</si>
  <si>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</si>
  <si>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x^2</t>
  </si>
  <si>
    <t>Y</t>
  </si>
  <si>
    <t>X1</t>
  </si>
  <si>
    <t>X2</t>
  </si>
  <si>
    <t>X3</t>
  </si>
  <si>
    <t>Y'</t>
  </si>
  <si>
    <t>X2'</t>
  </si>
  <si>
    <t>X2-X2'</t>
  </si>
  <si>
    <t>Yhat</t>
  </si>
  <si>
    <t>(Yhat-Ybar)^2</t>
  </si>
  <si>
    <t>SSR</t>
  </si>
  <si>
    <t>SE of Stock 2 ($)</t>
  </si>
  <si>
    <r>
      <t>(x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bar)^2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</si>
  <si>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bar)^2</t>
    </r>
  </si>
  <si>
    <r>
      <t>(x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bar)^2</t>
    </r>
  </si>
  <si>
    <t>Stock 1 ($): y</t>
  </si>
  <si>
    <r>
      <t>Stock 2 ($): x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</si>
  <si>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Stock 3 ($): x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</si>
  <si>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Stock 2*Stock 3: x</t>
    </r>
    <r>
      <rPr>
        <b/>
        <vertAlign val="subscript"/>
        <sz val="11"/>
        <color theme="1"/>
        <rFont val="Calibri"/>
        <family val="2"/>
        <scheme val="minor"/>
      </rPr>
      <t>3</t>
    </r>
  </si>
  <si>
    <r>
      <t>Predicting x</t>
    </r>
    <r>
      <rPr>
        <b/>
        <vertAlign val="subscript"/>
        <sz val="11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 xml:space="preserve"> using x</t>
    </r>
    <r>
      <rPr>
        <b/>
        <vertAlign val="sub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 xml:space="preserve"> and x</t>
    </r>
    <r>
      <rPr>
        <b/>
        <vertAlign val="subscript"/>
        <sz val="11"/>
        <color theme="0"/>
        <rFont val="Calibri"/>
        <family val="2"/>
        <scheme val="minor"/>
      </rPr>
      <t>3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</si>
  <si>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hat</t>
    </r>
  </si>
  <si>
    <t>x1-x1hat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</si>
  <si>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-x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hat</t>
    </r>
  </si>
  <si>
    <r>
      <t>Predicting y using x</t>
    </r>
    <r>
      <rPr>
        <b/>
        <vertAlign val="subscript"/>
        <sz val="11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>-x</t>
    </r>
    <r>
      <rPr>
        <b/>
        <vertAlign val="subscript"/>
        <sz val="11"/>
        <color theme="0"/>
        <rFont val="Calibri"/>
        <family val="2"/>
        <scheme val="minor"/>
      </rPr>
      <t>1</t>
    </r>
    <r>
      <rPr>
        <b/>
        <sz val="11"/>
        <color theme="0"/>
        <rFont val="Calibri"/>
        <family val="2"/>
        <scheme val="minor"/>
      </rPr>
      <t>hat</t>
    </r>
  </si>
  <si>
    <t>US Energy Consumption</t>
  </si>
  <si>
    <t>US Fuel Rate for Automobiles</t>
  </si>
  <si>
    <t>US Nuclear Electricity</t>
  </si>
  <si>
    <t>US Coal Gross Production</t>
  </si>
  <si>
    <t>US Total Dry Gas Production</t>
  </si>
  <si>
    <t>Multicollinearity</t>
  </si>
  <si>
    <t>VIF</t>
  </si>
  <si>
    <t>% Called</t>
  </si>
  <si>
    <t>Called at Random</t>
  </si>
  <si>
    <t>Called According to Model Score</t>
  </si>
  <si>
    <t>Baseline</t>
  </si>
  <si>
    <t>Lift</t>
  </si>
  <si>
    <t>FEV1</t>
  </si>
  <si>
    <t>Rank</t>
  </si>
  <si>
    <t>Percentile</t>
  </si>
  <si>
    <t>Rank-based z-score</t>
  </si>
  <si>
    <t>Standardized FEV1</t>
  </si>
  <si>
    <t>Line X</t>
  </si>
  <si>
    <t>Line Y</t>
  </si>
  <si>
    <t>t^2</t>
  </si>
  <si>
    <t>R^2</t>
  </si>
  <si>
    <t>r</t>
  </si>
  <si>
    <t>Gender (1=Male, 0=Female)</t>
  </si>
  <si>
    <t>(yhat-ybar)^2</t>
  </si>
  <si>
    <t>z-scores (Observed)</t>
  </si>
  <si>
    <t>Rank (i)</t>
  </si>
  <si>
    <t>Probability interval range</t>
  </si>
  <si>
    <t>Probability corresponding to mid-value of the ith interval [(i-0.5)/n]</t>
  </si>
  <si>
    <t>z-scores (Expected)</t>
  </si>
  <si>
    <t>0.000-0.091</t>
  </si>
  <si>
    <t>0.091-0.182</t>
  </si>
  <si>
    <t>0.182-0.273</t>
  </si>
  <si>
    <t>0.273-0.364</t>
  </si>
  <si>
    <t>0.364-0.454</t>
  </si>
  <si>
    <t>0.455-0.545</t>
  </si>
  <si>
    <t>0.545-0.636</t>
  </si>
  <si>
    <t>0.636-0.727</t>
  </si>
  <si>
    <t>0.727-0.818</t>
  </si>
  <si>
    <t>0.818-0.909</t>
  </si>
  <si>
    <t>0.909-1.000</t>
  </si>
  <si>
    <t>Bin Size</t>
  </si>
  <si>
    <t>Streak</t>
  </si>
  <si>
    <t>Ahead of % people</t>
  </si>
  <si>
    <t>x</t>
  </si>
  <si>
    <t>Predicted y (%)</t>
  </si>
  <si>
    <t>sqrt(Streak)</t>
  </si>
  <si>
    <t>log(Streak)</t>
  </si>
  <si>
    <t>Original</t>
  </si>
  <si>
    <t>SQRT</t>
  </si>
  <si>
    <t>LOG</t>
  </si>
  <si>
    <t>Sunshine (in hrs)</t>
  </si>
  <si>
    <t>Concert Attendance (in X100)</t>
  </si>
  <si>
    <t>Correlation (r)</t>
  </si>
  <si>
    <t>z of x1</t>
  </si>
  <si>
    <t>z of x2</t>
  </si>
  <si>
    <t>z1*z2</t>
  </si>
  <si>
    <t>z</t>
  </si>
  <si>
    <t>z-squared</t>
  </si>
  <si>
    <t>Correlation</t>
  </si>
  <si>
    <t>Original variables</t>
  </si>
  <si>
    <t>Standardized</t>
  </si>
  <si>
    <t>Centred</t>
  </si>
  <si>
    <t>Centred variable (CV)</t>
  </si>
  <si>
    <t>CV^2</t>
  </si>
  <si>
    <t>Correlations</t>
  </si>
  <si>
    <t>x1 and Int term</t>
  </si>
  <si>
    <t>x1 and x2</t>
  </si>
  <si>
    <t>z1 and z2</t>
  </si>
  <si>
    <t>z1 and Int term</t>
  </si>
  <si>
    <t>Education (1=High School, 2=Undergraduate, 3=Graduate, 4=Postgraduate)</t>
  </si>
  <si>
    <t>Experience (1=Fresher, 2=Low, 3=Medium)</t>
  </si>
  <si>
    <t>Exp-Low</t>
  </si>
  <si>
    <t>Exp-Med</t>
  </si>
  <si>
    <t>Exp-Fresher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</si>
  <si>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</si>
  <si>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</si>
  <si>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</si>
  <si>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</si>
  <si>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</si>
  <si>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</si>
  <si>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</si>
  <si>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</si>
  <si>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</si>
  <si>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</si>
  <si>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</si>
  <si>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speed</t>
  </si>
  <si>
    <t>dist</t>
  </si>
  <si>
    <t>-17.5791+3.9324x</t>
  </si>
  <si>
    <t>2.9091x</t>
  </si>
  <si>
    <t>Regression through Origin</t>
  </si>
  <si>
    <t>(y-0)^2</t>
  </si>
  <si>
    <t>SST</t>
  </si>
  <si>
    <t>Regression through Origin - R^2 Calculation in software</t>
  </si>
  <si>
    <t>(yhat)^2</t>
  </si>
  <si>
    <t>Data(residual - y-yhat)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</si>
</sst>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"/>
    <numFmt numFmtId="166" formatCode="0.00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9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5" fillId="2" borderId="0" xfId="0" applyFont="1" applyFill="1"/>
    <xf numFmtId="0" fontId="5" fillId="2" borderId="0" xfId="0" quotePrefix="1" applyFont="1" applyFill="1"/>
    <xf numFmtId="0" fontId="0" fillId="3" borderId="0" xfId="0" applyFill="1"/>
    <xf numFmtId="0" fontId="0" fillId="3" borderId="0" xfId="0" applyFont="1" applyFill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2" borderId="0" xfId="0" applyFill="1" applyBorder="1" applyAlignment="1"/>
    <xf numFmtId="0" fontId="0" fillId="5" borderId="0" xfId="0" applyFill="1" applyBorder="1" applyAlignment="1"/>
    <xf numFmtId="0" fontId="0" fillId="5" borderId="0" xfId="0" applyFill="1"/>
    <xf numFmtId="0" fontId="0" fillId="6" borderId="4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 applyBorder="1"/>
    <xf numFmtId="0" fontId="0" fillId="6" borderId="7" xfId="0" applyFill="1" applyBorder="1"/>
    <xf numFmtId="0" fontId="4" fillId="6" borderId="8" xfId="0" applyFont="1" applyFill="1" applyBorder="1" applyAlignment="1">
      <alignment horizontal="centerContinuous"/>
    </xf>
    <xf numFmtId="0" fontId="4" fillId="6" borderId="2" xfId="0" applyFont="1" applyFill="1" applyBorder="1" applyAlignment="1">
      <alignment horizontal="centerContinuous"/>
    </xf>
    <xf numFmtId="0" fontId="0" fillId="6" borderId="6" xfId="0" applyFill="1" applyBorder="1" applyAlignment="1"/>
    <xf numFmtId="0" fontId="0" fillId="6" borderId="0" xfId="0" applyFill="1" applyBorder="1" applyAlignment="1"/>
    <xf numFmtId="0" fontId="0" fillId="6" borderId="9" xfId="0" applyFill="1" applyBorder="1" applyAlignment="1"/>
    <xf numFmtId="0" fontId="0" fillId="6" borderId="1" xfId="0" applyFill="1" applyBorder="1" applyAlignment="1"/>
    <xf numFmtId="0" fontId="4" fillId="6" borderId="8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6" borderId="7" xfId="0" applyFill="1" applyBorder="1" applyAlignment="1"/>
    <xf numFmtId="0" fontId="0" fillId="6" borderId="11" xfId="0" applyFill="1" applyBorder="1" applyAlignment="1"/>
    <xf numFmtId="0" fontId="0" fillId="7" borderId="4" xfId="0" applyFill="1" applyBorder="1"/>
    <xf numFmtId="0" fontId="0" fillId="7" borderId="3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0" xfId="0" applyFill="1" applyBorder="1"/>
    <xf numFmtId="0" fontId="0" fillId="7" borderId="7" xfId="0" applyFill="1" applyBorder="1"/>
    <xf numFmtId="0" fontId="4" fillId="7" borderId="8" xfId="0" applyFont="1" applyFill="1" applyBorder="1" applyAlignment="1">
      <alignment horizontal="centerContinuous"/>
    </xf>
    <xf numFmtId="0" fontId="4" fillId="7" borderId="2" xfId="0" applyFont="1" applyFill="1" applyBorder="1" applyAlignment="1">
      <alignment horizontal="centerContinuous"/>
    </xf>
    <xf numFmtId="0" fontId="0" fillId="7" borderId="6" xfId="0" applyFill="1" applyBorder="1" applyAlignment="1"/>
    <xf numFmtId="0" fontId="0" fillId="7" borderId="0" xfId="0" applyFill="1" applyBorder="1" applyAlignment="1"/>
    <xf numFmtId="0" fontId="0" fillId="7" borderId="9" xfId="0" applyFill="1" applyBorder="1" applyAlignment="1"/>
    <xf numFmtId="0" fontId="0" fillId="7" borderId="1" xfId="0" applyFill="1" applyBorder="1" applyAlignment="1"/>
    <xf numFmtId="0" fontId="4" fillId="7" borderId="8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0" fillId="7" borderId="7" xfId="0" applyFill="1" applyBorder="1" applyAlignment="1"/>
    <xf numFmtId="0" fontId="0" fillId="7" borderId="11" xfId="0" applyFill="1" applyBorder="1" applyAlignment="1"/>
    <xf numFmtId="0" fontId="0" fillId="8" borderId="4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0" xfId="0" applyFill="1" applyBorder="1"/>
    <xf numFmtId="0" fontId="0" fillId="8" borderId="7" xfId="0" applyFill="1" applyBorder="1"/>
    <xf numFmtId="0" fontId="4" fillId="8" borderId="8" xfId="0" applyFont="1" applyFill="1" applyBorder="1" applyAlignment="1">
      <alignment horizontal="centerContinuous"/>
    </xf>
    <xf numFmtId="0" fontId="4" fillId="8" borderId="2" xfId="0" applyFont="1" applyFill="1" applyBorder="1" applyAlignment="1">
      <alignment horizontal="centerContinuous"/>
    </xf>
    <xf numFmtId="0" fontId="0" fillId="8" borderId="6" xfId="0" applyFill="1" applyBorder="1" applyAlignment="1"/>
    <xf numFmtId="0" fontId="0" fillId="8" borderId="0" xfId="0" applyFill="1" applyBorder="1" applyAlignment="1"/>
    <xf numFmtId="0" fontId="0" fillId="8" borderId="9" xfId="0" applyFill="1" applyBorder="1" applyAlignment="1"/>
    <xf numFmtId="0" fontId="0" fillId="8" borderId="1" xfId="0" applyFill="1" applyBorder="1" applyAlignment="1"/>
    <xf numFmtId="0" fontId="4" fillId="8" borderId="8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0" fillId="8" borderId="7" xfId="0" applyFill="1" applyBorder="1" applyAlignment="1"/>
    <xf numFmtId="0" fontId="0" fillId="8" borderId="11" xfId="0" applyFill="1" applyBorder="1" applyAlignment="1"/>
    <xf numFmtId="0" fontId="0" fillId="9" borderId="4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7" xfId="0" applyFill="1" applyBorder="1"/>
    <xf numFmtId="0" fontId="4" fillId="9" borderId="8" xfId="0" applyFont="1" applyFill="1" applyBorder="1" applyAlignment="1">
      <alignment horizontal="centerContinuous"/>
    </xf>
    <xf numFmtId="0" fontId="4" fillId="9" borderId="2" xfId="0" applyFont="1" applyFill="1" applyBorder="1" applyAlignment="1">
      <alignment horizontal="centerContinuous"/>
    </xf>
    <xf numFmtId="0" fontId="0" fillId="9" borderId="6" xfId="0" applyFill="1" applyBorder="1" applyAlignment="1"/>
    <xf numFmtId="0" fontId="0" fillId="9" borderId="0" xfId="0" applyFill="1" applyBorder="1" applyAlignment="1"/>
    <xf numFmtId="0" fontId="0" fillId="9" borderId="9" xfId="0" applyFill="1" applyBorder="1" applyAlignment="1"/>
    <xf numFmtId="0" fontId="0" fillId="9" borderId="1" xfId="0" applyFill="1" applyBorder="1" applyAlignment="1"/>
    <xf numFmtId="0" fontId="4" fillId="9" borderId="8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0" fillId="9" borderId="7" xfId="0" applyFill="1" applyBorder="1" applyAlignment="1"/>
    <xf numFmtId="0" fontId="0" fillId="9" borderId="11" xfId="0" applyFill="1" applyBorder="1" applyAlignment="1"/>
    <xf numFmtId="0" fontId="0" fillId="10" borderId="4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0" xfId="0" applyFill="1" applyBorder="1"/>
    <xf numFmtId="0" fontId="0" fillId="10" borderId="7" xfId="0" applyFill="1" applyBorder="1"/>
    <xf numFmtId="0" fontId="4" fillId="10" borderId="8" xfId="0" applyFont="1" applyFill="1" applyBorder="1" applyAlignment="1">
      <alignment horizontal="centerContinuous"/>
    </xf>
    <xf numFmtId="0" fontId="4" fillId="10" borderId="2" xfId="0" applyFont="1" applyFill="1" applyBorder="1" applyAlignment="1">
      <alignment horizontal="centerContinuous"/>
    </xf>
    <xf numFmtId="0" fontId="0" fillId="10" borderId="6" xfId="0" applyFill="1" applyBorder="1" applyAlignment="1"/>
    <xf numFmtId="0" fontId="0" fillId="10" borderId="0" xfId="0" applyFill="1" applyBorder="1" applyAlignment="1"/>
    <xf numFmtId="0" fontId="0" fillId="10" borderId="9" xfId="0" applyFill="1" applyBorder="1" applyAlignment="1"/>
    <xf numFmtId="0" fontId="0" fillId="10" borderId="1" xfId="0" applyFill="1" applyBorder="1" applyAlignment="1"/>
    <xf numFmtId="0" fontId="4" fillId="10" borderId="8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0" fillId="10" borderId="7" xfId="0" applyFill="1" applyBorder="1" applyAlignment="1"/>
    <xf numFmtId="0" fontId="0" fillId="10" borderId="11" xfId="0" applyFill="1" applyBorder="1" applyAlignment="1"/>
    <xf numFmtId="0" fontId="0" fillId="11" borderId="4" xfId="0" applyFill="1" applyBorder="1"/>
    <xf numFmtId="0" fontId="0" fillId="11" borderId="3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0" xfId="0" applyFill="1" applyBorder="1"/>
    <xf numFmtId="0" fontId="0" fillId="11" borderId="7" xfId="0" applyFill="1" applyBorder="1"/>
    <xf numFmtId="0" fontId="4" fillId="11" borderId="8" xfId="0" applyFont="1" applyFill="1" applyBorder="1" applyAlignment="1">
      <alignment horizontal="centerContinuous"/>
    </xf>
    <xf numFmtId="0" fontId="4" fillId="11" borderId="2" xfId="0" applyFont="1" applyFill="1" applyBorder="1" applyAlignment="1">
      <alignment horizontal="centerContinuous"/>
    </xf>
    <xf numFmtId="0" fontId="0" fillId="11" borderId="6" xfId="0" applyFill="1" applyBorder="1" applyAlignment="1"/>
    <xf numFmtId="0" fontId="0" fillId="11" borderId="0" xfId="0" applyFill="1" applyBorder="1" applyAlignment="1"/>
    <xf numFmtId="0" fontId="0" fillId="11" borderId="9" xfId="0" applyFill="1" applyBorder="1" applyAlignment="1"/>
    <xf numFmtId="0" fontId="0" fillId="11" borderId="1" xfId="0" applyFill="1" applyBorder="1" applyAlignment="1"/>
    <xf numFmtId="0" fontId="4" fillId="11" borderId="8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0" fillId="11" borderId="7" xfId="0" applyFill="1" applyBorder="1" applyAlignment="1"/>
    <xf numFmtId="0" fontId="0" fillId="11" borderId="11" xfId="0" applyFill="1" applyBorder="1" applyAlignment="1"/>
    <xf numFmtId="0" fontId="5" fillId="0" borderId="12" xfId="0" applyFont="1" applyBorder="1"/>
    <xf numFmtId="0" fontId="0" fillId="0" borderId="12" xfId="0" applyBorder="1"/>
    <xf numFmtId="0" fontId="5" fillId="0" borderId="12" xfId="0" applyFont="1" applyBorder="1" applyAlignment="1">
      <alignment horizontal="right"/>
    </xf>
    <xf numFmtId="0" fontId="5" fillId="5" borderId="12" xfId="0" applyFont="1" applyFill="1" applyBorder="1" applyAlignment="1">
      <alignment horizontal="right"/>
    </xf>
    <xf numFmtId="0" fontId="5" fillId="5" borderId="12" xfId="0" applyFont="1" applyFill="1" applyBorder="1"/>
    <xf numFmtId="0" fontId="7" fillId="4" borderId="0" xfId="0" applyFont="1" applyFill="1" applyBorder="1" applyAlignment="1"/>
    <xf numFmtId="0" fontId="5" fillId="0" borderId="12" xfId="0" applyFont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14" borderId="0" xfId="0" applyFill="1"/>
    <xf numFmtId="0" fontId="4" fillId="14" borderId="2" xfId="0" applyFont="1" applyFill="1" applyBorder="1" applyAlignment="1">
      <alignment horizontal="centerContinuous"/>
    </xf>
    <xf numFmtId="0" fontId="0" fillId="14" borderId="0" xfId="0" applyFill="1" applyBorder="1" applyAlignment="1"/>
    <xf numFmtId="0" fontId="0" fillId="14" borderId="1" xfId="0" applyFill="1" applyBorder="1" applyAlignment="1"/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Continuous"/>
    </xf>
    <xf numFmtId="0" fontId="0" fillId="15" borderId="0" xfId="0" applyFill="1" applyBorder="1" applyAlignment="1"/>
    <xf numFmtId="0" fontId="0" fillId="15" borderId="1" xfId="0" applyFill="1" applyBorder="1" applyAlignment="1"/>
    <xf numFmtId="0" fontId="4" fillId="15" borderId="2" xfId="0" applyFont="1" applyFill="1" applyBorder="1" applyAlignment="1">
      <alignment horizontal="center"/>
    </xf>
    <xf numFmtId="0" fontId="0" fillId="15" borderId="4" xfId="0" applyFill="1" applyBorder="1"/>
    <xf numFmtId="0" fontId="0" fillId="15" borderId="3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0" xfId="0" applyFill="1" applyBorder="1"/>
    <xf numFmtId="0" fontId="0" fillId="15" borderId="7" xfId="0" applyFill="1" applyBorder="1"/>
    <xf numFmtId="0" fontId="4" fillId="15" borderId="8" xfId="0" applyFont="1" applyFill="1" applyBorder="1" applyAlignment="1">
      <alignment horizontal="centerContinuous"/>
    </xf>
    <xf numFmtId="0" fontId="0" fillId="15" borderId="6" xfId="0" applyFill="1" applyBorder="1" applyAlignment="1"/>
    <xf numFmtId="0" fontId="0" fillId="15" borderId="9" xfId="0" applyFill="1" applyBorder="1" applyAlignment="1"/>
    <xf numFmtId="0" fontId="4" fillId="15" borderId="8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0" fillId="15" borderId="7" xfId="0" applyFill="1" applyBorder="1" applyAlignment="1"/>
    <xf numFmtId="0" fontId="0" fillId="15" borderId="11" xfId="0" applyFill="1" applyBorder="1" applyAlignment="1"/>
    <xf numFmtId="0" fontId="8" fillId="13" borderId="1" xfId="0" applyFont="1" applyFill="1" applyBorder="1" applyAlignment="1"/>
    <xf numFmtId="0" fontId="8" fillId="13" borderId="0" xfId="0" applyFont="1" applyFill="1" applyBorder="1" applyAlignment="1"/>
    <xf numFmtId="0" fontId="0" fillId="0" borderId="12" xfId="0" applyBorder="1" applyAlignment="1">
      <alignment wrapText="1"/>
    </xf>
    <xf numFmtId="0" fontId="0" fillId="0" borderId="13" xfId="0" applyFill="1" applyBorder="1"/>
    <xf numFmtId="2" fontId="0" fillId="0" borderId="0" xfId="0" applyNumberFormat="1"/>
    <xf numFmtId="0" fontId="10" fillId="0" borderId="0" xfId="0" applyFont="1"/>
    <xf numFmtId="164" fontId="0" fillId="0" borderId="0" xfId="0" applyNumberFormat="1"/>
    <xf numFmtId="0" fontId="3" fillId="0" borderId="12" xfId="1" applyBorder="1"/>
    <xf numFmtId="0" fontId="3" fillId="0" borderId="0" xfId="1"/>
    <xf numFmtId="0" fontId="3" fillId="0" borderId="12" xfId="1" applyBorder="1" applyAlignment="1">
      <alignment horizontal="center"/>
    </xf>
    <xf numFmtId="2" fontId="3" fillId="0" borderId="12" xfId="1" applyNumberFormat="1" applyBorder="1" applyAlignment="1">
      <alignment horizontal="center"/>
    </xf>
    <xf numFmtId="0" fontId="3" fillId="0" borderId="12" xfId="1" applyFill="1" applyBorder="1" applyAlignment="1">
      <alignment horizontal="center"/>
    </xf>
    <xf numFmtId="2" fontId="3" fillId="0" borderId="12" xfId="1" applyNumberFormat="1" applyFill="1" applyBorder="1" applyAlignment="1">
      <alignment horizontal="center"/>
    </xf>
    <xf numFmtId="0" fontId="11" fillId="0" borderId="0" xfId="1" applyFont="1" applyAlignment="1">
      <alignment horizontal="right"/>
    </xf>
    <xf numFmtId="0" fontId="11" fillId="0" borderId="0" xfId="1" applyFont="1"/>
    <xf numFmtId="165" fontId="11" fillId="0" borderId="12" xfId="1" applyNumberFormat="1" applyFont="1" applyBorder="1"/>
    <xf numFmtId="2" fontId="3" fillId="0" borderId="0" xfId="1" applyNumberFormat="1" applyAlignment="1">
      <alignment horizontal="center"/>
    </xf>
    <xf numFmtId="0" fontId="2" fillId="0" borderId="0" xfId="2"/>
    <xf numFmtId="0" fontId="12" fillId="0" borderId="0" xfId="2" applyFont="1"/>
    <xf numFmtId="2" fontId="2" fillId="0" borderId="0" xfId="2" applyNumberFormat="1"/>
    <xf numFmtId="2" fontId="12" fillId="0" borderId="0" xfId="2" applyNumberFormat="1" applyFont="1"/>
    <xf numFmtId="0" fontId="11" fillId="0" borderId="12" xfId="2" applyFont="1" applyBorder="1"/>
    <xf numFmtId="0" fontId="2" fillId="0" borderId="12" xfId="2" applyBorder="1"/>
    <xf numFmtId="0" fontId="11" fillId="2" borderId="15" xfId="2" applyFont="1" applyFill="1" applyBorder="1"/>
    <xf numFmtId="0" fontId="11" fillId="2" borderId="16" xfId="2" applyFont="1" applyFill="1" applyBorder="1"/>
    <xf numFmtId="0" fontId="5" fillId="0" borderId="0" xfId="0" applyFont="1" applyBorder="1"/>
    <xf numFmtId="0" fontId="0" fillId="0" borderId="0" xfId="0" applyBorder="1"/>
    <xf numFmtId="0" fontId="0" fillId="0" borderId="17" xfId="0" applyBorder="1"/>
    <xf numFmtId="0" fontId="5" fillId="0" borderId="0" xfId="0" applyFont="1" applyFill="1" applyBorder="1"/>
    <xf numFmtId="0" fontId="5" fillId="0" borderId="18" xfId="0" applyFont="1" applyFill="1" applyBorder="1" applyAlignment="1"/>
    <xf numFmtId="0" fontId="5" fillId="0" borderId="19" xfId="0" applyFont="1" applyFill="1" applyBorder="1" applyAlignment="1"/>
    <xf numFmtId="0" fontId="5" fillId="2" borderId="0" xfId="0" applyFont="1" applyFill="1" applyAlignment="1">
      <alignment horizontal="right"/>
    </xf>
    <xf numFmtId="0" fontId="0" fillId="2" borderId="0" xfId="0" applyFill="1"/>
    <xf numFmtId="0" fontId="0" fillId="12" borderId="0" xfId="0" applyFill="1"/>
    <xf numFmtId="0" fontId="5" fillId="0" borderId="0" xfId="0" applyFont="1"/>
    <xf numFmtId="0" fontId="0" fillId="16" borderId="0" xfId="0" applyFill="1"/>
    <xf numFmtId="166" fontId="0" fillId="0" borderId="0" xfId="0" applyNumberFormat="1"/>
    <xf numFmtId="165" fontId="0" fillId="0" borderId="0" xfId="0" applyNumberFormat="1"/>
    <xf numFmtId="15" fontId="0" fillId="0" borderId="0" xfId="0" applyNumberFormat="1"/>
    <xf numFmtId="0" fontId="1" fillId="0" borderId="12" xfId="1" applyFont="1" applyBorder="1"/>
    <xf numFmtId="0" fontId="14" fillId="13" borderId="0" xfId="0" applyFont="1" applyFill="1" applyAlignment="1">
      <alignment horizontal="center" vertical="center" textRotation="90"/>
    </xf>
    <xf numFmtId="0" fontId="13" fillId="13" borderId="0" xfId="0" applyFont="1" applyFill="1" applyAlignment="1">
      <alignment horizontal="center" vertical="center" textRotation="90"/>
    </xf>
    <xf numFmtId="0" fontId="7" fillId="4" borderId="1" xfId="0" applyFont="1" applyFill="1" applyBorder="1" applyAlignment="1"/>
    <xf numFmtId="0" fontId="5" fillId="12" borderId="20" xfId="0" applyFont="1" applyFill="1" applyBorder="1" applyAlignment="1">
      <alignment horizontal="center"/>
    </xf>
    <xf numFmtId="0" fontId="5" fillId="12" borderId="21" xfId="0" applyFont="1" applyFill="1" applyBorder="1" applyAlignment="1">
      <alignment horizontal="center"/>
    </xf>
    <xf numFmtId="0" fontId="11" fillId="0" borderId="14" xfId="1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'Curve Fit'!$A$1:$A$8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'Curve Fit'!$B$1:$B$8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-2</c:v>
                </c:pt>
                <c:pt idx="3">
                  <c:v>8</c:v>
                </c:pt>
                <c:pt idx="4">
                  <c:v>15</c:v>
                </c:pt>
                <c:pt idx="5">
                  <c:v>8</c:v>
                </c:pt>
                <c:pt idx="6">
                  <c:v>0</c:v>
                </c:pt>
                <c:pt idx="7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E7-4429-B6C9-2F7CCAB17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91917696"/>
        <c:axId val="-1391934864"/>
      </c:scatterChart>
      <c:valAx>
        <c:axId val="-139191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934864"/>
        <c:crosses val="autoZero"/>
        <c:crossBetween val="midCat"/>
      </c:valAx>
      <c:valAx>
        <c:axId val="-13919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191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Walking</a:t>
            </a:r>
            <a:r>
              <a:rPr lang="en-US" sz="2000" baseline="0"/>
              <a:t> Discipline - Sridhar Pappu</a:t>
            </a:r>
          </a:p>
          <a:p>
            <a:pPr>
              <a:defRPr sz="2000"/>
            </a:pPr>
            <a:r>
              <a:rPr lang="en-US" sz="2000" baseline="0"/>
              <a:t>(Mi Band 2 data)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MiBand2!$A$2:$A$75</c:f>
              <c:numCache>
                <c:formatCode>General</c:formatCode>
                <c:ptCount val="7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</c:numCache>
            </c:numRef>
          </c:xVal>
          <c:yVal>
            <c:numRef>
              <c:f>MiBand2!$B$2:$B$75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88-4A4C-B2C4-9B917F73924C}"/>
            </c:ext>
          </c:extLst>
        </c:ser>
        <c:ser>
          <c:idx val="0"/>
          <c:order val="1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MiBand2!$A$2:$A$11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MiBand2!$B$2:$B$11</c:f>
              <c:numCache>
                <c:formatCode>General</c:formatCode>
                <c:ptCount val="10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8-4A4C-B2C4-9B917F739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0407488"/>
        <c:axId val="-1450210736"/>
      </c:scatterChart>
      <c:valAx>
        <c:axId val="-1450407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Streak</a:t>
                </a:r>
                <a:r>
                  <a:rPr lang="en-US" sz="1800" baseline="0"/>
                  <a:t> (# of days continuously meeting goal of 8000 steps)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210736"/>
        <c:crosses val="autoZero"/>
        <c:crossBetween val="midCat"/>
      </c:valAx>
      <c:valAx>
        <c:axId val="-14502107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Ahead of %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40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Walking</a:t>
            </a:r>
            <a:r>
              <a:rPr lang="en-US" sz="2000" baseline="0"/>
              <a:t> Discipline - Sridhar Pappu</a:t>
            </a:r>
          </a:p>
          <a:p>
            <a:pPr>
              <a:defRPr sz="2000"/>
            </a:pPr>
            <a:r>
              <a:rPr lang="en-US" sz="2000" baseline="0"/>
              <a:t>(Mi Band 2 data)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54438890790825E-2"/>
                  <c:y val="-0.31693821254604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MiBand2!$A$2:$A$11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MiBand2!$B$2:$B$11</c:f>
              <c:numCache>
                <c:formatCode>General</c:formatCode>
                <c:ptCount val="10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8B-414D-AA48-A3A76B7E7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50421040"/>
        <c:axId val="-1392004288"/>
      </c:scatterChart>
      <c:valAx>
        <c:axId val="-145042104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Streak</a:t>
                </a:r>
                <a:r>
                  <a:rPr lang="en-US" sz="1800" baseline="0"/>
                  <a:t> (# of days continuously meeting goal of 8000 steps)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2004288"/>
        <c:crosses val="autoZero"/>
        <c:crossBetween val="midCat"/>
      </c:valAx>
      <c:valAx>
        <c:axId val="-13920042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Ahead of %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042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Walking Discipline - Sridhar Pappu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(Mi Band 2 data)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MiBand2!$R$1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6024989063867"/>
                  <c:y val="-3.7374015748031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MiBand2!$Q$2:$Q$75</c:f>
              <c:numCache>
                <c:formatCode>0.00</c:formatCode>
                <c:ptCount val="74"/>
                <c:pt idx="0">
                  <c:v>2</c:v>
                </c:pt>
                <c:pt idx="1">
                  <c:v>2.2360679774997898</c:v>
                </c:pt>
                <c:pt idx="2">
                  <c:v>2.4494897427831779</c:v>
                </c:pt>
                <c:pt idx="3">
                  <c:v>2.6457513110645907</c:v>
                </c:pt>
                <c:pt idx="4">
                  <c:v>2.8284271247461903</c:v>
                </c:pt>
                <c:pt idx="5">
                  <c:v>3</c:v>
                </c:pt>
                <c:pt idx="6">
                  <c:v>3.1622776601683795</c:v>
                </c:pt>
                <c:pt idx="7">
                  <c:v>3.3166247903553998</c:v>
                </c:pt>
                <c:pt idx="8">
                  <c:v>3.4641016151377544</c:v>
                </c:pt>
                <c:pt idx="9">
                  <c:v>3.6055512754639891</c:v>
                </c:pt>
                <c:pt idx="10">
                  <c:v>3.7416573867739413</c:v>
                </c:pt>
                <c:pt idx="11">
                  <c:v>3.872983346207417</c:v>
                </c:pt>
                <c:pt idx="12">
                  <c:v>4</c:v>
                </c:pt>
                <c:pt idx="13">
                  <c:v>4.1231056256176606</c:v>
                </c:pt>
                <c:pt idx="14">
                  <c:v>4.2426406871192848</c:v>
                </c:pt>
                <c:pt idx="15">
                  <c:v>4.358898943540674</c:v>
                </c:pt>
                <c:pt idx="16">
                  <c:v>4.4721359549995796</c:v>
                </c:pt>
                <c:pt idx="17">
                  <c:v>4.5825756949558398</c:v>
                </c:pt>
                <c:pt idx="18">
                  <c:v>4.6904157598234297</c:v>
                </c:pt>
                <c:pt idx="19">
                  <c:v>4.7958315233127191</c:v>
                </c:pt>
                <c:pt idx="20">
                  <c:v>4.8989794855663558</c:v>
                </c:pt>
                <c:pt idx="21">
                  <c:v>5</c:v>
                </c:pt>
                <c:pt idx="22">
                  <c:v>5.0990195135927845</c:v>
                </c:pt>
                <c:pt idx="23">
                  <c:v>5.196152422706632</c:v>
                </c:pt>
                <c:pt idx="24">
                  <c:v>5.2915026221291814</c:v>
                </c:pt>
                <c:pt idx="25">
                  <c:v>5.3851648071345037</c:v>
                </c:pt>
                <c:pt idx="26">
                  <c:v>5.4772255750516612</c:v>
                </c:pt>
                <c:pt idx="27">
                  <c:v>5.5677643628300215</c:v>
                </c:pt>
                <c:pt idx="28">
                  <c:v>5.6568542494923806</c:v>
                </c:pt>
                <c:pt idx="29">
                  <c:v>5.7445626465380286</c:v>
                </c:pt>
                <c:pt idx="30">
                  <c:v>5.8309518948453007</c:v>
                </c:pt>
                <c:pt idx="31">
                  <c:v>5.9160797830996161</c:v>
                </c:pt>
                <c:pt idx="32">
                  <c:v>6</c:v>
                </c:pt>
                <c:pt idx="33">
                  <c:v>6.0827625302982193</c:v>
                </c:pt>
                <c:pt idx="34">
                  <c:v>6.164414002968976</c:v>
                </c:pt>
                <c:pt idx="35">
                  <c:v>6.2449979983983983</c:v>
                </c:pt>
                <c:pt idx="36">
                  <c:v>6.324555320336759</c:v>
                </c:pt>
                <c:pt idx="37">
                  <c:v>6.4031242374328485</c:v>
                </c:pt>
                <c:pt idx="38">
                  <c:v>6.4807406984078604</c:v>
                </c:pt>
                <c:pt idx="39">
                  <c:v>6.5574385243020004</c:v>
                </c:pt>
                <c:pt idx="40">
                  <c:v>6.6332495807107996</c:v>
                </c:pt>
                <c:pt idx="41">
                  <c:v>6.7082039324993694</c:v>
                </c:pt>
                <c:pt idx="42">
                  <c:v>6.7823299831252681</c:v>
                </c:pt>
                <c:pt idx="43">
                  <c:v>6.8556546004010439</c:v>
                </c:pt>
                <c:pt idx="44">
                  <c:v>6.9282032302755088</c:v>
                </c:pt>
                <c:pt idx="45">
                  <c:v>7</c:v>
                </c:pt>
                <c:pt idx="46">
                  <c:v>7.0710678118654755</c:v>
                </c:pt>
                <c:pt idx="47">
                  <c:v>7.1414284285428504</c:v>
                </c:pt>
                <c:pt idx="48">
                  <c:v>7.2111025509279782</c:v>
                </c:pt>
                <c:pt idx="49">
                  <c:v>7.2801098892805181</c:v>
                </c:pt>
                <c:pt idx="50">
                  <c:v>7.3484692283495345</c:v>
                </c:pt>
                <c:pt idx="51">
                  <c:v>7.416198487095663</c:v>
                </c:pt>
                <c:pt idx="52">
                  <c:v>7.4833147735478827</c:v>
                </c:pt>
                <c:pt idx="53">
                  <c:v>7.5498344352707498</c:v>
                </c:pt>
                <c:pt idx="54">
                  <c:v>7.6157731058639087</c:v>
                </c:pt>
                <c:pt idx="55">
                  <c:v>7.6811457478686078</c:v>
                </c:pt>
                <c:pt idx="56">
                  <c:v>7.745966692414834</c:v>
                </c:pt>
                <c:pt idx="57">
                  <c:v>7.810249675906654</c:v>
                </c:pt>
                <c:pt idx="58">
                  <c:v>7.8740078740118111</c:v>
                </c:pt>
                <c:pt idx="59">
                  <c:v>7.9372539331937721</c:v>
                </c:pt>
                <c:pt idx="60">
                  <c:v>8</c:v>
                </c:pt>
                <c:pt idx="61">
                  <c:v>8.0622577482985491</c:v>
                </c:pt>
                <c:pt idx="62">
                  <c:v>8.1240384046359608</c:v>
                </c:pt>
                <c:pt idx="63">
                  <c:v>8.1853527718724504</c:v>
                </c:pt>
                <c:pt idx="64">
                  <c:v>8.2462112512353212</c:v>
                </c:pt>
                <c:pt idx="65">
                  <c:v>8.3066238629180749</c:v>
                </c:pt>
                <c:pt idx="66">
                  <c:v>8.3666002653407556</c:v>
                </c:pt>
                <c:pt idx="67">
                  <c:v>8.426149773176359</c:v>
                </c:pt>
                <c:pt idx="68">
                  <c:v>8.4852813742385695</c:v>
                </c:pt>
                <c:pt idx="69">
                  <c:v>8.5440037453175304</c:v>
                </c:pt>
                <c:pt idx="70">
                  <c:v>8.6023252670426267</c:v>
                </c:pt>
                <c:pt idx="71">
                  <c:v>8.6602540378443873</c:v>
                </c:pt>
                <c:pt idx="72">
                  <c:v>8.717797887081348</c:v>
                </c:pt>
                <c:pt idx="73">
                  <c:v>8.7749643873921226</c:v>
                </c:pt>
              </c:numCache>
            </c:numRef>
          </c:xVal>
          <c:yVal>
            <c:numRef>
              <c:f>MiBand2!$R$2:$R$75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CF-9244-A12C-BEE538802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4530432"/>
        <c:axId val="-1384650224"/>
      </c:scatterChart>
      <c:valAx>
        <c:axId val="-138453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SQRT(Streak)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650224"/>
        <c:crosses val="autoZero"/>
        <c:crossBetween val="midCat"/>
      </c:valAx>
      <c:valAx>
        <c:axId val="-13846502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Ahead of % people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53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Walking Discipline - Sridhar Pappu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(Mi Band 2 data)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MiBand2!$Y$1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08141435150801"/>
                  <c:y val="-1.3094196558763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MiBand2!$X$2:$X$75</c:f>
              <c:numCache>
                <c:formatCode>0.00</c:formatCode>
                <c:ptCount val="74"/>
                <c:pt idx="0">
                  <c:v>0.6020599913279624</c:v>
                </c:pt>
                <c:pt idx="1">
                  <c:v>0.69897000433601886</c:v>
                </c:pt>
                <c:pt idx="2">
                  <c:v>0.77815125038364363</c:v>
                </c:pt>
                <c:pt idx="3">
                  <c:v>0.84509804001425681</c:v>
                </c:pt>
                <c:pt idx="4">
                  <c:v>0.90308998699194354</c:v>
                </c:pt>
                <c:pt idx="5">
                  <c:v>0.95424250943932487</c:v>
                </c:pt>
                <c:pt idx="6">
                  <c:v>1</c:v>
                </c:pt>
                <c:pt idx="7">
                  <c:v>1.0413926851582251</c:v>
                </c:pt>
                <c:pt idx="8">
                  <c:v>1.0791812460476249</c:v>
                </c:pt>
                <c:pt idx="9">
                  <c:v>1.1139433523068367</c:v>
                </c:pt>
                <c:pt idx="10">
                  <c:v>1.146128035678238</c:v>
                </c:pt>
                <c:pt idx="11">
                  <c:v>1.1760912590556813</c:v>
                </c:pt>
                <c:pt idx="12">
                  <c:v>1.2041199826559248</c:v>
                </c:pt>
                <c:pt idx="13">
                  <c:v>1.2304489213782739</c:v>
                </c:pt>
                <c:pt idx="14">
                  <c:v>1.255272505103306</c:v>
                </c:pt>
                <c:pt idx="15">
                  <c:v>1.2787536009528289</c:v>
                </c:pt>
                <c:pt idx="16">
                  <c:v>1.3010299956639813</c:v>
                </c:pt>
                <c:pt idx="17">
                  <c:v>1.3222192947339193</c:v>
                </c:pt>
                <c:pt idx="18">
                  <c:v>1.3424226808222062</c:v>
                </c:pt>
                <c:pt idx="19">
                  <c:v>1.3617278360175928</c:v>
                </c:pt>
                <c:pt idx="20">
                  <c:v>1.3802112417116059</c:v>
                </c:pt>
                <c:pt idx="21">
                  <c:v>1.3979400086720377</c:v>
                </c:pt>
                <c:pt idx="22">
                  <c:v>1.414973347970818</c:v>
                </c:pt>
                <c:pt idx="23">
                  <c:v>1.4313637641589874</c:v>
                </c:pt>
                <c:pt idx="24">
                  <c:v>1.4471580313422192</c:v>
                </c:pt>
                <c:pt idx="25">
                  <c:v>1.4623979978989561</c:v>
                </c:pt>
                <c:pt idx="26">
                  <c:v>1.4771212547196624</c:v>
                </c:pt>
                <c:pt idx="27">
                  <c:v>1.4913616938342726</c:v>
                </c:pt>
                <c:pt idx="28">
                  <c:v>1.505149978319906</c:v>
                </c:pt>
                <c:pt idx="29">
                  <c:v>1.5185139398778875</c:v>
                </c:pt>
                <c:pt idx="30">
                  <c:v>1.5314789170422551</c:v>
                </c:pt>
                <c:pt idx="31">
                  <c:v>1.5440680443502757</c:v>
                </c:pt>
                <c:pt idx="32">
                  <c:v>1.5563025007672873</c:v>
                </c:pt>
                <c:pt idx="33">
                  <c:v>1.568201724066995</c:v>
                </c:pt>
                <c:pt idx="34">
                  <c:v>1.5797835966168101</c:v>
                </c:pt>
                <c:pt idx="35">
                  <c:v>1.5910646070264991</c:v>
                </c:pt>
                <c:pt idx="36">
                  <c:v>1.6020599913279623</c:v>
                </c:pt>
                <c:pt idx="37">
                  <c:v>1.6127838567197355</c:v>
                </c:pt>
                <c:pt idx="38">
                  <c:v>1.6232492903979006</c:v>
                </c:pt>
                <c:pt idx="39">
                  <c:v>1.6334684555795864</c:v>
                </c:pt>
                <c:pt idx="40">
                  <c:v>1.6434526764861874</c:v>
                </c:pt>
                <c:pt idx="41">
                  <c:v>1.6532125137753437</c:v>
                </c:pt>
                <c:pt idx="42">
                  <c:v>1.6627578316815741</c:v>
                </c:pt>
                <c:pt idx="43">
                  <c:v>1.6720978579357175</c:v>
                </c:pt>
                <c:pt idx="44">
                  <c:v>1.6812412373755872</c:v>
                </c:pt>
                <c:pt idx="45">
                  <c:v>1.6901960800285136</c:v>
                </c:pt>
                <c:pt idx="46">
                  <c:v>1.6989700043360187</c:v>
                </c:pt>
                <c:pt idx="47">
                  <c:v>1.7075701760979363</c:v>
                </c:pt>
                <c:pt idx="48">
                  <c:v>1.7160033436347992</c:v>
                </c:pt>
                <c:pt idx="49">
                  <c:v>1.7242758696007889</c:v>
                </c:pt>
                <c:pt idx="50">
                  <c:v>1.7323937598229686</c:v>
                </c:pt>
                <c:pt idx="51">
                  <c:v>1.7403626894942439</c:v>
                </c:pt>
                <c:pt idx="52">
                  <c:v>1.7481880270062005</c:v>
                </c:pt>
                <c:pt idx="53">
                  <c:v>1.7558748556724915</c:v>
                </c:pt>
                <c:pt idx="54">
                  <c:v>1.7634279935629373</c:v>
                </c:pt>
                <c:pt idx="55">
                  <c:v>1.7708520116421442</c:v>
                </c:pt>
                <c:pt idx="56">
                  <c:v>1.7781512503836436</c:v>
                </c:pt>
                <c:pt idx="57">
                  <c:v>1.7853298350107671</c:v>
                </c:pt>
                <c:pt idx="58">
                  <c:v>1.7923916894982539</c:v>
                </c:pt>
                <c:pt idx="59">
                  <c:v>1.7993405494535817</c:v>
                </c:pt>
                <c:pt idx="60">
                  <c:v>1.8061799739838871</c:v>
                </c:pt>
                <c:pt idx="61">
                  <c:v>1.8129133566428555</c:v>
                </c:pt>
                <c:pt idx="62">
                  <c:v>1.8195439355418688</c:v>
                </c:pt>
                <c:pt idx="63">
                  <c:v>1.8260748027008264</c:v>
                </c:pt>
                <c:pt idx="64">
                  <c:v>1.8325089127062364</c:v>
                </c:pt>
                <c:pt idx="65">
                  <c:v>1.8388490907372552</c:v>
                </c:pt>
                <c:pt idx="66">
                  <c:v>1.8450980400142569</c:v>
                </c:pt>
                <c:pt idx="67">
                  <c:v>1.8512583487190752</c:v>
                </c:pt>
                <c:pt idx="68">
                  <c:v>1.8573324964312685</c:v>
                </c:pt>
                <c:pt idx="69">
                  <c:v>1.8633228601204559</c:v>
                </c:pt>
                <c:pt idx="70">
                  <c:v>1.8692317197309762</c:v>
                </c:pt>
                <c:pt idx="71">
                  <c:v>1.8750612633917001</c:v>
                </c:pt>
                <c:pt idx="72">
                  <c:v>1.8808135922807914</c:v>
                </c:pt>
                <c:pt idx="73">
                  <c:v>1.8864907251724818</c:v>
                </c:pt>
              </c:numCache>
            </c:numRef>
          </c:xVal>
          <c:yVal>
            <c:numRef>
              <c:f>MiBand2!$Y$2:$Y$75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AA-534C-8DA7-2D8201610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4508832"/>
        <c:axId val="-1462020384"/>
      </c:scatterChart>
      <c:valAx>
        <c:axId val="-138450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LOG(Streak)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020384"/>
        <c:crosses val="autoZero"/>
        <c:crossBetween val="midCat"/>
      </c:valAx>
      <c:valAx>
        <c:axId val="-1462020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Ahead of % people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50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Walking Discipline - Sridhar Pappu</a:t>
            </a:r>
            <a:endParaRPr lang="en-US">
              <a:effectLst/>
            </a:endParaRPr>
          </a:p>
          <a:p>
            <a:pPr>
              <a:defRPr/>
            </a:pPr>
            <a:r>
              <a:rPr lang="en-US" sz="1800" b="0" i="0" baseline="0">
                <a:effectLst/>
              </a:rPr>
              <a:t>(Mi Band 2 data)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MiBand2!$B$1</c:f>
              <c:strCache>
                <c:ptCount val="1"/>
                <c:pt idx="0">
                  <c:v>Ahead of % people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369911636856201"/>
                  <c:y val="-5.56592791478931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MiBand2!$A$2:$A$75</c:f>
              <c:numCache>
                <c:formatCode>General</c:formatCode>
                <c:ptCount val="7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34</c:v>
                </c:pt>
                <c:pt idx="31">
                  <c:v>35</c:v>
                </c:pt>
                <c:pt idx="32">
                  <c:v>36</c:v>
                </c:pt>
                <c:pt idx="33">
                  <c:v>37</c:v>
                </c:pt>
                <c:pt idx="34">
                  <c:v>38</c:v>
                </c:pt>
                <c:pt idx="35">
                  <c:v>39</c:v>
                </c:pt>
                <c:pt idx="36">
                  <c:v>40</c:v>
                </c:pt>
                <c:pt idx="37">
                  <c:v>41</c:v>
                </c:pt>
                <c:pt idx="38">
                  <c:v>42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48</c:v>
                </c:pt>
                <c:pt idx="45">
                  <c:v>49</c:v>
                </c:pt>
                <c:pt idx="46">
                  <c:v>50</c:v>
                </c:pt>
                <c:pt idx="47">
                  <c:v>51</c:v>
                </c:pt>
                <c:pt idx="48">
                  <c:v>52</c:v>
                </c:pt>
                <c:pt idx="49">
                  <c:v>53</c:v>
                </c:pt>
                <c:pt idx="50">
                  <c:v>54</c:v>
                </c:pt>
                <c:pt idx="51">
                  <c:v>55</c:v>
                </c:pt>
                <c:pt idx="52">
                  <c:v>56</c:v>
                </c:pt>
                <c:pt idx="53">
                  <c:v>57</c:v>
                </c:pt>
                <c:pt idx="54">
                  <c:v>58</c:v>
                </c:pt>
                <c:pt idx="55">
                  <c:v>59</c:v>
                </c:pt>
                <c:pt idx="56">
                  <c:v>60</c:v>
                </c:pt>
                <c:pt idx="57">
                  <c:v>61</c:v>
                </c:pt>
                <c:pt idx="58">
                  <c:v>62</c:v>
                </c:pt>
                <c:pt idx="59">
                  <c:v>63</c:v>
                </c:pt>
                <c:pt idx="60">
                  <c:v>64</c:v>
                </c:pt>
                <c:pt idx="61">
                  <c:v>65</c:v>
                </c:pt>
                <c:pt idx="62">
                  <c:v>66</c:v>
                </c:pt>
                <c:pt idx="63">
                  <c:v>67</c:v>
                </c:pt>
                <c:pt idx="64">
                  <c:v>68</c:v>
                </c:pt>
                <c:pt idx="65">
                  <c:v>69</c:v>
                </c:pt>
                <c:pt idx="66">
                  <c:v>70</c:v>
                </c:pt>
                <c:pt idx="67">
                  <c:v>71</c:v>
                </c:pt>
                <c:pt idx="68">
                  <c:v>72</c:v>
                </c:pt>
                <c:pt idx="69">
                  <c:v>73</c:v>
                </c:pt>
                <c:pt idx="70">
                  <c:v>74</c:v>
                </c:pt>
                <c:pt idx="71">
                  <c:v>75</c:v>
                </c:pt>
                <c:pt idx="72">
                  <c:v>76</c:v>
                </c:pt>
                <c:pt idx="73">
                  <c:v>77</c:v>
                </c:pt>
              </c:numCache>
            </c:numRef>
          </c:xVal>
          <c:yVal>
            <c:numRef>
              <c:f>MiBand2!$B$2:$B$75</c:f>
              <c:numCache>
                <c:formatCode>General</c:formatCode>
                <c:ptCount val="74"/>
                <c:pt idx="0">
                  <c:v>19</c:v>
                </c:pt>
                <c:pt idx="1">
                  <c:v>23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35</c:v>
                </c:pt>
                <c:pt idx="6">
                  <c:v>37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47</c:v>
                </c:pt>
                <c:pt idx="12">
                  <c:v>49</c:v>
                </c:pt>
                <c:pt idx="13">
                  <c:v>51</c:v>
                </c:pt>
                <c:pt idx="14">
                  <c:v>52</c:v>
                </c:pt>
                <c:pt idx="15">
                  <c:v>54</c:v>
                </c:pt>
                <c:pt idx="16">
                  <c:v>55</c:v>
                </c:pt>
                <c:pt idx="17">
                  <c:v>56</c:v>
                </c:pt>
                <c:pt idx="18">
                  <c:v>58</c:v>
                </c:pt>
                <c:pt idx="19">
                  <c:v>58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70</c:v>
                </c:pt>
                <c:pt idx="32">
                  <c:v>71</c:v>
                </c:pt>
                <c:pt idx="33">
                  <c:v>72</c:v>
                </c:pt>
                <c:pt idx="34">
                  <c:v>73</c:v>
                </c:pt>
                <c:pt idx="35">
                  <c:v>73</c:v>
                </c:pt>
                <c:pt idx="36">
                  <c:v>74</c:v>
                </c:pt>
                <c:pt idx="37">
                  <c:v>75</c:v>
                </c:pt>
                <c:pt idx="38">
                  <c:v>75</c:v>
                </c:pt>
                <c:pt idx="39">
                  <c:v>76</c:v>
                </c:pt>
                <c:pt idx="40">
                  <c:v>76</c:v>
                </c:pt>
                <c:pt idx="41">
                  <c:v>77</c:v>
                </c:pt>
                <c:pt idx="42">
                  <c:v>77</c:v>
                </c:pt>
                <c:pt idx="43">
                  <c:v>78</c:v>
                </c:pt>
                <c:pt idx="44">
                  <c:v>78</c:v>
                </c:pt>
                <c:pt idx="45">
                  <c:v>79</c:v>
                </c:pt>
                <c:pt idx="46">
                  <c:v>79</c:v>
                </c:pt>
                <c:pt idx="47">
                  <c:v>80</c:v>
                </c:pt>
                <c:pt idx="48">
                  <c:v>80</c:v>
                </c:pt>
                <c:pt idx="49">
                  <c:v>80</c:v>
                </c:pt>
                <c:pt idx="50">
                  <c:v>81</c:v>
                </c:pt>
                <c:pt idx="51">
                  <c:v>82</c:v>
                </c:pt>
                <c:pt idx="52">
                  <c:v>82</c:v>
                </c:pt>
                <c:pt idx="54">
                  <c:v>83</c:v>
                </c:pt>
                <c:pt idx="55">
                  <c:v>83</c:v>
                </c:pt>
                <c:pt idx="56">
                  <c:v>84</c:v>
                </c:pt>
                <c:pt idx="58">
                  <c:v>84</c:v>
                </c:pt>
                <c:pt idx="59">
                  <c:v>85</c:v>
                </c:pt>
                <c:pt idx="60">
                  <c:v>85</c:v>
                </c:pt>
                <c:pt idx="61">
                  <c:v>85</c:v>
                </c:pt>
                <c:pt idx="62">
                  <c:v>86</c:v>
                </c:pt>
                <c:pt idx="63">
                  <c:v>86</c:v>
                </c:pt>
                <c:pt idx="64">
                  <c:v>86</c:v>
                </c:pt>
                <c:pt idx="65">
                  <c:v>86</c:v>
                </c:pt>
                <c:pt idx="66">
                  <c:v>87</c:v>
                </c:pt>
                <c:pt idx="67">
                  <c:v>87</c:v>
                </c:pt>
                <c:pt idx="68">
                  <c:v>87</c:v>
                </c:pt>
                <c:pt idx="70">
                  <c:v>88</c:v>
                </c:pt>
                <c:pt idx="71">
                  <c:v>88</c:v>
                </c:pt>
                <c:pt idx="73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4-1147-8C5E-BEC08191B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2014928"/>
        <c:axId val="-1462072496"/>
      </c:scatterChart>
      <c:valAx>
        <c:axId val="-146201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Streak (# of days continuously meeting goal of 8000 steps)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072496"/>
        <c:crosses val="autoZero"/>
        <c:crossBetween val="midCat"/>
      </c:valAx>
      <c:valAx>
        <c:axId val="-1462072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Ahead of % people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201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and Regression'!$C$4</c:f>
              <c:strCache>
                <c:ptCount val="1"/>
                <c:pt idx="0">
                  <c:v>Net Hourly Wage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695231846019198"/>
                  <c:y val="-0.1076224846894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Regression'!$C$5:$C$31</c:f>
              <c:numCache>
                <c:formatCode>General</c:formatCode>
                <c:ptCount val="27"/>
                <c:pt idx="0">
                  <c:v>3.3</c:v>
                </c:pt>
                <c:pt idx="1">
                  <c:v>14</c:v>
                </c:pt>
                <c:pt idx="2">
                  <c:v>4.3</c:v>
                </c:pt>
                <c:pt idx="3">
                  <c:v>13.9</c:v>
                </c:pt>
                <c:pt idx="4">
                  <c:v>12.8</c:v>
                </c:pt>
                <c:pt idx="5">
                  <c:v>3.1</c:v>
                </c:pt>
                <c:pt idx="6">
                  <c:v>3</c:v>
                </c:pt>
                <c:pt idx="7">
                  <c:v>5.0999999999999996</c:v>
                </c:pt>
                <c:pt idx="8">
                  <c:v>17.7</c:v>
                </c:pt>
                <c:pt idx="9">
                  <c:v>3</c:v>
                </c:pt>
                <c:pt idx="10">
                  <c:v>1.3</c:v>
                </c:pt>
                <c:pt idx="11">
                  <c:v>15.7</c:v>
                </c:pt>
                <c:pt idx="12">
                  <c:v>3.1</c:v>
                </c:pt>
                <c:pt idx="13">
                  <c:v>1.8</c:v>
                </c:pt>
                <c:pt idx="14">
                  <c:v>8.4</c:v>
                </c:pt>
                <c:pt idx="15">
                  <c:v>1.4</c:v>
                </c:pt>
                <c:pt idx="16">
                  <c:v>4.0999999999999996</c:v>
                </c:pt>
                <c:pt idx="17">
                  <c:v>5.9</c:v>
                </c:pt>
                <c:pt idx="18">
                  <c:v>5.9</c:v>
                </c:pt>
                <c:pt idx="19">
                  <c:v>5.0999999999999996</c:v>
                </c:pt>
                <c:pt idx="20">
                  <c:v>6.1</c:v>
                </c:pt>
                <c:pt idx="21">
                  <c:v>13.5</c:v>
                </c:pt>
                <c:pt idx="22">
                  <c:v>22.6</c:v>
                </c:pt>
                <c:pt idx="23">
                  <c:v>2.6</c:v>
                </c:pt>
                <c:pt idx="24">
                  <c:v>4.3</c:v>
                </c:pt>
                <c:pt idx="25">
                  <c:v>10.1</c:v>
                </c:pt>
                <c:pt idx="26">
                  <c:v>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E-459A-866A-8C05793AB058}"/>
            </c:ext>
          </c:extLst>
        </c:ser>
        <c:ser>
          <c:idx val="1"/>
          <c:order val="1"/>
          <c:tx>
            <c:strRef>
              <c:f>'Correlation and Regression'!$L$4</c:f>
              <c:strCache>
                <c:ptCount val="1"/>
                <c:pt idx="0">
                  <c:v>CI 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Regression'!$L$5:$L$31</c:f>
              <c:numCache>
                <c:formatCode>General</c:formatCode>
                <c:ptCount val="27"/>
                <c:pt idx="0">
                  <c:v>-0.61142419461508979</c:v>
                </c:pt>
                <c:pt idx="1">
                  <c:v>7.6666260998750762</c:v>
                </c:pt>
                <c:pt idx="2">
                  <c:v>10.500729526787698</c:v>
                </c:pt>
                <c:pt idx="3">
                  <c:v>6.5184486451743906</c:v>
                </c:pt>
                <c:pt idx="4">
                  <c:v>8.1355202631095906</c:v>
                </c:pt>
                <c:pt idx="5">
                  <c:v>6.0320689497988287</c:v>
                </c:pt>
                <c:pt idx="6">
                  <c:v>0.17994406336571478</c:v>
                </c:pt>
                <c:pt idx="7">
                  <c:v>6.3474314497385835</c:v>
                </c:pt>
                <c:pt idx="8">
                  <c:v>10.476535874567634</c:v>
                </c:pt>
                <c:pt idx="9">
                  <c:v>5.9964279460766923</c:v>
                </c:pt>
                <c:pt idx="10">
                  <c:v>2.7080255049074409</c:v>
                </c:pt>
                <c:pt idx="11">
                  <c:v>7.141876035456928</c:v>
                </c:pt>
                <c:pt idx="12">
                  <c:v>1.2808428509429275</c:v>
                </c:pt>
                <c:pt idx="13">
                  <c:v>2.6643074532481998</c:v>
                </c:pt>
                <c:pt idx="14">
                  <c:v>6.8843724095002372</c:v>
                </c:pt>
                <c:pt idx="15">
                  <c:v>1.2808428509429275</c:v>
                </c:pt>
                <c:pt idx="16">
                  <c:v>3.0984734652362036</c:v>
                </c:pt>
                <c:pt idx="17">
                  <c:v>1.9119050764917453</c:v>
                </c:pt>
                <c:pt idx="18">
                  <c:v>5.0668746261803328</c:v>
                </c:pt>
                <c:pt idx="19">
                  <c:v>2.4447712635731786</c:v>
                </c:pt>
                <c:pt idx="20">
                  <c:v>4.0270250876426337</c:v>
                </c:pt>
                <c:pt idx="21">
                  <c:v>14.282347779243104</c:v>
                </c:pt>
                <c:pt idx="22">
                  <c:v>13.457304163469537</c:v>
                </c:pt>
                <c:pt idx="23">
                  <c:v>1.1899590162039662</c:v>
                </c:pt>
                <c:pt idx="24">
                  <c:v>7.8155861609321917</c:v>
                </c:pt>
                <c:pt idx="25">
                  <c:v>4.714807935476653</c:v>
                </c:pt>
                <c:pt idx="26">
                  <c:v>7.3304529046195555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E-459A-866A-8C05793AB058}"/>
            </c:ext>
          </c:extLst>
        </c:ser>
        <c:ser>
          <c:idx val="2"/>
          <c:order val="2"/>
          <c:tx>
            <c:strRef>
              <c:f>'Correlation and Regression'!$M$4</c:f>
              <c:strCache>
                <c:ptCount val="1"/>
                <c:pt idx="0">
                  <c:v>CI 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Regression'!$M$5:$M$31</c:f>
              <c:numCache>
                <c:formatCode>General</c:formatCode>
                <c:ptCount val="27"/>
                <c:pt idx="0">
                  <c:v>4.932168194615091</c:v>
                </c:pt>
                <c:pt idx="1">
                  <c:v>11.269405900124925</c:v>
                </c:pt>
                <c:pt idx="2">
                  <c:v>16.026738473212301</c:v>
                </c:pt>
                <c:pt idx="3">
                  <c:v>9.8634553548256108</c:v>
                </c:pt>
                <c:pt idx="4">
                  <c:v>11.93567973689041</c:v>
                </c:pt>
                <c:pt idx="5">
                  <c:v>9.3565630502011725</c:v>
                </c:pt>
                <c:pt idx="6">
                  <c:v>5.3469159366342858</c:v>
                </c:pt>
                <c:pt idx="7">
                  <c:v>9.67973255026142</c:v>
                </c:pt>
                <c:pt idx="8">
                  <c:v>15.97998412543237</c:v>
                </c:pt>
                <c:pt idx="9">
                  <c:v>9.3212560539233085</c:v>
                </c:pt>
                <c:pt idx="10">
                  <c:v>6.7919224950925585</c:v>
                </c:pt>
                <c:pt idx="11">
                  <c:v>10.588039964543071</c:v>
                </c:pt>
                <c:pt idx="12">
                  <c:v>5.948769149057072</c:v>
                </c:pt>
                <c:pt idx="13">
                  <c:v>6.7646925467518022</c:v>
                </c:pt>
                <c:pt idx="14">
                  <c:v>10.277959590499762</c:v>
                </c:pt>
                <c:pt idx="15">
                  <c:v>5.948769149057072</c:v>
                </c:pt>
                <c:pt idx="16">
                  <c:v>7.0400065347637977</c:v>
                </c:pt>
                <c:pt idx="17">
                  <c:v>6.3109789235082552</c:v>
                </c:pt>
                <c:pt idx="18">
                  <c:v>8.477109373819669</c:v>
                </c:pt>
                <c:pt idx="19">
                  <c:v>6.6294887364268238</c:v>
                </c:pt>
                <c:pt idx="20">
                  <c:v>7.6723109123573652</c:v>
                </c:pt>
                <c:pt idx="21">
                  <c:v>23.951540220756897</c:v>
                </c:pt>
                <c:pt idx="22">
                  <c:v>22.15150783653047</c:v>
                </c:pt>
                <c:pt idx="23">
                  <c:v>5.8977569837960342</c:v>
                </c:pt>
                <c:pt idx="24">
                  <c:v>11.475185839067809</c:v>
                </c:pt>
                <c:pt idx="25">
                  <c:v>8.1906440645233509</c:v>
                </c:pt>
                <c:pt idx="26">
                  <c:v>10.825151095380445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A0E-459A-866A-8C05793AB058}"/>
            </c:ext>
          </c:extLst>
        </c:ser>
        <c:ser>
          <c:idx val="3"/>
          <c:order val="3"/>
          <c:tx>
            <c:strRef>
              <c:f>'Correlation and Regression'!$N$4</c:f>
              <c:strCache>
                <c:ptCount val="1"/>
                <c:pt idx="0">
                  <c:v>PI lower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Regression'!$N$5:$N$31</c:f>
              <c:numCache>
                <c:formatCode>General</c:formatCode>
                <c:ptCount val="27"/>
                <c:pt idx="0">
                  <c:v>-6.910534894101918</c:v>
                </c:pt>
                <c:pt idx="1">
                  <c:v>0.64511946262322617</c:v>
                </c:pt>
                <c:pt idx="2">
                  <c:v>4.1955097275211699</c:v>
                </c:pt>
                <c:pt idx="3">
                  <c:v>-0.60653430057961089</c:v>
                </c:pt>
                <c:pt idx="4">
                  <c:v>1.1920260197856347</c:v>
                </c:pt>
                <c:pt idx="5">
                  <c:v>-1.1012262227902188</c:v>
                </c:pt>
                <c:pt idx="6">
                  <c:v>-6.25171821407669</c:v>
                </c:pt>
                <c:pt idx="7">
                  <c:v>-0.78269877048018088</c:v>
                </c:pt>
                <c:pt idx="8">
                  <c:v>4.1634663785506145</c:v>
                </c:pt>
                <c:pt idx="9">
                  <c:v>-1.1367317859257788</c:v>
                </c:pt>
                <c:pt idx="10">
                  <c:v>-4.1251626971778972</c:v>
                </c:pt>
                <c:pt idx="11">
                  <c:v>5.7716139263085608E-2</c:v>
                </c:pt>
                <c:pt idx="12">
                  <c:v>-5.3320304083702457</c:v>
                </c:pt>
                <c:pt idx="13">
                  <c:v>-4.1625370741447068</c:v>
                </c:pt>
                <c:pt idx="14">
                  <c:v>-0.2209704580279066</c:v>
                </c:pt>
                <c:pt idx="15">
                  <c:v>-5.3320304083702457</c:v>
                </c:pt>
                <c:pt idx="16">
                  <c:v>-3.789790334722186</c:v>
                </c:pt>
                <c:pt idx="17">
                  <c:v>-4.8012714148282338</c:v>
                </c:pt>
                <c:pt idx="18">
                  <c:v>-2.031752827940247</c:v>
                </c:pt>
                <c:pt idx="19">
                  <c:v>-4.3497402487931396</c:v>
                </c:pt>
                <c:pt idx="20">
                  <c:v>-2.9775923293971989</c:v>
                </c:pt>
                <c:pt idx="21">
                  <c:v>9.2188725537666567</c:v>
                </c:pt>
                <c:pt idx="22">
                  <c:v>8.1350837841386685</c:v>
                </c:pt>
                <c:pt idx="23">
                  <c:v>-5.4081997613696746</c:v>
                </c:pt>
                <c:pt idx="24">
                  <c:v>0.81664513915038661</c:v>
                </c:pt>
                <c:pt idx="25">
                  <c:v>-2.3574304648977478</c:v>
                </c:pt>
                <c:pt idx="26">
                  <c:v>0.26578029110085133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0E-459A-866A-8C05793AB058}"/>
            </c:ext>
          </c:extLst>
        </c:ser>
        <c:ser>
          <c:idx val="4"/>
          <c:order val="4"/>
          <c:tx>
            <c:strRef>
              <c:f>'Correlation and Regression'!$O$4</c:f>
              <c:strCache>
                <c:ptCount val="1"/>
                <c:pt idx="0">
                  <c:v>PI upper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'Correlation and Regression'!$B$5:$B$31</c:f>
              <c:numCache>
                <c:formatCode>General</c:formatCode>
                <c:ptCount val="27"/>
                <c:pt idx="0">
                  <c:v>1.78</c:v>
                </c:pt>
                <c:pt idx="1">
                  <c:v>3.84</c:v>
                </c:pt>
                <c:pt idx="2">
                  <c:v>4.91</c:v>
                </c:pt>
                <c:pt idx="3">
                  <c:v>3.48</c:v>
                </c:pt>
                <c:pt idx="4">
                  <c:v>4</c:v>
                </c:pt>
                <c:pt idx="5">
                  <c:v>3.34</c:v>
                </c:pt>
                <c:pt idx="6">
                  <c:v>1.95</c:v>
                </c:pt>
                <c:pt idx="7">
                  <c:v>3.43</c:v>
                </c:pt>
                <c:pt idx="8">
                  <c:v>4.9000000000000004</c:v>
                </c:pt>
                <c:pt idx="9">
                  <c:v>3.33</c:v>
                </c:pt>
                <c:pt idx="10">
                  <c:v>2.5099999999999998</c:v>
                </c:pt>
                <c:pt idx="11">
                  <c:v>3.67</c:v>
                </c:pt>
                <c:pt idx="12">
                  <c:v>2.19</c:v>
                </c:pt>
                <c:pt idx="13">
                  <c:v>2.5</c:v>
                </c:pt>
                <c:pt idx="14">
                  <c:v>3.59</c:v>
                </c:pt>
                <c:pt idx="15">
                  <c:v>2.19</c:v>
                </c:pt>
                <c:pt idx="16">
                  <c:v>2.6</c:v>
                </c:pt>
                <c:pt idx="17">
                  <c:v>2.33</c:v>
                </c:pt>
                <c:pt idx="18">
                  <c:v>3.08</c:v>
                </c:pt>
                <c:pt idx="19">
                  <c:v>2.4500000000000002</c:v>
                </c:pt>
                <c:pt idx="20">
                  <c:v>2.82</c:v>
                </c:pt>
                <c:pt idx="21">
                  <c:v>6.56</c:v>
                </c:pt>
                <c:pt idx="22">
                  <c:v>6.19</c:v>
                </c:pt>
                <c:pt idx="23">
                  <c:v>2.17</c:v>
                </c:pt>
                <c:pt idx="24">
                  <c:v>3.89</c:v>
                </c:pt>
                <c:pt idx="25">
                  <c:v>2.99</c:v>
                </c:pt>
                <c:pt idx="26">
                  <c:v>3.73</c:v>
                </c:pt>
              </c:numCache>
            </c:numRef>
          </c:xVal>
          <c:yVal>
            <c:numRef>
              <c:f>'Correlation and Regression'!$O$5:$O$31</c:f>
              <c:numCache>
                <c:formatCode>General</c:formatCode>
                <c:ptCount val="27"/>
                <c:pt idx="0">
                  <c:v>11.231278894101919</c:v>
                </c:pt>
                <c:pt idx="1">
                  <c:v>18.290912537376776</c:v>
                </c:pt>
                <c:pt idx="2">
                  <c:v>22.331958272478829</c:v>
                </c:pt>
                <c:pt idx="3">
                  <c:v>16.988438300579613</c:v>
                </c:pt>
                <c:pt idx="4">
                  <c:v>18.879173980214368</c:v>
                </c:pt>
                <c:pt idx="5">
                  <c:v>16.489858222790218</c:v>
                </c:pt>
                <c:pt idx="6">
                  <c:v>11.778578214076692</c:v>
                </c:pt>
                <c:pt idx="7">
                  <c:v>16.809862770480184</c:v>
                </c:pt>
                <c:pt idx="8">
                  <c:v>22.293053621449388</c:v>
                </c:pt>
                <c:pt idx="9">
                  <c:v>16.454415785925779</c:v>
                </c:pt>
                <c:pt idx="10">
                  <c:v>13.625110697177897</c:v>
                </c:pt>
                <c:pt idx="11">
                  <c:v>17.672199860736914</c:v>
                </c:pt>
                <c:pt idx="12">
                  <c:v>12.561642408370245</c:v>
                </c:pt>
                <c:pt idx="13">
                  <c:v>13.591537074144709</c:v>
                </c:pt>
                <c:pt idx="14">
                  <c:v>17.383302458027906</c:v>
                </c:pt>
                <c:pt idx="15">
                  <c:v>12.561642408370245</c:v>
                </c:pt>
                <c:pt idx="16">
                  <c:v>13.928270334722187</c:v>
                </c:pt>
                <c:pt idx="17">
                  <c:v>13.024155414828234</c:v>
                </c:pt>
                <c:pt idx="18">
                  <c:v>15.575736827940249</c:v>
                </c:pt>
                <c:pt idx="19">
                  <c:v>13.424000248793142</c:v>
                </c:pt>
                <c:pt idx="20">
                  <c:v>14.676928329397198</c:v>
                </c:pt>
                <c:pt idx="21">
                  <c:v>29.015015446233342</c:v>
                </c:pt>
                <c:pt idx="22">
                  <c:v>27.473728215861339</c:v>
                </c:pt>
                <c:pt idx="23">
                  <c:v>12.495915761369675</c:v>
                </c:pt>
                <c:pt idx="24">
                  <c:v>18.474126860849616</c:v>
                </c:pt>
                <c:pt idx="25">
                  <c:v>15.262882464897752</c:v>
                </c:pt>
                <c:pt idx="26">
                  <c:v>17.889823708899151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A0E-459A-866A-8C05793AB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6928288"/>
        <c:axId val="-1463732624"/>
      </c:scatterChart>
      <c:valAx>
        <c:axId val="-144692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3732624"/>
        <c:crosses val="autoZero"/>
        <c:crossBetween val="midCat"/>
      </c:valAx>
      <c:valAx>
        <c:axId val="-146373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692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310691342610305E-2"/>
          <c:y val="0.11382271468143999"/>
          <c:w val="0.86461002476992199"/>
          <c:h val="0.78645429362880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'q-q PlotConcept'!$I$1</c:f>
              <c:strCache>
                <c:ptCount val="1"/>
                <c:pt idx="0">
                  <c:v>z-scores (Expected)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'q-q PlotConcept'!$H$2:$H$12</c:f>
              <c:numCache>
                <c:formatCode>0.00</c:formatCode>
                <c:ptCount val="11"/>
                <c:pt idx="0">
                  <c:v>-1.680099585128652</c:v>
                </c:pt>
                <c:pt idx="1">
                  <c:v>-1.0839352162120335</c:v>
                </c:pt>
                <c:pt idx="2">
                  <c:v>-0.78585303175372434</c:v>
                </c:pt>
                <c:pt idx="3">
                  <c:v>-0.48777084729541514</c:v>
                </c:pt>
                <c:pt idx="4">
                  <c:v>-0.18968866283710595</c:v>
                </c:pt>
                <c:pt idx="5">
                  <c:v>-4.064757060795135E-2</c:v>
                </c:pt>
                <c:pt idx="6">
                  <c:v>0.25743461385035787</c:v>
                </c:pt>
                <c:pt idx="7">
                  <c:v>0.40647570607951244</c:v>
                </c:pt>
                <c:pt idx="8">
                  <c:v>0.7045578905378217</c:v>
                </c:pt>
                <c:pt idx="9">
                  <c:v>1.1516811672252854</c:v>
                </c:pt>
                <c:pt idx="10">
                  <c:v>1.7478455361419039</c:v>
                </c:pt>
              </c:numCache>
            </c:numRef>
          </c:xVal>
          <c:yVal>
            <c:numRef>
              <c:f>'q-q PlotConcept'!$I$2:$I$12</c:f>
              <c:numCache>
                <c:formatCode>0.00</c:formatCode>
                <c:ptCount val="11"/>
                <c:pt idx="0">
                  <c:v>-1.6906216295848977</c:v>
                </c:pt>
                <c:pt idx="1">
                  <c:v>-1.096803562093513</c:v>
                </c:pt>
                <c:pt idx="2">
                  <c:v>-0.74785859476330196</c:v>
                </c:pt>
                <c:pt idx="3">
                  <c:v>-0.47278912099226744</c:v>
                </c:pt>
                <c:pt idx="4">
                  <c:v>-0.22988411757923208</c:v>
                </c:pt>
                <c:pt idx="5">
                  <c:v>0</c:v>
                </c:pt>
                <c:pt idx="6">
                  <c:v>0.22988411757923222</c:v>
                </c:pt>
                <c:pt idx="7">
                  <c:v>0.4727891209922675</c:v>
                </c:pt>
                <c:pt idx="8">
                  <c:v>0.74785859476330196</c:v>
                </c:pt>
                <c:pt idx="9">
                  <c:v>1.096803562093513</c:v>
                </c:pt>
                <c:pt idx="10">
                  <c:v>1.6906216295848984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0-974C-A1DD-FE9B9826F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3460464"/>
        <c:axId val="-1443099488"/>
      </c:scatterChart>
      <c:valAx>
        <c:axId val="-1463460464"/>
        <c:scaling>
          <c:orientation val="minMax"/>
          <c:max val="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3099488"/>
        <c:crossesAt val="-2"/>
        <c:crossBetween val="midCat"/>
      </c:valAx>
      <c:valAx>
        <c:axId val="-1443099488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3460464"/>
        <c:crossesAt val="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'q-q plot'!$E$1</c:f>
              <c:strCache>
                <c:ptCount val="1"/>
                <c:pt idx="0">
                  <c:v>Standardized FEV1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'q-q plot'!$D$2:$D$58</c:f>
              <c:numCache>
                <c:formatCode>General</c:formatCode>
                <c:ptCount val="57"/>
                <c:pt idx="0">
                  <c:v>-2.3751070841947706</c:v>
                </c:pt>
                <c:pt idx="1">
                  <c:v>-1.9379315108528286</c:v>
                </c:pt>
                <c:pt idx="2">
                  <c:v>-1.7075530935596599</c:v>
                </c:pt>
                <c:pt idx="3">
                  <c:v>-1.5430979274111272</c:v>
                </c:pt>
                <c:pt idx="4">
                  <c:v>-1.4121875789061642</c:v>
                </c:pt>
                <c:pt idx="5">
                  <c:v>-1.3018067488856802</c:v>
                </c:pt>
                <c:pt idx="6">
                  <c:v>-1.2053449195375296</c:v>
                </c:pt>
                <c:pt idx="7">
                  <c:v>-1.1189583810625605</c:v>
                </c:pt>
                <c:pt idx="8">
                  <c:v>-1.0402029655508966</c:v>
                </c:pt>
                <c:pt idx="9">
                  <c:v>-0.96742156610170071</c:v>
                </c:pt>
                <c:pt idx="10">
                  <c:v>-0.89943490766723355</c:v>
                </c:pt>
                <c:pt idx="11">
                  <c:v>-0.83537114357211095</c:v>
                </c:pt>
                <c:pt idx="12">
                  <c:v>-0.77456543033667291</c:v>
                </c:pt>
                <c:pt idx="13">
                  <c:v>-0.71649750017799174</c:v>
                </c:pt>
                <c:pt idx="14">
                  <c:v>-0.66075112714025497</c:v>
                </c:pt>
                <c:pt idx="15">
                  <c:v>-0.60698683480348592</c:v>
                </c:pt>
                <c:pt idx="16">
                  <c:v>-0.55492294270265385</c:v>
                </c:pt>
                <c:pt idx="17">
                  <c:v>-0.50432204607777764</c:v>
                </c:pt>
                <c:pt idx="18">
                  <c:v>-0.45498114030642844</c:v>
                </c:pt>
                <c:pt idx="19">
                  <c:v>-0.40672425187136374</c:v>
                </c:pt>
                <c:pt idx="20">
                  <c:v>-0.35939683029154834</c:v>
                </c:pt>
                <c:pt idx="21">
                  <c:v>-0.31286139976011168</c:v>
                </c:pt>
                <c:pt idx="22">
                  <c:v>-0.2669941254049526</c:v>
                </c:pt>
                <c:pt idx="23">
                  <c:v>-0.22168205125817078</c:v>
                </c:pt>
                <c:pt idx="24">
                  <c:v>-0.17682083519044234</c:v>
                </c:pt>
                <c:pt idx="25">
                  <c:v>-0.13231285227617118</c:v>
                </c:pt>
                <c:pt idx="26">
                  <c:v>-8.8065569724094586E-2</c:v>
                </c:pt>
                <c:pt idx="27">
                  <c:v>-4.3990118295311E-2</c:v>
                </c:pt>
                <c:pt idx="28">
                  <c:v>0</c:v>
                </c:pt>
                <c:pt idx="29">
                  <c:v>4.3990118295311145E-2</c:v>
                </c:pt>
                <c:pt idx="30">
                  <c:v>8.8065569724094586E-2</c:v>
                </c:pt>
                <c:pt idx="31">
                  <c:v>0.13231285227617132</c:v>
                </c:pt>
                <c:pt idx="32">
                  <c:v>0.17682083519044234</c:v>
                </c:pt>
                <c:pt idx="33">
                  <c:v>0.22168205125817089</c:v>
                </c:pt>
                <c:pt idx="34">
                  <c:v>0.2669941254049526</c:v>
                </c:pt>
                <c:pt idx="35">
                  <c:v>0.3128613997601119</c:v>
                </c:pt>
                <c:pt idx="36">
                  <c:v>0.35939683029154834</c:v>
                </c:pt>
                <c:pt idx="37">
                  <c:v>0.40672425187136385</c:v>
                </c:pt>
                <c:pt idx="38">
                  <c:v>0.45498114030642844</c:v>
                </c:pt>
                <c:pt idx="39">
                  <c:v>0.50432204607777775</c:v>
                </c:pt>
                <c:pt idx="40">
                  <c:v>0.55492294270265385</c:v>
                </c:pt>
                <c:pt idx="41">
                  <c:v>0.60698683480348603</c:v>
                </c:pt>
                <c:pt idx="42">
                  <c:v>0.66075112714025497</c:v>
                </c:pt>
                <c:pt idx="43">
                  <c:v>0.71649750017799174</c:v>
                </c:pt>
                <c:pt idx="44">
                  <c:v>0.77456543033667291</c:v>
                </c:pt>
                <c:pt idx="45">
                  <c:v>0.83537114357211095</c:v>
                </c:pt>
                <c:pt idx="46">
                  <c:v>0.89943490766723355</c:v>
                </c:pt>
                <c:pt idx="47">
                  <c:v>0.96742156610170071</c:v>
                </c:pt>
                <c:pt idx="48">
                  <c:v>1.0402029655508966</c:v>
                </c:pt>
                <c:pt idx="49">
                  <c:v>1.1189583810625605</c:v>
                </c:pt>
                <c:pt idx="50">
                  <c:v>1.2053449195375296</c:v>
                </c:pt>
                <c:pt idx="51">
                  <c:v>1.3018067488856802</c:v>
                </c:pt>
                <c:pt idx="52">
                  <c:v>1.4121875789061642</c:v>
                </c:pt>
                <c:pt idx="53">
                  <c:v>1.5430979274111276</c:v>
                </c:pt>
                <c:pt idx="54">
                  <c:v>1.7075530935596597</c:v>
                </c:pt>
                <c:pt idx="55">
                  <c:v>1.9379315108528292</c:v>
                </c:pt>
                <c:pt idx="56">
                  <c:v>2.3751070841947692</c:v>
                </c:pt>
              </c:numCache>
            </c:numRef>
          </c:xVal>
          <c:yVal>
            <c:numRef>
              <c:f>'q-q plot'!$E$2:$E$58</c:f>
              <c:numCache>
                <c:formatCode>General</c:formatCode>
                <c:ptCount val="57"/>
                <c:pt idx="0">
                  <c:v>-1.8028994146150112</c:v>
                </c:pt>
                <c:pt idx="1">
                  <c:v>-1.8028994146150112</c:v>
                </c:pt>
                <c:pt idx="2">
                  <c:v>-1.6093117510546979</c:v>
                </c:pt>
                <c:pt idx="3">
                  <c:v>-1.5199635986422455</c:v>
                </c:pt>
                <c:pt idx="4">
                  <c:v>-1.4306154462297931</c:v>
                </c:pt>
                <c:pt idx="5">
                  <c:v>-1.4306154462297931</c:v>
                </c:pt>
                <c:pt idx="6">
                  <c:v>-1.2965932176111148</c:v>
                </c:pt>
                <c:pt idx="7">
                  <c:v>-1.2817018588757056</c:v>
                </c:pt>
                <c:pt idx="8">
                  <c:v>-1.1327882715216189</c:v>
                </c:pt>
                <c:pt idx="9">
                  <c:v>-0.99876604290293991</c:v>
                </c:pt>
                <c:pt idx="10">
                  <c:v>-0.95409196669671403</c:v>
                </c:pt>
                <c:pt idx="11">
                  <c:v>-0.86474381428426161</c:v>
                </c:pt>
                <c:pt idx="12">
                  <c:v>-0.8349610968134441</c:v>
                </c:pt>
                <c:pt idx="13">
                  <c:v>-0.77539566187180908</c:v>
                </c:pt>
                <c:pt idx="14">
                  <c:v>-0.77539566187180908</c:v>
                </c:pt>
                <c:pt idx="15">
                  <c:v>-0.73072158566558321</c:v>
                </c:pt>
                <c:pt idx="16">
                  <c:v>-0.68604750945935666</c:v>
                </c:pt>
                <c:pt idx="17">
                  <c:v>-0.68604750945935666</c:v>
                </c:pt>
                <c:pt idx="18">
                  <c:v>-0.55202528084067837</c:v>
                </c:pt>
                <c:pt idx="19">
                  <c:v>-0.53713392210526922</c:v>
                </c:pt>
                <c:pt idx="20">
                  <c:v>-0.53713392210526922</c:v>
                </c:pt>
                <c:pt idx="21">
                  <c:v>-0.46267712842822589</c:v>
                </c:pt>
                <c:pt idx="22">
                  <c:v>-0.41800305222200002</c:v>
                </c:pt>
                <c:pt idx="23">
                  <c:v>-0.34354625854495596</c:v>
                </c:pt>
                <c:pt idx="24">
                  <c:v>-0.23930674739709512</c:v>
                </c:pt>
                <c:pt idx="25">
                  <c:v>-0.14995859498464267</c:v>
                </c:pt>
                <c:pt idx="26">
                  <c:v>-1.5936366365964339E-2</c:v>
                </c:pt>
                <c:pt idx="27">
                  <c:v>2.8737709840262214E-2</c:v>
                </c:pt>
                <c:pt idx="28">
                  <c:v>5.8520427311079037E-2</c:v>
                </c:pt>
                <c:pt idx="29">
                  <c:v>0.118085862252714</c:v>
                </c:pt>
                <c:pt idx="30">
                  <c:v>0.118085862252714</c:v>
                </c:pt>
                <c:pt idx="31">
                  <c:v>0.14786857972353215</c:v>
                </c:pt>
                <c:pt idx="32">
                  <c:v>0.20743401466516712</c:v>
                </c:pt>
                <c:pt idx="33">
                  <c:v>0.20743401466516712</c:v>
                </c:pt>
                <c:pt idx="34">
                  <c:v>0.35634760201925386</c:v>
                </c:pt>
                <c:pt idx="35">
                  <c:v>0.35634760201925386</c:v>
                </c:pt>
                <c:pt idx="36">
                  <c:v>0.38613031949007198</c:v>
                </c:pt>
                <c:pt idx="37">
                  <c:v>0.56482662431497688</c:v>
                </c:pt>
                <c:pt idx="38">
                  <c:v>0.60950070052120209</c:v>
                </c:pt>
                <c:pt idx="39">
                  <c:v>0.60950070052120209</c:v>
                </c:pt>
                <c:pt idx="40">
                  <c:v>0.60950070052120209</c:v>
                </c:pt>
                <c:pt idx="41">
                  <c:v>0.65417477672742863</c:v>
                </c:pt>
                <c:pt idx="42">
                  <c:v>0.65417477672742863</c:v>
                </c:pt>
                <c:pt idx="43">
                  <c:v>0.7435229291398805</c:v>
                </c:pt>
                <c:pt idx="44">
                  <c:v>0.92221923396478533</c:v>
                </c:pt>
                <c:pt idx="45">
                  <c:v>0.95200195143560351</c:v>
                </c:pt>
                <c:pt idx="46">
                  <c:v>0.96689331017101188</c:v>
                </c:pt>
                <c:pt idx="47">
                  <c:v>1.0711328213188733</c:v>
                </c:pt>
                <c:pt idx="48">
                  <c:v>1.1009155387896903</c:v>
                </c:pt>
                <c:pt idx="49">
                  <c:v>1.1009155387896903</c:v>
                </c:pt>
                <c:pt idx="50">
                  <c:v>1.2498291261437784</c:v>
                </c:pt>
                <c:pt idx="51">
                  <c:v>1.3987427134978649</c:v>
                </c:pt>
                <c:pt idx="52">
                  <c:v>1.5476563008519517</c:v>
                </c:pt>
                <c:pt idx="53">
                  <c:v>1.5476563008519517</c:v>
                </c:pt>
                <c:pt idx="54">
                  <c:v>1.6965698882060398</c:v>
                </c:pt>
                <c:pt idx="55">
                  <c:v>1.8454834755601266</c:v>
                </c:pt>
                <c:pt idx="56">
                  <c:v>2.0390711391204399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7B-449A-AC2E-AFE6AD6BF20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'q-q plot'!$F$2:$F$8</c:f>
              <c:numCache>
                <c:formatCode>General</c:formatCode>
                <c:ptCount val="7"/>
                <c:pt idx="0">
                  <c:v>-2.4700000000000002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2.5</c:v>
                </c:pt>
              </c:numCache>
            </c:numRef>
          </c:xVal>
          <c:yVal>
            <c:numRef>
              <c:f>'q-q plot'!$G$2:$G$8</c:f>
              <c:numCache>
                <c:formatCode>General</c:formatCode>
                <c:ptCount val="7"/>
                <c:pt idx="0">
                  <c:v>-2.4700000000000002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7B-449A-AC2E-AFE6AD6BF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6566144"/>
        <c:axId val="-1446563824"/>
      </c:scatterChart>
      <c:valAx>
        <c:axId val="-144656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6563824"/>
        <c:crosses val="autoZero"/>
        <c:crossBetween val="midCat"/>
      </c:valAx>
      <c:valAx>
        <c:axId val="-144656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656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through Origin'!$C$4</c:f>
              <c:strCache>
                <c:ptCount val="1"/>
                <c:pt idx="0">
                  <c:v>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9737981470265"/>
                  <c:y val="-0.124153846153846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through Origin'!$C$5:$C$54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</c:numCache>
            </c:numRef>
          </c:xVal>
          <c:yVal>
            <c:numRef>
              <c:f>'Regression through Origin'!$B$5:$B$54</c:f>
              <c:numCache>
                <c:formatCode>General</c:formatCode>
                <c:ptCount val="50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16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34</c:v>
                </c:pt>
                <c:pt idx="9">
                  <c:v>17</c:v>
                </c:pt>
                <c:pt idx="10">
                  <c:v>28</c:v>
                </c:pt>
                <c:pt idx="11">
                  <c:v>14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26</c:v>
                </c:pt>
                <c:pt idx="16">
                  <c:v>34</c:v>
                </c:pt>
                <c:pt idx="17">
                  <c:v>34</c:v>
                </c:pt>
                <c:pt idx="18">
                  <c:v>46</c:v>
                </c:pt>
                <c:pt idx="19">
                  <c:v>26</c:v>
                </c:pt>
                <c:pt idx="20">
                  <c:v>36</c:v>
                </c:pt>
                <c:pt idx="21">
                  <c:v>60</c:v>
                </c:pt>
                <c:pt idx="22">
                  <c:v>80</c:v>
                </c:pt>
                <c:pt idx="23">
                  <c:v>20</c:v>
                </c:pt>
                <c:pt idx="24">
                  <c:v>26</c:v>
                </c:pt>
                <c:pt idx="25">
                  <c:v>54</c:v>
                </c:pt>
                <c:pt idx="26">
                  <c:v>32</c:v>
                </c:pt>
                <c:pt idx="27">
                  <c:v>40</c:v>
                </c:pt>
                <c:pt idx="28">
                  <c:v>32</c:v>
                </c:pt>
                <c:pt idx="29">
                  <c:v>40</c:v>
                </c:pt>
                <c:pt idx="30">
                  <c:v>50</c:v>
                </c:pt>
                <c:pt idx="31">
                  <c:v>42</c:v>
                </c:pt>
                <c:pt idx="32">
                  <c:v>56</c:v>
                </c:pt>
                <c:pt idx="33">
                  <c:v>76</c:v>
                </c:pt>
                <c:pt idx="34">
                  <c:v>84</c:v>
                </c:pt>
                <c:pt idx="35">
                  <c:v>36</c:v>
                </c:pt>
                <c:pt idx="36">
                  <c:v>46</c:v>
                </c:pt>
                <c:pt idx="37">
                  <c:v>68</c:v>
                </c:pt>
                <c:pt idx="38">
                  <c:v>32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64</c:v>
                </c:pt>
                <c:pt idx="43">
                  <c:v>66</c:v>
                </c:pt>
                <c:pt idx="44">
                  <c:v>54</c:v>
                </c:pt>
                <c:pt idx="45">
                  <c:v>70</c:v>
                </c:pt>
                <c:pt idx="46">
                  <c:v>92</c:v>
                </c:pt>
                <c:pt idx="47">
                  <c:v>93</c:v>
                </c:pt>
                <c:pt idx="48">
                  <c:v>120</c:v>
                </c:pt>
                <c:pt idx="4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4-C541-A17E-340020EB8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81679"/>
        <c:axId val="401617039"/>
      </c:scatterChart>
      <c:valAx>
        <c:axId val="8640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Speed (mph)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17039"/>
        <c:crosses val="autoZero"/>
        <c:crossBetween val="midCat"/>
      </c:valAx>
      <c:valAx>
        <c:axId val="40161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Stopping</a:t>
                </a:r>
                <a:r>
                  <a:rPr lang="en-US" sz="1600" baseline="0"/>
                  <a:t> Distance (ft)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8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through Origin'!$C$4</c:f>
              <c:strCache>
                <c:ptCount val="1"/>
                <c:pt idx="0">
                  <c:v>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708281946684377"/>
                  <c:y val="-0.102826165960024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through Origin'!$C$5:$C$54</c:f>
              <c:numCache>
                <c:formatCode>General</c:formatCode>
                <c:ptCount val="50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11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</c:numCache>
            </c:numRef>
          </c:xVal>
          <c:yVal>
            <c:numRef>
              <c:f>'Regression through Origin'!$B$5:$B$54</c:f>
              <c:numCache>
                <c:formatCode>General</c:formatCode>
                <c:ptCount val="50"/>
                <c:pt idx="0">
                  <c:v>2</c:v>
                </c:pt>
                <c:pt idx="1">
                  <c:v>10</c:v>
                </c:pt>
                <c:pt idx="2">
                  <c:v>4</c:v>
                </c:pt>
                <c:pt idx="3">
                  <c:v>22</c:v>
                </c:pt>
                <c:pt idx="4">
                  <c:v>16</c:v>
                </c:pt>
                <c:pt idx="5">
                  <c:v>10</c:v>
                </c:pt>
                <c:pt idx="6">
                  <c:v>18</c:v>
                </c:pt>
                <c:pt idx="7">
                  <c:v>26</c:v>
                </c:pt>
                <c:pt idx="8">
                  <c:v>34</c:v>
                </c:pt>
                <c:pt idx="9">
                  <c:v>17</c:v>
                </c:pt>
                <c:pt idx="10">
                  <c:v>28</c:v>
                </c:pt>
                <c:pt idx="11">
                  <c:v>14</c:v>
                </c:pt>
                <c:pt idx="12">
                  <c:v>20</c:v>
                </c:pt>
                <c:pt idx="13">
                  <c:v>24</c:v>
                </c:pt>
                <c:pt idx="14">
                  <c:v>28</c:v>
                </c:pt>
                <c:pt idx="15">
                  <c:v>26</c:v>
                </c:pt>
                <c:pt idx="16">
                  <c:v>34</c:v>
                </c:pt>
                <c:pt idx="17">
                  <c:v>34</c:v>
                </c:pt>
                <c:pt idx="18">
                  <c:v>46</c:v>
                </c:pt>
                <c:pt idx="19">
                  <c:v>26</c:v>
                </c:pt>
                <c:pt idx="20">
                  <c:v>36</c:v>
                </c:pt>
                <c:pt idx="21">
                  <c:v>60</c:v>
                </c:pt>
                <c:pt idx="22">
                  <c:v>80</c:v>
                </c:pt>
                <c:pt idx="23">
                  <c:v>20</c:v>
                </c:pt>
                <c:pt idx="24">
                  <c:v>26</c:v>
                </c:pt>
                <c:pt idx="25">
                  <c:v>54</c:v>
                </c:pt>
                <c:pt idx="26">
                  <c:v>32</c:v>
                </c:pt>
                <c:pt idx="27">
                  <c:v>40</c:v>
                </c:pt>
                <c:pt idx="28">
                  <c:v>32</c:v>
                </c:pt>
                <c:pt idx="29">
                  <c:v>40</c:v>
                </c:pt>
                <c:pt idx="30">
                  <c:v>50</c:v>
                </c:pt>
                <c:pt idx="31">
                  <c:v>42</c:v>
                </c:pt>
                <c:pt idx="32">
                  <c:v>56</c:v>
                </c:pt>
                <c:pt idx="33">
                  <c:v>76</c:v>
                </c:pt>
                <c:pt idx="34">
                  <c:v>84</c:v>
                </c:pt>
                <c:pt idx="35">
                  <c:v>36</c:v>
                </c:pt>
                <c:pt idx="36">
                  <c:v>46</c:v>
                </c:pt>
                <c:pt idx="37">
                  <c:v>68</c:v>
                </c:pt>
                <c:pt idx="38">
                  <c:v>32</c:v>
                </c:pt>
                <c:pt idx="39">
                  <c:v>48</c:v>
                </c:pt>
                <c:pt idx="40">
                  <c:v>52</c:v>
                </c:pt>
                <c:pt idx="41">
                  <c:v>56</c:v>
                </c:pt>
                <c:pt idx="42">
                  <c:v>64</c:v>
                </c:pt>
                <c:pt idx="43">
                  <c:v>66</c:v>
                </c:pt>
                <c:pt idx="44">
                  <c:v>54</c:v>
                </c:pt>
                <c:pt idx="45">
                  <c:v>70</c:v>
                </c:pt>
                <c:pt idx="46">
                  <c:v>92</c:v>
                </c:pt>
                <c:pt idx="47">
                  <c:v>93</c:v>
                </c:pt>
                <c:pt idx="48">
                  <c:v>120</c:v>
                </c:pt>
                <c:pt idx="49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27-4A41-93CC-E357B1838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081679"/>
        <c:axId val="401617039"/>
      </c:scatterChart>
      <c:valAx>
        <c:axId val="86408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Speed</a:t>
                </a:r>
                <a:r>
                  <a:rPr lang="en-US" sz="1600" baseline="0"/>
                  <a:t> (mph)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17039"/>
        <c:crosses val="autoZero"/>
        <c:crossBetween val="midCat"/>
      </c:valAx>
      <c:valAx>
        <c:axId val="40161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Stopping</a:t>
                </a:r>
                <a:r>
                  <a:rPr lang="en-US" sz="1600" baseline="0"/>
                  <a:t> Distance (ft)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08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($ millions) vs Reps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Regression'!$D$1</c:f>
              <c:strCache>
                <c:ptCount val="1"/>
                <c:pt idx="0">
                  <c:v>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'Polynomial Regression'!$B$2:$B$14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'Polynomial Regression'!$D$2:$D$14</c:f>
              <c:numCache>
                <c:formatCode>General</c:formatCode>
                <c:ptCount val="13"/>
                <c:pt idx="0">
                  <c:v>2.1</c:v>
                </c:pt>
                <c:pt idx="1">
                  <c:v>3.6</c:v>
                </c:pt>
                <c:pt idx="2">
                  <c:v>6.2</c:v>
                </c:pt>
                <c:pt idx="3">
                  <c:v>10.4</c:v>
                </c:pt>
                <c:pt idx="4">
                  <c:v>22.8</c:v>
                </c:pt>
                <c:pt idx="5">
                  <c:v>35.6</c:v>
                </c:pt>
                <c:pt idx="6">
                  <c:v>57.1</c:v>
                </c:pt>
                <c:pt idx="7">
                  <c:v>83.5</c:v>
                </c:pt>
                <c:pt idx="8">
                  <c:v>109.4</c:v>
                </c:pt>
                <c:pt idx="9">
                  <c:v>128.6</c:v>
                </c:pt>
                <c:pt idx="10">
                  <c:v>196.8</c:v>
                </c:pt>
                <c:pt idx="11">
                  <c:v>280</c:v>
                </c:pt>
                <c:pt idx="12">
                  <c:v>462.3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7F-4F87-BDC7-FCA433EF7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3652048"/>
        <c:axId val="-1390271520"/>
      </c:scatterChart>
      <c:valAx>
        <c:axId val="-144365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0271520"/>
        <c:crosses val="autoZero"/>
        <c:crossBetween val="midCat"/>
      </c:valAx>
      <c:valAx>
        <c:axId val="-13902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365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($ millions) vs Reps Squared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'Polynomial Regression'!$D$1</c:f>
              <c:strCache>
                <c:ptCount val="1"/>
                <c:pt idx="0">
                  <c:v>Sales ($ millions)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'Polynomial Regression'!$C$2:$C$14</c:f>
              <c:numCache>
                <c:formatCode>General</c:formatCode>
                <c:ptCount val="13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16</c:v>
                </c:pt>
                <c:pt idx="6">
                  <c:v>25</c:v>
                </c:pt>
                <c:pt idx="7">
                  <c:v>25</c:v>
                </c:pt>
                <c:pt idx="8">
                  <c:v>36</c:v>
                </c:pt>
                <c:pt idx="9">
                  <c:v>49</c:v>
                </c:pt>
                <c:pt idx="10">
                  <c:v>64</c:v>
                </c:pt>
                <c:pt idx="11">
                  <c:v>100</c:v>
                </c:pt>
                <c:pt idx="12">
                  <c:v>121</c:v>
                </c:pt>
              </c:numCache>
            </c:numRef>
          </c:xVal>
          <c:yVal>
            <c:numRef>
              <c:f>'Polynomial Regression'!$D$2:$D$14</c:f>
              <c:numCache>
                <c:formatCode>General</c:formatCode>
                <c:ptCount val="13"/>
                <c:pt idx="0">
                  <c:v>2.1</c:v>
                </c:pt>
                <c:pt idx="1">
                  <c:v>3.6</c:v>
                </c:pt>
                <c:pt idx="2">
                  <c:v>6.2</c:v>
                </c:pt>
                <c:pt idx="3">
                  <c:v>10.4</c:v>
                </c:pt>
                <c:pt idx="4">
                  <c:v>22.8</c:v>
                </c:pt>
                <c:pt idx="5">
                  <c:v>35.6</c:v>
                </c:pt>
                <c:pt idx="6">
                  <c:v>57.1</c:v>
                </c:pt>
                <c:pt idx="7">
                  <c:v>83.5</c:v>
                </c:pt>
                <c:pt idx="8">
                  <c:v>109.4</c:v>
                </c:pt>
                <c:pt idx="9">
                  <c:v>128.6</c:v>
                </c:pt>
                <c:pt idx="10">
                  <c:v>196.8</c:v>
                </c:pt>
                <c:pt idx="11">
                  <c:v>280</c:v>
                </c:pt>
                <c:pt idx="12">
                  <c:v>462.3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2B-4DC7-873A-5BD54D45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61770832"/>
        <c:axId val="-1384697136"/>
      </c:scatterChart>
      <c:valAx>
        <c:axId val="-146177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4697136"/>
        <c:crosses val="autoZero"/>
        <c:crossBetween val="midCat"/>
      </c:valAx>
      <c:valAx>
        <c:axId val="-13846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6177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'Logistic Regression'!$B$1</c:f>
              <c:strCache>
                <c:ptCount val="1"/>
                <c:pt idx="0">
                  <c:v>Requested additional information(1=yes, 0=no)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'Logistic Regression'!$A$2:$A$93</c:f>
              <c:numCache>
                <c:formatCode>General</c:formatCode>
                <c:ptCount val="92"/>
                <c:pt idx="0">
                  <c:v>52</c:v>
                </c:pt>
                <c:pt idx="1">
                  <c:v>57</c:v>
                </c:pt>
                <c:pt idx="2">
                  <c:v>53</c:v>
                </c:pt>
                <c:pt idx="3">
                  <c:v>57</c:v>
                </c:pt>
                <c:pt idx="4">
                  <c:v>48</c:v>
                </c:pt>
                <c:pt idx="5">
                  <c:v>50</c:v>
                </c:pt>
                <c:pt idx="6">
                  <c:v>54</c:v>
                </c:pt>
                <c:pt idx="7">
                  <c:v>47</c:v>
                </c:pt>
                <c:pt idx="8">
                  <c:v>45</c:v>
                </c:pt>
                <c:pt idx="9">
                  <c:v>66</c:v>
                </c:pt>
                <c:pt idx="10">
                  <c:v>61</c:v>
                </c:pt>
                <c:pt idx="11">
                  <c:v>60</c:v>
                </c:pt>
                <c:pt idx="12">
                  <c:v>53</c:v>
                </c:pt>
                <c:pt idx="13">
                  <c:v>66</c:v>
                </c:pt>
                <c:pt idx="14">
                  <c:v>56</c:v>
                </c:pt>
                <c:pt idx="15">
                  <c:v>58</c:v>
                </c:pt>
                <c:pt idx="16">
                  <c:v>45</c:v>
                </c:pt>
                <c:pt idx="17">
                  <c:v>62</c:v>
                </c:pt>
                <c:pt idx="18">
                  <c:v>51</c:v>
                </c:pt>
                <c:pt idx="19">
                  <c:v>52</c:v>
                </c:pt>
                <c:pt idx="20">
                  <c:v>57</c:v>
                </c:pt>
                <c:pt idx="21">
                  <c:v>48</c:v>
                </c:pt>
                <c:pt idx="22">
                  <c:v>53</c:v>
                </c:pt>
                <c:pt idx="23">
                  <c:v>46</c:v>
                </c:pt>
                <c:pt idx="24">
                  <c:v>45</c:v>
                </c:pt>
                <c:pt idx="25">
                  <c:v>53</c:v>
                </c:pt>
                <c:pt idx="26">
                  <c:v>47</c:v>
                </c:pt>
                <c:pt idx="27">
                  <c:v>50</c:v>
                </c:pt>
                <c:pt idx="28">
                  <c:v>47</c:v>
                </c:pt>
                <c:pt idx="29">
                  <c:v>55</c:v>
                </c:pt>
                <c:pt idx="30">
                  <c:v>65</c:v>
                </c:pt>
                <c:pt idx="31">
                  <c:v>56</c:v>
                </c:pt>
                <c:pt idx="32">
                  <c:v>50</c:v>
                </c:pt>
                <c:pt idx="33">
                  <c:v>51</c:v>
                </c:pt>
                <c:pt idx="34">
                  <c:v>64</c:v>
                </c:pt>
                <c:pt idx="35">
                  <c:v>54</c:v>
                </c:pt>
                <c:pt idx="36">
                  <c:v>52</c:v>
                </c:pt>
                <c:pt idx="37">
                  <c:v>42</c:v>
                </c:pt>
                <c:pt idx="38">
                  <c:v>45</c:v>
                </c:pt>
                <c:pt idx="39">
                  <c:v>33</c:v>
                </c:pt>
                <c:pt idx="40">
                  <c:v>42</c:v>
                </c:pt>
                <c:pt idx="41">
                  <c:v>51</c:v>
                </c:pt>
                <c:pt idx="42">
                  <c:v>43</c:v>
                </c:pt>
                <c:pt idx="43">
                  <c:v>40</c:v>
                </c:pt>
                <c:pt idx="44">
                  <c:v>50</c:v>
                </c:pt>
                <c:pt idx="45">
                  <c:v>29</c:v>
                </c:pt>
                <c:pt idx="46">
                  <c:v>41</c:v>
                </c:pt>
                <c:pt idx="47">
                  <c:v>39</c:v>
                </c:pt>
                <c:pt idx="48">
                  <c:v>33</c:v>
                </c:pt>
                <c:pt idx="49">
                  <c:v>39</c:v>
                </c:pt>
                <c:pt idx="50">
                  <c:v>45</c:v>
                </c:pt>
                <c:pt idx="51">
                  <c:v>37</c:v>
                </c:pt>
                <c:pt idx="52">
                  <c:v>45</c:v>
                </c:pt>
                <c:pt idx="53">
                  <c:v>34</c:v>
                </c:pt>
                <c:pt idx="54">
                  <c:v>45</c:v>
                </c:pt>
                <c:pt idx="55">
                  <c:v>30</c:v>
                </c:pt>
                <c:pt idx="56">
                  <c:v>41</c:v>
                </c:pt>
                <c:pt idx="57">
                  <c:v>39</c:v>
                </c:pt>
                <c:pt idx="58">
                  <c:v>48</c:v>
                </c:pt>
                <c:pt idx="59">
                  <c:v>41</c:v>
                </c:pt>
                <c:pt idx="60">
                  <c:v>47</c:v>
                </c:pt>
                <c:pt idx="61">
                  <c:v>28</c:v>
                </c:pt>
                <c:pt idx="62">
                  <c:v>45</c:v>
                </c:pt>
                <c:pt idx="63">
                  <c:v>37</c:v>
                </c:pt>
                <c:pt idx="64">
                  <c:v>48</c:v>
                </c:pt>
                <c:pt idx="65">
                  <c:v>38</c:v>
                </c:pt>
                <c:pt idx="66">
                  <c:v>39</c:v>
                </c:pt>
                <c:pt idx="67">
                  <c:v>41</c:v>
                </c:pt>
                <c:pt idx="68">
                  <c:v>43</c:v>
                </c:pt>
                <c:pt idx="69">
                  <c:v>47</c:v>
                </c:pt>
                <c:pt idx="70">
                  <c:v>37</c:v>
                </c:pt>
                <c:pt idx="71">
                  <c:v>30</c:v>
                </c:pt>
                <c:pt idx="72">
                  <c:v>39</c:v>
                </c:pt>
                <c:pt idx="73">
                  <c:v>50</c:v>
                </c:pt>
                <c:pt idx="74">
                  <c:v>36</c:v>
                </c:pt>
                <c:pt idx="75">
                  <c:v>28</c:v>
                </c:pt>
                <c:pt idx="76">
                  <c:v>34</c:v>
                </c:pt>
                <c:pt idx="77">
                  <c:v>51</c:v>
                </c:pt>
                <c:pt idx="78">
                  <c:v>43</c:v>
                </c:pt>
                <c:pt idx="79">
                  <c:v>34</c:v>
                </c:pt>
                <c:pt idx="80">
                  <c:v>45</c:v>
                </c:pt>
                <c:pt idx="81">
                  <c:v>31</c:v>
                </c:pt>
                <c:pt idx="82">
                  <c:v>29</c:v>
                </c:pt>
                <c:pt idx="83">
                  <c:v>24</c:v>
                </c:pt>
                <c:pt idx="84">
                  <c:v>36</c:v>
                </c:pt>
                <c:pt idx="85">
                  <c:v>43</c:v>
                </c:pt>
                <c:pt idx="86">
                  <c:v>39</c:v>
                </c:pt>
                <c:pt idx="87">
                  <c:v>42</c:v>
                </c:pt>
                <c:pt idx="88">
                  <c:v>39</c:v>
                </c:pt>
                <c:pt idx="89">
                  <c:v>32</c:v>
                </c:pt>
                <c:pt idx="90">
                  <c:v>29</c:v>
                </c:pt>
                <c:pt idx="91">
                  <c:v>34</c:v>
                </c:pt>
              </c:numCache>
            </c:numRef>
          </c:xVal>
          <c:yVal>
            <c:numRef>
              <c:f>'Logistic Regression'!$B$2:$B$93</c:f>
              <c:numCache>
                <c:formatCode>General</c:formatCode>
                <c:ptCount val="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8-4C4D-88D1-6B277CA1D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9821856"/>
        <c:axId val="-1389819808"/>
      </c:scatterChart>
      <c:valAx>
        <c:axId val="-138982185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819808"/>
        <c:crosses val="autoZero"/>
        <c:crossBetween val="midCat"/>
        <c:minorUnit val="5"/>
      </c:valAx>
      <c:valAx>
        <c:axId val="-13898198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82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400"/>
              <a:t>Cumulative Gains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'Lift Chart'!$B$1</c:f>
              <c:strCache>
                <c:ptCount val="1"/>
                <c:pt idx="0">
                  <c:v>Called at Random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'Lift Chart'!$A$2:$A$12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Chart'!$B$2:$B$12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62-4098-843A-92F9301CB57F}"/>
            </c:ext>
          </c:extLst>
        </c:ser>
        <c:ser>
          <c:idx val="1"/>
          <c:order val="1"/>
          <c:tx>
            <c:strRef>
              <c:f>'Lift Chart'!$C$1</c:f>
              <c:strCache>
                <c:ptCount val="1"/>
                <c:pt idx="0">
                  <c:v>Called According to Model Score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'Lift Chart'!$A$2:$A$12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Chart'!$C$2:$C$12</c:f>
              <c:numCache>
                <c:formatCode>General</c:formatCode>
                <c:ptCount val="11"/>
                <c:pt idx="0">
                  <c:v>0</c:v>
                </c:pt>
                <c:pt idx="1">
                  <c:v>30</c:v>
                </c:pt>
                <c:pt idx="2">
                  <c:v>50</c:v>
                </c:pt>
                <c:pt idx="3">
                  <c:v>70</c:v>
                </c:pt>
                <c:pt idx="4">
                  <c:v>84</c:v>
                </c:pt>
                <c:pt idx="5">
                  <c:v>90</c:v>
                </c:pt>
                <c:pt idx="6">
                  <c:v>94</c:v>
                </c:pt>
                <c:pt idx="7">
                  <c:v>97</c:v>
                </c:pt>
                <c:pt idx="8">
                  <c:v>98.5</c:v>
                </c:pt>
                <c:pt idx="9">
                  <c:v>99.5</c:v>
                </c:pt>
                <c:pt idx="1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62-4098-843A-92F9301CB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89386752"/>
        <c:axId val="-1447086896"/>
      </c:scatterChart>
      <c:valAx>
        <c:axId val="-1389386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% Customers Contacted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086896"/>
        <c:crosses val="autoZero"/>
        <c:crossBetween val="midCat"/>
      </c:valAx>
      <c:valAx>
        <c:axId val="-144708689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%</a:t>
                </a:r>
                <a:r>
                  <a:rPr lang="en-IN" sz="2000" baseline="0"/>
                  <a:t> Positive Responses</a:t>
                </a:r>
                <a:endParaRPr lang="en-IN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8938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Lift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54163994972901"/>
          <c:y val="0.16554498277291901"/>
          <c:w val="0.81776672052801203"/>
          <c:h val="0.644454988729013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'Lift Chart'!$E$1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'Lift Chart'!$D$2:$D$12</c:f>
              <c:numCache>
                <c:formatCode>General</c:formatCode>
                <c:ptCount val="1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Chart'!$E$2:$E$12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77-43D3-9380-B6B8C4FDB067}"/>
            </c:ext>
          </c:extLst>
        </c:ser>
        <c:ser>
          <c:idx val="1"/>
          <c:order val="1"/>
          <c:tx>
            <c:strRef>
              <c:f>'Lift Chart'!$F$1</c:f>
              <c:strCache>
                <c:ptCount val="1"/>
                <c:pt idx="0">
                  <c:v>Lift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'Lift Chart'!$D$2:$D$12</c:f>
              <c:numCache>
                <c:formatCode>General</c:formatCode>
                <c:ptCount val="1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'Lift Chart'!$F$2:$F$12</c:f>
              <c:numCache>
                <c:formatCode>0.00</c:formatCode>
                <c:ptCount val="11"/>
                <c:pt idx="1">
                  <c:v>3</c:v>
                </c:pt>
                <c:pt idx="2">
                  <c:v>2.5</c:v>
                </c:pt>
                <c:pt idx="3">
                  <c:v>2.3333333333333335</c:v>
                </c:pt>
                <c:pt idx="4">
                  <c:v>2.1</c:v>
                </c:pt>
                <c:pt idx="5">
                  <c:v>1.8</c:v>
                </c:pt>
                <c:pt idx="6">
                  <c:v>1.5666666666666667</c:v>
                </c:pt>
                <c:pt idx="7">
                  <c:v>1.3857142857142857</c:v>
                </c:pt>
                <c:pt idx="8">
                  <c:v>1.23125</c:v>
                </c:pt>
                <c:pt idx="9">
                  <c:v>1.1055555555555556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77-43D3-9380-B6B8C4FDB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2904112"/>
        <c:axId val="-1442900992"/>
      </c:scatterChart>
      <c:valAx>
        <c:axId val="-1442904112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% Customers Contacted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2900992"/>
        <c:crosses val="autoZero"/>
        <c:crossBetween val="midCat"/>
      </c:valAx>
      <c:valAx>
        <c:axId val="-144290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290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170013764566098"/>
          <c:y val="0.25531959156571199"/>
          <c:w val="0.34474304718424897"/>
          <c:h val="0.100453119255857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0</xdr:row>
      <xdr:rowOff>71436</xdr:rowOff>
    </xdr:from>
    <xdr:to>
      <xdr:col>14</xdr:col>
      <xdr:colOff>123824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30</xdr:row>
      <xdr:rowOff>25400</xdr:rowOff>
    </xdr:from>
    <xdr:to>
      <xdr:col>12</xdr:col>
      <xdr:colOff>355600</xdr:colOff>
      <xdr:row>53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821267</xdr:colOff>
      <xdr:row>0</xdr:row>
      <xdr:rowOff>8466</xdr:rowOff>
    </xdr:from>
    <xdr:to>
      <xdr:col>9</xdr:col>
      <xdr:colOff>656167</xdr:colOff>
      <xdr:row>28</xdr:row>
      <xdr:rowOff>46566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533400</xdr:colOff>
      <xdr:row>13</xdr:row>
      <xdr:rowOff>88900</xdr:rowOff>
    </xdr:from>
    <xdr:to>
      <xdr:col>22</xdr:col>
      <xdr:colOff>381000</xdr:colOff>
      <xdr:row>38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349250</xdr:colOff>
      <xdr:row>58</xdr:row>
      <xdr:rowOff>127000</xdr:rowOff>
    </xdr:from>
    <xdr:to>
      <xdr:col>19</xdr:col>
      <xdr:colOff>622300</xdr:colOff>
      <xdr:row>82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491066</xdr:colOff>
      <xdr:row>7</xdr:row>
      <xdr:rowOff>59265</xdr:rowOff>
    </xdr:from>
    <xdr:to>
      <xdr:col>12</xdr:col>
      <xdr:colOff>321733</xdr:colOff>
      <xdr:row>29</xdr:row>
      <xdr:rowOff>118532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669924</xdr:colOff>
      <xdr:row>5</xdr:row>
      <xdr:rowOff>125412</xdr:rowOff>
    </xdr:from>
    <xdr:to>
      <xdr:col>36</xdr:col>
      <xdr:colOff>612774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2846817</xdr:colOff>
      <xdr:row>12</xdr:row>
      <xdr:rowOff>76200</xdr:rowOff>
    </xdr:from>
    <xdr:to>
      <xdr:col>9</xdr:col>
      <xdr:colOff>368300</xdr:colOff>
      <xdr:row>40</xdr:row>
      <xdr:rowOff>25400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8669279" y="2538046"/>
          <a:ext cx="6460329" cy="5693508"/>
          <a:chOff x="2894270" y="203200"/>
          <a:chExt cx="6184900" cy="49403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aphicFramePr/>
        </xdr:nvGraphicFramePr>
        <xdr:xfrm>
          <a:off x="2894270" y="203200"/>
          <a:ext cx="6184900" cy="49403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CxnSpPr/>
        </xdr:nvCxnSpPr>
        <xdr:spPr>
          <a:xfrm flipV="1">
            <a:off x="3492500" y="781794"/>
            <a:ext cx="5331417" cy="386640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0</xdr:row>
      <xdr:rowOff>71436</xdr:rowOff>
    </xdr:from>
    <xdr:to>
      <xdr:col>19</xdr:col>
      <xdr:colOff>87313</xdr:colOff>
      <xdr:row>21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12</xdr:row>
      <xdr:rowOff>165100</xdr:rowOff>
    </xdr:from>
    <xdr:to>
      <xdr:col>15</xdr:col>
      <xdr:colOff>546100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53901A-A3F3-8142-A318-FE5CAA876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419100</xdr:colOff>
      <xdr:row>5</xdr:row>
      <xdr:rowOff>76200</xdr:rowOff>
    </xdr:from>
    <xdr:to>
      <xdr:col>28</xdr:col>
      <xdr:colOff>139700</xdr:colOff>
      <xdr:row>27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741D3D-481E-5640-A849-3251A2A46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29</xdr:col>
      <xdr:colOff>12700</xdr:colOff>
      <xdr:row>55</xdr:row>
      <xdr:rowOff>12700</xdr:rowOff>
    </xdr:from>
    <xdr:to>
      <xdr:col>35</xdr:col>
      <xdr:colOff>741710</xdr:colOff>
      <xdr:row>78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DB2D561-DEEE-FE4E-9EC6-0AE076507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1300" y="10566400"/>
          <a:ext cx="5682010" cy="4559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1054100</xdr:colOff>
      <xdr:row>0</xdr:row>
      <xdr:rowOff>153987</xdr:rowOff>
    </xdr:from>
    <xdr:to>
      <xdr:col>9</xdr:col>
      <xdr:colOff>765175</xdr:colOff>
      <xdr:row>15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714375</xdr:colOff>
      <xdr:row>0</xdr:row>
      <xdr:rowOff>134937</xdr:rowOff>
    </xdr:from>
    <xdr:to>
      <xdr:col>15</xdr:col>
      <xdr:colOff>527050</xdr:colOff>
      <xdr:row>14</xdr:row>
      <xdr:rowOff>188912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38</xdr:row>
      <xdr:rowOff>9525</xdr:rowOff>
    </xdr:from>
    <xdr:to>
      <xdr:col>6</xdr:col>
      <xdr:colOff>838201</xdr:colOff>
      <xdr:row>82</xdr:row>
      <xdr:rowOff>9525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5810251" y="7448550"/>
          <a:ext cx="800100" cy="8639175"/>
        </a:xfrm>
        <a:prstGeom prst="leftBrace">
          <a:avLst>
            <a:gd name="adj1" fmla="val 50770"/>
            <a:gd name="adj2" fmla="val 50227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0</xdr:row>
      <xdr:rowOff>147637</xdr:rowOff>
    </xdr:from>
    <xdr:to>
      <xdr:col>10</xdr:col>
      <xdr:colOff>57150</xdr:colOff>
      <xdr:row>15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20638</xdr:colOff>
      <xdr:row>4</xdr:row>
      <xdr:rowOff>114300</xdr:rowOff>
    </xdr:from>
    <xdr:to>
      <xdr:col>19</xdr:col>
      <xdr:colOff>44450</xdr:colOff>
      <xdr:row>23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381000</xdr:colOff>
      <xdr:row>12</xdr:row>
      <xdr:rowOff>147637</xdr:rowOff>
    </xdr:from>
    <xdr:to>
      <xdr:col>8</xdr:col>
      <xdr:colOff>85725</xdr:colOff>
      <xdr:row>31</xdr:row>
      <xdr:rowOff>37147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33203125" customWidth="1"/>
    <col min="2" max="2" width="27.6640625" customWidth="1"/>
  </cols>
  <sheetData>
    <row r="1" spans="1:2" ht="24" x14ac:dyDescent="0.3">
      <c r="A1" s="152">
        <v>1</v>
      </c>
      <c r="B1" s="152">
        <v>2</v>
      </c>
    </row>
    <row r="2" spans="1:2" ht="24" x14ac:dyDescent="0.3">
      <c r="A2" s="152">
        <v>2</v>
      </c>
      <c r="B2" s="152">
        <v>5</v>
      </c>
    </row>
    <row r="3" spans="1:2" ht="24" x14ac:dyDescent="0.3">
      <c r="A3" s="152">
        <v>3</v>
      </c>
      <c r="B3" s="152">
        <v>-2</v>
      </c>
    </row>
    <row r="4" spans="1:2" ht="24" x14ac:dyDescent="0.3">
      <c r="A4" s="152">
        <v>4</v>
      </c>
      <c r="B4" s="152">
        <v>8</v>
      </c>
    </row>
    <row r="5" spans="1:2" ht="24" x14ac:dyDescent="0.3">
      <c r="A5" s="152">
        <v>5</v>
      </c>
      <c r="B5" s="152">
        <v>15</v>
      </c>
    </row>
    <row r="6" spans="1:2" ht="24" x14ac:dyDescent="0.3">
      <c r="A6" s="152">
        <v>6</v>
      </c>
      <c r="B6" s="152">
        <v>8</v>
      </c>
    </row>
    <row r="7" spans="1:2" ht="24" x14ac:dyDescent="0.3">
      <c r="A7" s="152">
        <v>7</v>
      </c>
      <c r="B7" s="152">
        <v>0</v>
      </c>
    </row>
    <row r="8" spans="1:2" ht="24" x14ac:dyDescent="0.3">
      <c r="A8" s="152">
        <v>8</v>
      </c>
      <c r="B8" s="152">
        <v>22</v>
      </c>
    </row>
    <row r="10" spans="1:2" x14ac:dyDescent="0.2">
      <c r="B10">
        <f>AVERAGE(B1:B8)</f>
        <v>7.25</v>
      </c>
    </row>
    <row r="12" spans="1:2" x14ac:dyDescent="0.2">
      <c r="A12" s="153"/>
      <c r="B12" s="153"/>
    </row>
    <row r="13" spans="1:2" x14ac:dyDescent="0.2">
      <c r="A13" s="153"/>
      <c r="B13" s="153"/>
    </row>
    <row r="14" spans="1:2" x14ac:dyDescent="0.2">
      <c r="A14" s="153"/>
      <c r="B14" s="153"/>
    </row>
    <row r="15" spans="1:2" x14ac:dyDescent="0.2">
      <c r="A15" s="153"/>
      <c r="B15" s="153"/>
    </row>
    <row r="16" spans="1:2" x14ac:dyDescent="0.2">
      <c r="A16" s="153"/>
      <c r="B16" s="15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150" zoomScaleNormal="150" zoomScalePageLayoutView="150" workbookViewId="0">
      <selection activeCell="D3" sqref="D3"/>
    </sheetView>
  </sheetViews>
  <sheetFormatPr baseColWidth="10" defaultRowHeight="16" x14ac:dyDescent="0.2"/>
  <cols>
    <col min="1" max="1" width="14.6640625" style="164" bestFit="1" customWidth="1"/>
    <col min="2" max="2" width="25" style="164" bestFit="1" customWidth="1"/>
    <col min="3" max="16384" width="10.83203125" style="164"/>
  </cols>
  <sheetData>
    <row r="1" spans="1:2" x14ac:dyDescent="0.2">
      <c r="A1" s="168" t="s">
        <v>175</v>
      </c>
      <c r="B1" s="168" t="s">
        <v>176</v>
      </c>
    </row>
    <row r="2" spans="1:2" x14ac:dyDescent="0.2">
      <c r="A2" s="169">
        <v>1.9</v>
      </c>
      <c r="B2" s="169">
        <v>22</v>
      </c>
    </row>
    <row r="3" spans="1:2" x14ac:dyDescent="0.2">
      <c r="A3" s="169">
        <v>2.5</v>
      </c>
      <c r="B3" s="169">
        <v>33</v>
      </c>
    </row>
    <row r="4" spans="1:2" x14ac:dyDescent="0.2">
      <c r="A4" s="169">
        <v>3.2</v>
      </c>
      <c r="B4" s="169">
        <v>30</v>
      </c>
    </row>
    <row r="5" spans="1:2" x14ac:dyDescent="0.2">
      <c r="A5" s="169">
        <v>3.8</v>
      </c>
      <c r="B5" s="169">
        <v>42</v>
      </c>
    </row>
    <row r="6" spans="1:2" x14ac:dyDescent="0.2">
      <c r="A6" s="169">
        <v>4.7</v>
      </c>
      <c r="B6" s="169">
        <v>38</v>
      </c>
    </row>
    <row r="7" spans="1:2" x14ac:dyDescent="0.2">
      <c r="A7" s="169">
        <v>5.5</v>
      </c>
      <c r="B7" s="169">
        <v>49</v>
      </c>
    </row>
    <row r="8" spans="1:2" x14ac:dyDescent="0.2">
      <c r="A8" s="169">
        <v>5.9</v>
      </c>
      <c r="B8" s="169">
        <v>42</v>
      </c>
    </row>
    <row r="9" spans="1:2" x14ac:dyDescent="0.2">
      <c r="A9" s="169">
        <v>7.2</v>
      </c>
      <c r="B9" s="169">
        <v>55</v>
      </c>
    </row>
    <row r="10" spans="1:2" ht="17" thickBot="1" x14ac:dyDescent="0.25"/>
    <row r="11" spans="1:2" ht="17" thickBot="1" x14ac:dyDescent="0.25">
      <c r="A11" s="170" t="s">
        <v>177</v>
      </c>
      <c r="B11" s="171">
        <f>CORREL(A2:A9,B2:B9)</f>
        <v>0.91621910086693281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8"/>
  <sheetViews>
    <sheetView topLeftCell="A3" zoomScale="150" zoomScaleNormal="150" zoomScalePageLayoutView="150" workbookViewId="0">
      <selection activeCell="A2" sqref="A2"/>
    </sheetView>
  </sheetViews>
  <sheetFormatPr baseColWidth="10" defaultRowHeight="16" x14ac:dyDescent="0.2"/>
  <cols>
    <col min="1" max="14" width="10.83203125" style="164"/>
    <col min="15" max="15" width="13.33203125" style="164" bestFit="1" customWidth="1"/>
    <col min="16" max="23" width="10.83203125" style="164"/>
    <col min="24" max="24" width="11.6640625" style="164" bestFit="1" customWidth="1"/>
    <col min="25" max="16384" width="10.83203125" style="164"/>
  </cols>
  <sheetData>
    <row r="1" spans="1:25" x14ac:dyDescent="0.2">
      <c r="A1" s="164" t="s">
        <v>166</v>
      </c>
      <c r="B1" s="164" t="s">
        <v>167</v>
      </c>
      <c r="L1" s="164" t="s">
        <v>59</v>
      </c>
      <c r="M1" s="164" t="s">
        <v>41</v>
      </c>
      <c r="N1" s="164" t="s">
        <v>168</v>
      </c>
      <c r="O1" s="164" t="s">
        <v>169</v>
      </c>
      <c r="Q1" s="164" t="s">
        <v>170</v>
      </c>
      <c r="R1" s="164" t="s">
        <v>167</v>
      </c>
      <c r="X1" s="165" t="s">
        <v>171</v>
      </c>
      <c r="Y1" s="165" t="s">
        <v>167</v>
      </c>
    </row>
    <row r="2" spans="1:25" x14ac:dyDescent="0.2">
      <c r="A2" s="164">
        <v>4</v>
      </c>
      <c r="B2" s="164">
        <v>19</v>
      </c>
      <c r="K2" s="164" t="s">
        <v>172</v>
      </c>
      <c r="L2" s="164">
        <v>0.82010000000000005</v>
      </c>
      <c r="M2" s="164">
        <v>35.372999999999998</v>
      </c>
      <c r="N2" s="164">
        <v>78</v>
      </c>
      <c r="O2" s="166">
        <f>IF((L2*N2+M2)&gt;100,100,L2*N2+M2)</f>
        <v>99.340800000000002</v>
      </c>
      <c r="Q2" s="166">
        <f>SQRT(A2)</f>
        <v>2</v>
      </c>
      <c r="R2" s="164">
        <v>19</v>
      </c>
      <c r="X2" s="167">
        <f>LOG(A2)</f>
        <v>0.6020599913279624</v>
      </c>
      <c r="Y2" s="165">
        <v>19</v>
      </c>
    </row>
    <row r="3" spans="1:25" x14ac:dyDescent="0.2">
      <c r="A3" s="164">
        <v>5</v>
      </c>
      <c r="B3" s="164">
        <v>23</v>
      </c>
      <c r="K3" s="164" t="s">
        <v>173</v>
      </c>
      <c r="L3" s="164">
        <v>9.7558000000000007</v>
      </c>
      <c r="M3" s="164">
        <v>9.1202000000000005</v>
      </c>
      <c r="N3" s="164">
        <f>SQRT(N2)</f>
        <v>8.8317608663278477</v>
      </c>
      <c r="O3" s="166">
        <f>IF((L3*N3+M3)&gt;100,100,L3*N3+M3)</f>
        <v>95.281092659721224</v>
      </c>
      <c r="Q3" s="166">
        <f t="shared" ref="Q3:Q66" si="0">SQRT(A3)</f>
        <v>2.2360679774997898</v>
      </c>
      <c r="R3" s="164">
        <v>23</v>
      </c>
      <c r="X3" s="167">
        <f t="shared" ref="X3:X66" si="1">LOG(A3)</f>
        <v>0.69897000433601886</v>
      </c>
      <c r="Y3" s="165">
        <v>23</v>
      </c>
    </row>
    <row r="4" spans="1:25" x14ac:dyDescent="0.2">
      <c r="A4" s="164">
        <v>6</v>
      </c>
      <c r="B4" s="164">
        <v>26</v>
      </c>
      <c r="K4" s="164" t="s">
        <v>174</v>
      </c>
      <c r="L4" s="164">
        <v>57.857999999999997</v>
      </c>
      <c r="M4" s="164">
        <v>-19.512</v>
      </c>
      <c r="N4" s="164">
        <f>LOG10(N2)</f>
        <v>1.8920946026904804</v>
      </c>
      <c r="O4" s="166">
        <f>IF((L4*N4+M4)&gt;100,100,L4*N4+M4)</f>
        <v>89.960809522465809</v>
      </c>
      <c r="Q4" s="166">
        <f t="shared" si="0"/>
        <v>2.4494897427831779</v>
      </c>
      <c r="R4" s="164">
        <v>26</v>
      </c>
      <c r="X4" s="167">
        <f t="shared" si="1"/>
        <v>0.77815125038364363</v>
      </c>
      <c r="Y4" s="165">
        <v>26</v>
      </c>
    </row>
    <row r="5" spans="1:25" x14ac:dyDescent="0.2">
      <c r="A5" s="164">
        <v>7</v>
      </c>
      <c r="B5" s="164">
        <v>29</v>
      </c>
      <c r="Q5" s="166">
        <f t="shared" si="0"/>
        <v>2.6457513110645907</v>
      </c>
      <c r="R5" s="164">
        <v>29</v>
      </c>
      <c r="X5" s="167">
        <f t="shared" si="1"/>
        <v>0.84509804001425681</v>
      </c>
      <c r="Y5" s="165">
        <v>29</v>
      </c>
    </row>
    <row r="6" spans="1:25" x14ac:dyDescent="0.2">
      <c r="A6" s="164">
        <v>8</v>
      </c>
      <c r="B6" s="164">
        <v>32</v>
      </c>
      <c r="Q6" s="166">
        <f t="shared" si="0"/>
        <v>2.8284271247461903</v>
      </c>
      <c r="R6" s="164">
        <v>32</v>
      </c>
      <c r="X6" s="167">
        <f t="shared" si="1"/>
        <v>0.90308998699194354</v>
      </c>
      <c r="Y6" s="165">
        <v>32</v>
      </c>
    </row>
    <row r="7" spans="1:25" x14ac:dyDescent="0.2">
      <c r="A7" s="164">
        <v>9</v>
      </c>
      <c r="B7" s="164">
        <v>35</v>
      </c>
      <c r="Q7" s="166">
        <f t="shared" si="0"/>
        <v>3</v>
      </c>
      <c r="R7" s="164">
        <v>35</v>
      </c>
      <c r="X7" s="167">
        <f t="shared" si="1"/>
        <v>0.95424250943932487</v>
      </c>
      <c r="Y7" s="165">
        <v>35</v>
      </c>
    </row>
    <row r="8" spans="1:25" x14ac:dyDescent="0.2">
      <c r="A8" s="164">
        <v>10</v>
      </c>
      <c r="B8" s="164">
        <v>37</v>
      </c>
      <c r="Q8" s="166">
        <f t="shared" si="0"/>
        <v>3.1622776601683795</v>
      </c>
      <c r="R8" s="164">
        <v>37</v>
      </c>
      <c r="X8" s="167">
        <f t="shared" si="1"/>
        <v>1</v>
      </c>
      <c r="Y8" s="165">
        <v>37</v>
      </c>
    </row>
    <row r="9" spans="1:25" x14ac:dyDescent="0.2">
      <c r="A9" s="164">
        <v>11</v>
      </c>
      <c r="B9" s="164">
        <v>40</v>
      </c>
      <c r="Q9" s="166">
        <f t="shared" si="0"/>
        <v>3.3166247903553998</v>
      </c>
      <c r="R9" s="164">
        <v>40</v>
      </c>
      <c r="X9" s="167">
        <f t="shared" si="1"/>
        <v>1.0413926851582251</v>
      </c>
      <c r="Y9" s="165">
        <v>40</v>
      </c>
    </row>
    <row r="10" spans="1:25" x14ac:dyDescent="0.2">
      <c r="A10" s="164">
        <v>12</v>
      </c>
      <c r="B10" s="164">
        <v>42</v>
      </c>
      <c r="Q10" s="166">
        <f t="shared" si="0"/>
        <v>3.4641016151377544</v>
      </c>
      <c r="R10" s="164">
        <v>42</v>
      </c>
      <c r="X10" s="167">
        <f t="shared" si="1"/>
        <v>1.0791812460476249</v>
      </c>
      <c r="Y10" s="165">
        <v>42</v>
      </c>
    </row>
    <row r="11" spans="1:25" x14ac:dyDescent="0.2">
      <c r="A11" s="164">
        <v>13</v>
      </c>
      <c r="B11" s="164">
        <v>44</v>
      </c>
      <c r="Q11" s="166">
        <f t="shared" si="0"/>
        <v>3.6055512754639891</v>
      </c>
      <c r="R11" s="164">
        <v>44</v>
      </c>
      <c r="X11" s="167">
        <f t="shared" si="1"/>
        <v>1.1139433523068367</v>
      </c>
      <c r="Y11" s="165">
        <v>44</v>
      </c>
    </row>
    <row r="12" spans="1:25" x14ac:dyDescent="0.2">
      <c r="A12" s="164">
        <v>14</v>
      </c>
      <c r="B12" s="164">
        <v>46</v>
      </c>
      <c r="Q12" s="166">
        <f t="shared" si="0"/>
        <v>3.7416573867739413</v>
      </c>
      <c r="R12" s="164">
        <v>46</v>
      </c>
      <c r="X12" s="167">
        <f t="shared" si="1"/>
        <v>1.146128035678238</v>
      </c>
      <c r="Y12" s="165">
        <v>46</v>
      </c>
    </row>
    <row r="13" spans="1:25" x14ac:dyDescent="0.2">
      <c r="A13" s="164">
        <v>15</v>
      </c>
      <c r="B13" s="164">
        <v>47</v>
      </c>
      <c r="Q13" s="166">
        <f t="shared" si="0"/>
        <v>3.872983346207417</v>
      </c>
      <c r="R13" s="164">
        <v>47</v>
      </c>
      <c r="X13" s="167">
        <f t="shared" si="1"/>
        <v>1.1760912590556813</v>
      </c>
      <c r="Y13" s="165">
        <v>47</v>
      </c>
    </row>
    <row r="14" spans="1:25" x14ac:dyDescent="0.2">
      <c r="A14" s="164">
        <v>16</v>
      </c>
      <c r="B14" s="164">
        <v>49</v>
      </c>
      <c r="Q14" s="166">
        <f t="shared" si="0"/>
        <v>4</v>
      </c>
      <c r="R14" s="164">
        <v>49</v>
      </c>
      <c r="X14" s="167">
        <f t="shared" si="1"/>
        <v>1.2041199826559248</v>
      </c>
      <c r="Y14" s="165">
        <v>49</v>
      </c>
    </row>
    <row r="15" spans="1:25" x14ac:dyDescent="0.2">
      <c r="A15" s="164">
        <v>17</v>
      </c>
      <c r="B15" s="164">
        <v>51</v>
      </c>
      <c r="Q15" s="166">
        <f t="shared" si="0"/>
        <v>4.1231056256176606</v>
      </c>
      <c r="R15" s="164">
        <v>51</v>
      </c>
      <c r="X15" s="167">
        <f t="shared" si="1"/>
        <v>1.2304489213782739</v>
      </c>
      <c r="Y15" s="165">
        <v>51</v>
      </c>
    </row>
    <row r="16" spans="1:25" x14ac:dyDescent="0.2">
      <c r="A16" s="164">
        <v>18</v>
      </c>
      <c r="B16" s="164">
        <v>52</v>
      </c>
      <c r="Q16" s="166">
        <f t="shared" si="0"/>
        <v>4.2426406871192848</v>
      </c>
      <c r="R16" s="164">
        <v>52</v>
      </c>
      <c r="X16" s="167">
        <f t="shared" si="1"/>
        <v>1.255272505103306</v>
      </c>
      <c r="Y16" s="165">
        <v>52</v>
      </c>
    </row>
    <row r="17" spans="1:25" x14ac:dyDescent="0.2">
      <c r="A17" s="164">
        <v>19</v>
      </c>
      <c r="B17" s="164">
        <v>54</v>
      </c>
      <c r="Q17" s="166">
        <f t="shared" si="0"/>
        <v>4.358898943540674</v>
      </c>
      <c r="R17" s="164">
        <v>54</v>
      </c>
      <c r="X17" s="167">
        <f t="shared" si="1"/>
        <v>1.2787536009528289</v>
      </c>
      <c r="Y17" s="165">
        <v>54</v>
      </c>
    </row>
    <row r="18" spans="1:25" x14ac:dyDescent="0.2">
      <c r="A18" s="164">
        <v>20</v>
      </c>
      <c r="B18" s="164">
        <v>55</v>
      </c>
      <c r="Q18" s="166">
        <f t="shared" si="0"/>
        <v>4.4721359549995796</v>
      </c>
      <c r="R18" s="164">
        <v>55</v>
      </c>
      <c r="X18" s="167">
        <f t="shared" si="1"/>
        <v>1.3010299956639813</v>
      </c>
      <c r="Y18" s="165">
        <v>55</v>
      </c>
    </row>
    <row r="19" spans="1:25" x14ac:dyDescent="0.2">
      <c r="A19" s="164">
        <v>21</v>
      </c>
      <c r="B19" s="164">
        <v>56</v>
      </c>
      <c r="Q19" s="166">
        <f t="shared" si="0"/>
        <v>4.5825756949558398</v>
      </c>
      <c r="R19" s="164">
        <v>56</v>
      </c>
      <c r="X19" s="167">
        <f t="shared" si="1"/>
        <v>1.3222192947339193</v>
      </c>
      <c r="Y19" s="165">
        <v>56</v>
      </c>
    </row>
    <row r="20" spans="1:25" x14ac:dyDescent="0.2">
      <c r="A20" s="164">
        <v>22</v>
      </c>
      <c r="B20" s="164">
        <v>58</v>
      </c>
      <c r="Q20" s="166">
        <f t="shared" si="0"/>
        <v>4.6904157598234297</v>
      </c>
      <c r="R20" s="164">
        <v>58</v>
      </c>
      <c r="X20" s="167">
        <f t="shared" si="1"/>
        <v>1.3424226808222062</v>
      </c>
      <c r="Y20" s="165">
        <v>58</v>
      </c>
    </row>
    <row r="21" spans="1:25" x14ac:dyDescent="0.2">
      <c r="A21" s="164">
        <v>23</v>
      </c>
      <c r="B21" s="164">
        <v>58</v>
      </c>
      <c r="Q21" s="166">
        <f t="shared" si="0"/>
        <v>4.7958315233127191</v>
      </c>
      <c r="R21" s="164">
        <v>58</v>
      </c>
      <c r="X21" s="167">
        <f t="shared" si="1"/>
        <v>1.3617278360175928</v>
      </c>
      <c r="Y21" s="165">
        <v>58</v>
      </c>
    </row>
    <row r="22" spans="1:25" x14ac:dyDescent="0.2">
      <c r="A22" s="164">
        <v>24</v>
      </c>
      <c r="B22" s="164">
        <v>60</v>
      </c>
      <c r="Q22" s="166">
        <f t="shared" si="0"/>
        <v>4.8989794855663558</v>
      </c>
      <c r="R22" s="164">
        <v>60</v>
      </c>
      <c r="X22" s="167">
        <f t="shared" si="1"/>
        <v>1.3802112417116059</v>
      </c>
      <c r="Y22" s="165">
        <v>60</v>
      </c>
    </row>
    <row r="23" spans="1:25" x14ac:dyDescent="0.2">
      <c r="A23" s="164">
        <v>25</v>
      </c>
      <c r="B23" s="164">
        <v>61</v>
      </c>
      <c r="Q23" s="166">
        <f t="shared" si="0"/>
        <v>5</v>
      </c>
      <c r="R23" s="164">
        <v>61</v>
      </c>
      <c r="X23" s="167">
        <f t="shared" si="1"/>
        <v>1.3979400086720377</v>
      </c>
      <c r="Y23" s="165">
        <v>61</v>
      </c>
    </row>
    <row r="24" spans="1:25" x14ac:dyDescent="0.2">
      <c r="A24" s="164">
        <v>26</v>
      </c>
      <c r="B24" s="164">
        <v>62</v>
      </c>
      <c r="Q24" s="166">
        <f t="shared" si="0"/>
        <v>5.0990195135927845</v>
      </c>
      <c r="R24" s="164">
        <v>62</v>
      </c>
      <c r="X24" s="167">
        <f t="shared" si="1"/>
        <v>1.414973347970818</v>
      </c>
      <c r="Y24" s="165">
        <v>62</v>
      </c>
    </row>
    <row r="25" spans="1:25" x14ac:dyDescent="0.2">
      <c r="A25" s="164">
        <v>27</v>
      </c>
      <c r="B25" s="164">
        <v>63</v>
      </c>
      <c r="Q25" s="166">
        <f t="shared" si="0"/>
        <v>5.196152422706632</v>
      </c>
      <c r="R25" s="164">
        <v>63</v>
      </c>
      <c r="X25" s="167">
        <f t="shared" si="1"/>
        <v>1.4313637641589874</v>
      </c>
      <c r="Y25" s="165">
        <v>63</v>
      </c>
    </row>
    <row r="26" spans="1:25" x14ac:dyDescent="0.2">
      <c r="A26" s="164">
        <v>28</v>
      </c>
      <c r="B26" s="164">
        <v>64</v>
      </c>
      <c r="Q26" s="166">
        <f t="shared" si="0"/>
        <v>5.2915026221291814</v>
      </c>
      <c r="R26" s="164">
        <v>64</v>
      </c>
      <c r="X26" s="167">
        <f t="shared" si="1"/>
        <v>1.4471580313422192</v>
      </c>
      <c r="Y26" s="165">
        <v>64</v>
      </c>
    </row>
    <row r="27" spans="1:25" x14ac:dyDescent="0.2">
      <c r="A27" s="164">
        <v>29</v>
      </c>
      <c r="B27" s="164">
        <v>65</v>
      </c>
      <c r="Q27" s="166">
        <f t="shared" si="0"/>
        <v>5.3851648071345037</v>
      </c>
      <c r="R27" s="164">
        <v>65</v>
      </c>
      <c r="X27" s="167">
        <f t="shared" si="1"/>
        <v>1.4623979978989561</v>
      </c>
      <c r="Y27" s="165">
        <v>65</v>
      </c>
    </row>
    <row r="28" spans="1:25" x14ac:dyDescent="0.2">
      <c r="A28" s="164">
        <v>30</v>
      </c>
      <c r="B28" s="164">
        <v>66</v>
      </c>
      <c r="Q28" s="166">
        <f t="shared" si="0"/>
        <v>5.4772255750516612</v>
      </c>
      <c r="R28" s="164">
        <v>66</v>
      </c>
      <c r="X28" s="167">
        <f t="shared" si="1"/>
        <v>1.4771212547196624</v>
      </c>
      <c r="Y28" s="165">
        <v>66</v>
      </c>
    </row>
    <row r="29" spans="1:25" x14ac:dyDescent="0.2">
      <c r="A29" s="164">
        <v>31</v>
      </c>
      <c r="B29" s="164">
        <v>67</v>
      </c>
      <c r="Q29" s="166">
        <f t="shared" si="0"/>
        <v>5.5677643628300215</v>
      </c>
      <c r="R29" s="164">
        <v>67</v>
      </c>
      <c r="X29" s="167">
        <f t="shared" si="1"/>
        <v>1.4913616938342726</v>
      </c>
      <c r="Y29" s="165">
        <v>67</v>
      </c>
    </row>
    <row r="30" spans="1:25" x14ac:dyDescent="0.2">
      <c r="A30" s="164">
        <v>32</v>
      </c>
      <c r="B30" s="164">
        <v>68</v>
      </c>
      <c r="Q30" s="166">
        <f t="shared" si="0"/>
        <v>5.6568542494923806</v>
      </c>
      <c r="R30" s="164">
        <v>68</v>
      </c>
      <c r="X30" s="167">
        <f t="shared" si="1"/>
        <v>1.505149978319906</v>
      </c>
      <c r="Y30" s="165">
        <v>68</v>
      </c>
    </row>
    <row r="31" spans="1:25" x14ac:dyDescent="0.2">
      <c r="A31" s="164">
        <v>33</v>
      </c>
      <c r="B31" s="164">
        <v>69</v>
      </c>
      <c r="Q31" s="166">
        <f t="shared" si="0"/>
        <v>5.7445626465380286</v>
      </c>
      <c r="R31" s="164">
        <v>69</v>
      </c>
      <c r="X31" s="167">
        <f t="shared" si="1"/>
        <v>1.5185139398778875</v>
      </c>
      <c r="Y31" s="165">
        <v>69</v>
      </c>
    </row>
    <row r="32" spans="1:25" x14ac:dyDescent="0.2">
      <c r="A32" s="164">
        <v>34</v>
      </c>
      <c r="B32" s="164">
        <v>70</v>
      </c>
      <c r="Q32" s="166">
        <f t="shared" si="0"/>
        <v>5.8309518948453007</v>
      </c>
      <c r="R32" s="164">
        <v>70</v>
      </c>
      <c r="X32" s="167">
        <f t="shared" si="1"/>
        <v>1.5314789170422551</v>
      </c>
      <c r="Y32" s="165">
        <v>70</v>
      </c>
    </row>
    <row r="33" spans="1:25" x14ac:dyDescent="0.2">
      <c r="A33" s="164">
        <v>35</v>
      </c>
      <c r="B33" s="164">
        <v>70</v>
      </c>
      <c r="Q33" s="166">
        <f t="shared" si="0"/>
        <v>5.9160797830996161</v>
      </c>
      <c r="R33" s="164">
        <v>70</v>
      </c>
      <c r="X33" s="167">
        <f t="shared" si="1"/>
        <v>1.5440680443502757</v>
      </c>
      <c r="Y33" s="165">
        <v>70</v>
      </c>
    </row>
    <row r="34" spans="1:25" x14ac:dyDescent="0.2">
      <c r="A34" s="164">
        <v>36</v>
      </c>
      <c r="B34" s="164">
        <v>71</v>
      </c>
      <c r="Q34" s="166">
        <f t="shared" si="0"/>
        <v>6</v>
      </c>
      <c r="R34" s="164">
        <v>71</v>
      </c>
      <c r="X34" s="167">
        <f t="shared" si="1"/>
        <v>1.5563025007672873</v>
      </c>
      <c r="Y34" s="165">
        <v>71</v>
      </c>
    </row>
    <row r="35" spans="1:25" x14ac:dyDescent="0.2">
      <c r="A35" s="164">
        <v>37</v>
      </c>
      <c r="B35" s="164">
        <v>72</v>
      </c>
      <c r="Q35" s="166">
        <f t="shared" si="0"/>
        <v>6.0827625302982193</v>
      </c>
      <c r="R35" s="164">
        <v>72</v>
      </c>
      <c r="X35" s="167">
        <f t="shared" si="1"/>
        <v>1.568201724066995</v>
      </c>
      <c r="Y35" s="165">
        <v>72</v>
      </c>
    </row>
    <row r="36" spans="1:25" x14ac:dyDescent="0.2">
      <c r="A36" s="164">
        <v>38</v>
      </c>
      <c r="B36" s="164">
        <v>73</v>
      </c>
      <c r="Q36" s="166">
        <f t="shared" si="0"/>
        <v>6.164414002968976</v>
      </c>
      <c r="R36" s="164">
        <v>73</v>
      </c>
      <c r="X36" s="167">
        <f t="shared" si="1"/>
        <v>1.5797835966168101</v>
      </c>
      <c r="Y36" s="165">
        <v>73</v>
      </c>
    </row>
    <row r="37" spans="1:25" x14ac:dyDescent="0.2">
      <c r="A37" s="164">
        <v>39</v>
      </c>
      <c r="B37" s="164">
        <v>73</v>
      </c>
      <c r="Q37" s="166">
        <f t="shared" si="0"/>
        <v>6.2449979983983983</v>
      </c>
      <c r="R37" s="164">
        <v>73</v>
      </c>
      <c r="X37" s="167">
        <f t="shared" si="1"/>
        <v>1.5910646070264991</v>
      </c>
      <c r="Y37" s="165">
        <v>73</v>
      </c>
    </row>
    <row r="38" spans="1:25" x14ac:dyDescent="0.2">
      <c r="A38" s="164">
        <v>40</v>
      </c>
      <c r="B38" s="164">
        <v>74</v>
      </c>
      <c r="Q38" s="166">
        <f t="shared" si="0"/>
        <v>6.324555320336759</v>
      </c>
      <c r="R38" s="164">
        <v>74</v>
      </c>
      <c r="X38" s="167">
        <f t="shared" si="1"/>
        <v>1.6020599913279623</v>
      </c>
      <c r="Y38" s="165">
        <v>74</v>
      </c>
    </row>
    <row r="39" spans="1:25" x14ac:dyDescent="0.2">
      <c r="A39" s="164">
        <v>41</v>
      </c>
      <c r="B39" s="164">
        <v>75</v>
      </c>
      <c r="Q39" s="166">
        <f t="shared" si="0"/>
        <v>6.4031242374328485</v>
      </c>
      <c r="R39" s="164">
        <v>75</v>
      </c>
      <c r="X39" s="167">
        <f t="shared" si="1"/>
        <v>1.6127838567197355</v>
      </c>
      <c r="Y39" s="165">
        <v>75</v>
      </c>
    </row>
    <row r="40" spans="1:25" x14ac:dyDescent="0.2">
      <c r="A40" s="164">
        <v>42</v>
      </c>
      <c r="B40" s="164">
        <v>75</v>
      </c>
      <c r="Q40" s="166">
        <f t="shared" si="0"/>
        <v>6.4807406984078604</v>
      </c>
      <c r="R40" s="164">
        <v>75</v>
      </c>
      <c r="X40" s="167">
        <f t="shared" si="1"/>
        <v>1.6232492903979006</v>
      </c>
      <c r="Y40" s="165">
        <v>75</v>
      </c>
    </row>
    <row r="41" spans="1:25" x14ac:dyDescent="0.2">
      <c r="A41" s="164">
        <v>43</v>
      </c>
      <c r="B41" s="164">
        <v>76</v>
      </c>
      <c r="Q41" s="166">
        <f t="shared" si="0"/>
        <v>6.5574385243020004</v>
      </c>
      <c r="R41" s="164">
        <v>76</v>
      </c>
      <c r="X41" s="167">
        <f t="shared" si="1"/>
        <v>1.6334684555795864</v>
      </c>
      <c r="Y41" s="165">
        <v>76</v>
      </c>
    </row>
    <row r="42" spans="1:25" x14ac:dyDescent="0.2">
      <c r="A42" s="164">
        <v>44</v>
      </c>
      <c r="B42" s="164">
        <v>76</v>
      </c>
      <c r="Q42" s="166">
        <f t="shared" si="0"/>
        <v>6.6332495807107996</v>
      </c>
      <c r="R42" s="164">
        <v>76</v>
      </c>
      <c r="X42" s="167">
        <f t="shared" si="1"/>
        <v>1.6434526764861874</v>
      </c>
      <c r="Y42" s="165">
        <v>76</v>
      </c>
    </row>
    <row r="43" spans="1:25" x14ac:dyDescent="0.2">
      <c r="A43" s="164">
        <v>45</v>
      </c>
      <c r="B43" s="164">
        <v>77</v>
      </c>
      <c r="Q43" s="166">
        <f t="shared" si="0"/>
        <v>6.7082039324993694</v>
      </c>
      <c r="R43" s="164">
        <v>77</v>
      </c>
      <c r="X43" s="167">
        <f t="shared" si="1"/>
        <v>1.6532125137753437</v>
      </c>
      <c r="Y43" s="165">
        <v>77</v>
      </c>
    </row>
    <row r="44" spans="1:25" x14ac:dyDescent="0.2">
      <c r="A44" s="164">
        <v>46</v>
      </c>
      <c r="B44" s="164">
        <v>77</v>
      </c>
      <c r="Q44" s="166">
        <f t="shared" si="0"/>
        <v>6.7823299831252681</v>
      </c>
      <c r="R44" s="164">
        <v>77</v>
      </c>
      <c r="X44" s="167">
        <f t="shared" si="1"/>
        <v>1.6627578316815741</v>
      </c>
      <c r="Y44" s="165">
        <v>77</v>
      </c>
    </row>
    <row r="45" spans="1:25" x14ac:dyDescent="0.2">
      <c r="A45" s="164">
        <v>47</v>
      </c>
      <c r="B45" s="164">
        <v>78</v>
      </c>
      <c r="Q45" s="166">
        <f t="shared" si="0"/>
        <v>6.8556546004010439</v>
      </c>
      <c r="R45" s="164">
        <v>78</v>
      </c>
      <c r="X45" s="167">
        <f t="shared" si="1"/>
        <v>1.6720978579357175</v>
      </c>
      <c r="Y45" s="165">
        <v>78</v>
      </c>
    </row>
    <row r="46" spans="1:25" x14ac:dyDescent="0.2">
      <c r="A46" s="164">
        <v>48</v>
      </c>
      <c r="B46" s="164">
        <v>78</v>
      </c>
      <c r="Q46" s="166">
        <f t="shared" si="0"/>
        <v>6.9282032302755088</v>
      </c>
      <c r="R46" s="164">
        <v>78</v>
      </c>
      <c r="X46" s="167">
        <f t="shared" si="1"/>
        <v>1.6812412373755872</v>
      </c>
      <c r="Y46" s="165">
        <v>78</v>
      </c>
    </row>
    <row r="47" spans="1:25" x14ac:dyDescent="0.2">
      <c r="A47" s="164">
        <v>49</v>
      </c>
      <c r="B47" s="164">
        <v>79</v>
      </c>
      <c r="Q47" s="166">
        <f t="shared" si="0"/>
        <v>7</v>
      </c>
      <c r="R47" s="164">
        <v>79</v>
      </c>
      <c r="X47" s="167">
        <f t="shared" si="1"/>
        <v>1.6901960800285136</v>
      </c>
      <c r="Y47" s="165">
        <v>79</v>
      </c>
    </row>
    <row r="48" spans="1:25" x14ac:dyDescent="0.2">
      <c r="A48" s="164">
        <v>50</v>
      </c>
      <c r="B48" s="164">
        <v>79</v>
      </c>
      <c r="Q48" s="166">
        <f t="shared" si="0"/>
        <v>7.0710678118654755</v>
      </c>
      <c r="R48" s="164">
        <v>79</v>
      </c>
      <c r="X48" s="167">
        <f t="shared" si="1"/>
        <v>1.6989700043360187</v>
      </c>
      <c r="Y48" s="165">
        <v>79</v>
      </c>
    </row>
    <row r="49" spans="1:25" x14ac:dyDescent="0.2">
      <c r="A49" s="164">
        <v>51</v>
      </c>
      <c r="B49" s="164">
        <v>80</v>
      </c>
      <c r="Q49" s="166">
        <f t="shared" si="0"/>
        <v>7.1414284285428504</v>
      </c>
      <c r="R49" s="164">
        <v>80</v>
      </c>
      <c r="X49" s="167">
        <f t="shared" si="1"/>
        <v>1.7075701760979363</v>
      </c>
      <c r="Y49" s="165">
        <v>80</v>
      </c>
    </row>
    <row r="50" spans="1:25" x14ac:dyDescent="0.2">
      <c r="A50" s="164">
        <v>52</v>
      </c>
      <c r="B50" s="164">
        <v>80</v>
      </c>
      <c r="Q50" s="166">
        <f t="shared" si="0"/>
        <v>7.2111025509279782</v>
      </c>
      <c r="R50" s="164">
        <v>80</v>
      </c>
      <c r="X50" s="167">
        <f t="shared" si="1"/>
        <v>1.7160033436347992</v>
      </c>
      <c r="Y50" s="165">
        <v>80</v>
      </c>
    </row>
    <row r="51" spans="1:25" x14ac:dyDescent="0.2">
      <c r="A51" s="164">
        <v>53</v>
      </c>
      <c r="B51" s="164">
        <v>80</v>
      </c>
      <c r="Q51" s="166">
        <f t="shared" si="0"/>
        <v>7.2801098892805181</v>
      </c>
      <c r="R51" s="164">
        <v>80</v>
      </c>
      <c r="X51" s="167">
        <f t="shared" si="1"/>
        <v>1.7242758696007889</v>
      </c>
      <c r="Y51" s="165">
        <v>80</v>
      </c>
    </row>
    <row r="52" spans="1:25" x14ac:dyDescent="0.2">
      <c r="A52" s="164">
        <v>54</v>
      </c>
      <c r="B52" s="164">
        <v>81</v>
      </c>
      <c r="Q52" s="166">
        <f t="shared" si="0"/>
        <v>7.3484692283495345</v>
      </c>
      <c r="R52" s="164">
        <v>81</v>
      </c>
      <c r="X52" s="167">
        <f t="shared" si="1"/>
        <v>1.7323937598229686</v>
      </c>
      <c r="Y52" s="165">
        <v>81</v>
      </c>
    </row>
    <row r="53" spans="1:25" x14ac:dyDescent="0.2">
      <c r="A53" s="164">
        <v>55</v>
      </c>
      <c r="B53" s="164">
        <v>82</v>
      </c>
      <c r="Q53" s="166">
        <f t="shared" si="0"/>
        <v>7.416198487095663</v>
      </c>
      <c r="R53" s="164">
        <v>82</v>
      </c>
      <c r="X53" s="167">
        <f t="shared" si="1"/>
        <v>1.7403626894942439</v>
      </c>
      <c r="Y53" s="165">
        <v>82</v>
      </c>
    </row>
    <row r="54" spans="1:25" x14ac:dyDescent="0.2">
      <c r="A54" s="164">
        <v>56</v>
      </c>
      <c r="B54" s="164">
        <v>82</v>
      </c>
      <c r="Q54" s="166">
        <f t="shared" si="0"/>
        <v>7.4833147735478827</v>
      </c>
      <c r="R54" s="164">
        <v>82</v>
      </c>
      <c r="X54" s="167">
        <f t="shared" si="1"/>
        <v>1.7481880270062005</v>
      </c>
      <c r="Y54" s="165">
        <v>82</v>
      </c>
    </row>
    <row r="55" spans="1:25" x14ac:dyDescent="0.2">
      <c r="A55" s="164">
        <v>57</v>
      </c>
      <c r="Q55" s="166">
        <f t="shared" si="0"/>
        <v>7.5498344352707498</v>
      </c>
      <c r="X55" s="167">
        <f t="shared" si="1"/>
        <v>1.7558748556724915</v>
      </c>
      <c r="Y55" s="165"/>
    </row>
    <row r="56" spans="1:25" x14ac:dyDescent="0.2">
      <c r="A56" s="164">
        <v>58</v>
      </c>
      <c r="B56" s="164">
        <v>83</v>
      </c>
      <c r="Q56" s="166">
        <f t="shared" si="0"/>
        <v>7.6157731058639087</v>
      </c>
      <c r="R56" s="164">
        <v>83</v>
      </c>
      <c r="X56" s="167">
        <f t="shared" si="1"/>
        <v>1.7634279935629373</v>
      </c>
      <c r="Y56" s="165">
        <v>83</v>
      </c>
    </row>
    <row r="57" spans="1:25" x14ac:dyDescent="0.2">
      <c r="A57" s="164">
        <v>59</v>
      </c>
      <c r="B57" s="164">
        <v>83</v>
      </c>
      <c r="Q57" s="166">
        <f t="shared" si="0"/>
        <v>7.6811457478686078</v>
      </c>
      <c r="R57" s="164">
        <v>83</v>
      </c>
      <c r="X57" s="167">
        <f t="shared" si="1"/>
        <v>1.7708520116421442</v>
      </c>
      <c r="Y57" s="165">
        <v>83</v>
      </c>
    </row>
    <row r="58" spans="1:25" x14ac:dyDescent="0.2">
      <c r="A58" s="164">
        <v>60</v>
      </c>
      <c r="B58" s="164">
        <v>84</v>
      </c>
      <c r="Q58" s="166">
        <f t="shared" si="0"/>
        <v>7.745966692414834</v>
      </c>
      <c r="R58" s="164">
        <v>84</v>
      </c>
      <c r="X58" s="167">
        <f t="shared" si="1"/>
        <v>1.7781512503836436</v>
      </c>
      <c r="Y58" s="165">
        <v>84</v>
      </c>
    </row>
    <row r="59" spans="1:25" x14ac:dyDescent="0.2">
      <c r="A59" s="164">
        <v>61</v>
      </c>
      <c r="Q59" s="166">
        <f t="shared" si="0"/>
        <v>7.810249675906654</v>
      </c>
      <c r="X59" s="167">
        <f t="shared" si="1"/>
        <v>1.7853298350107671</v>
      </c>
      <c r="Y59" s="165"/>
    </row>
    <row r="60" spans="1:25" x14ac:dyDescent="0.2">
      <c r="A60" s="164">
        <v>62</v>
      </c>
      <c r="B60" s="164">
        <v>84</v>
      </c>
      <c r="Q60" s="166">
        <f t="shared" si="0"/>
        <v>7.8740078740118111</v>
      </c>
      <c r="R60" s="164">
        <v>84</v>
      </c>
      <c r="X60" s="167">
        <f t="shared" si="1"/>
        <v>1.7923916894982539</v>
      </c>
      <c r="Y60" s="165">
        <v>84</v>
      </c>
    </row>
    <row r="61" spans="1:25" x14ac:dyDescent="0.2">
      <c r="A61" s="164">
        <v>63</v>
      </c>
      <c r="B61" s="164">
        <v>85</v>
      </c>
      <c r="Q61" s="166">
        <f t="shared" si="0"/>
        <v>7.9372539331937721</v>
      </c>
      <c r="R61" s="164">
        <v>85</v>
      </c>
      <c r="X61" s="167">
        <f t="shared" si="1"/>
        <v>1.7993405494535817</v>
      </c>
      <c r="Y61" s="165">
        <v>85</v>
      </c>
    </row>
    <row r="62" spans="1:25" x14ac:dyDescent="0.2">
      <c r="A62" s="164">
        <v>64</v>
      </c>
      <c r="B62" s="164">
        <v>85</v>
      </c>
      <c r="Q62" s="166">
        <f t="shared" si="0"/>
        <v>8</v>
      </c>
      <c r="R62" s="164">
        <v>85</v>
      </c>
      <c r="X62" s="167">
        <f t="shared" si="1"/>
        <v>1.8061799739838871</v>
      </c>
      <c r="Y62" s="165">
        <v>85</v>
      </c>
    </row>
    <row r="63" spans="1:25" x14ac:dyDescent="0.2">
      <c r="A63" s="164">
        <v>65</v>
      </c>
      <c r="B63" s="164">
        <v>85</v>
      </c>
      <c r="Q63" s="166">
        <f t="shared" si="0"/>
        <v>8.0622577482985491</v>
      </c>
      <c r="R63" s="164">
        <v>85</v>
      </c>
      <c r="X63" s="167">
        <f t="shared" si="1"/>
        <v>1.8129133566428555</v>
      </c>
      <c r="Y63" s="165">
        <v>85</v>
      </c>
    </row>
    <row r="64" spans="1:25" x14ac:dyDescent="0.2">
      <c r="A64" s="164">
        <v>66</v>
      </c>
      <c r="B64" s="164">
        <v>86</v>
      </c>
      <c r="Q64" s="166">
        <f t="shared" si="0"/>
        <v>8.1240384046359608</v>
      </c>
      <c r="R64" s="164">
        <v>86</v>
      </c>
      <c r="X64" s="167">
        <f t="shared" si="1"/>
        <v>1.8195439355418688</v>
      </c>
      <c r="Y64" s="165">
        <v>86</v>
      </c>
    </row>
    <row r="65" spans="1:25" x14ac:dyDescent="0.2">
      <c r="A65" s="164">
        <v>67</v>
      </c>
      <c r="B65" s="164">
        <v>86</v>
      </c>
      <c r="Q65" s="166">
        <f t="shared" si="0"/>
        <v>8.1853527718724504</v>
      </c>
      <c r="R65" s="164">
        <v>86</v>
      </c>
      <c r="X65" s="167">
        <f t="shared" si="1"/>
        <v>1.8260748027008264</v>
      </c>
      <c r="Y65" s="165">
        <v>86</v>
      </c>
    </row>
    <row r="66" spans="1:25" x14ac:dyDescent="0.2">
      <c r="A66" s="164">
        <v>68</v>
      </c>
      <c r="B66" s="164">
        <v>86</v>
      </c>
      <c r="Q66" s="166">
        <f t="shared" si="0"/>
        <v>8.2462112512353212</v>
      </c>
      <c r="R66" s="164">
        <v>86</v>
      </c>
      <c r="X66" s="167">
        <f t="shared" si="1"/>
        <v>1.8325089127062364</v>
      </c>
      <c r="Y66" s="165">
        <v>86</v>
      </c>
    </row>
    <row r="67" spans="1:25" x14ac:dyDescent="0.2">
      <c r="A67" s="164">
        <v>69</v>
      </c>
      <c r="B67" s="164">
        <v>86</v>
      </c>
      <c r="Q67" s="166">
        <f t="shared" ref="Q67:Q75" si="2">SQRT(A67)</f>
        <v>8.3066238629180749</v>
      </c>
      <c r="R67" s="164">
        <v>86</v>
      </c>
      <c r="X67" s="167">
        <f t="shared" ref="X67:X75" si="3">LOG(A67)</f>
        <v>1.8388490907372552</v>
      </c>
      <c r="Y67" s="165">
        <v>86</v>
      </c>
    </row>
    <row r="68" spans="1:25" x14ac:dyDescent="0.2">
      <c r="A68" s="164">
        <v>70</v>
      </c>
      <c r="B68" s="164">
        <v>87</v>
      </c>
      <c r="Q68" s="166">
        <f t="shared" si="2"/>
        <v>8.3666002653407556</v>
      </c>
      <c r="R68" s="164">
        <v>87</v>
      </c>
      <c r="X68" s="167">
        <f t="shared" si="3"/>
        <v>1.8450980400142569</v>
      </c>
      <c r="Y68" s="165">
        <v>87</v>
      </c>
    </row>
    <row r="69" spans="1:25" x14ac:dyDescent="0.2">
      <c r="A69" s="164">
        <v>71</v>
      </c>
      <c r="B69" s="164">
        <v>87</v>
      </c>
      <c r="Q69" s="166">
        <f t="shared" si="2"/>
        <v>8.426149773176359</v>
      </c>
      <c r="R69" s="164">
        <v>87</v>
      </c>
      <c r="X69" s="167">
        <f t="shared" si="3"/>
        <v>1.8512583487190752</v>
      </c>
      <c r="Y69" s="165">
        <v>87</v>
      </c>
    </row>
    <row r="70" spans="1:25" x14ac:dyDescent="0.2">
      <c r="A70" s="164">
        <v>72</v>
      </c>
      <c r="B70" s="164">
        <v>87</v>
      </c>
      <c r="Q70" s="166">
        <f t="shared" si="2"/>
        <v>8.4852813742385695</v>
      </c>
      <c r="R70" s="164">
        <v>87</v>
      </c>
      <c r="X70" s="167">
        <f t="shared" si="3"/>
        <v>1.8573324964312685</v>
      </c>
      <c r="Y70" s="165">
        <v>87</v>
      </c>
    </row>
    <row r="71" spans="1:25" x14ac:dyDescent="0.2">
      <c r="A71" s="164">
        <v>73</v>
      </c>
      <c r="Q71" s="166">
        <f t="shared" si="2"/>
        <v>8.5440037453175304</v>
      </c>
      <c r="X71" s="167">
        <f t="shared" si="3"/>
        <v>1.8633228601204559</v>
      </c>
      <c r="Y71" s="165"/>
    </row>
    <row r="72" spans="1:25" x14ac:dyDescent="0.2">
      <c r="A72" s="164">
        <v>74</v>
      </c>
      <c r="B72" s="164">
        <v>88</v>
      </c>
      <c r="Q72" s="166">
        <f t="shared" si="2"/>
        <v>8.6023252670426267</v>
      </c>
      <c r="R72" s="164">
        <v>88</v>
      </c>
      <c r="X72" s="167">
        <f t="shared" si="3"/>
        <v>1.8692317197309762</v>
      </c>
      <c r="Y72" s="165">
        <v>88</v>
      </c>
    </row>
    <row r="73" spans="1:25" x14ac:dyDescent="0.2">
      <c r="A73" s="164">
        <v>75</v>
      </c>
      <c r="B73" s="164">
        <v>88</v>
      </c>
      <c r="Q73" s="166">
        <f t="shared" si="2"/>
        <v>8.6602540378443873</v>
      </c>
      <c r="R73" s="164">
        <v>88</v>
      </c>
      <c r="X73" s="167">
        <f t="shared" si="3"/>
        <v>1.8750612633917001</v>
      </c>
      <c r="Y73" s="165">
        <v>88</v>
      </c>
    </row>
    <row r="74" spans="1:25" x14ac:dyDescent="0.2">
      <c r="A74" s="164">
        <v>76</v>
      </c>
      <c r="Q74" s="166">
        <f t="shared" si="2"/>
        <v>8.717797887081348</v>
      </c>
      <c r="X74" s="167">
        <f t="shared" si="3"/>
        <v>1.8808135922807914</v>
      </c>
      <c r="Y74" s="165"/>
    </row>
    <row r="75" spans="1:25" x14ac:dyDescent="0.2">
      <c r="A75" s="164">
        <v>77</v>
      </c>
      <c r="B75" s="164">
        <v>89</v>
      </c>
      <c r="Q75" s="166">
        <f t="shared" si="2"/>
        <v>8.7749643873921226</v>
      </c>
      <c r="R75" s="164">
        <v>89</v>
      </c>
      <c r="X75" s="167">
        <f t="shared" si="3"/>
        <v>1.8864907251724818</v>
      </c>
      <c r="Y75" s="165">
        <v>89</v>
      </c>
    </row>
    <row r="76" spans="1:25" x14ac:dyDescent="0.2">
      <c r="A76" s="164">
        <v>78</v>
      </c>
    </row>
    <row r="77" spans="1:25" x14ac:dyDescent="0.2">
      <c r="A77" s="164">
        <v>79</v>
      </c>
    </row>
    <row r="78" spans="1:25" x14ac:dyDescent="0.2">
      <c r="A78" s="164">
        <v>80</v>
      </c>
    </row>
    <row r="79" spans="1:25" x14ac:dyDescent="0.2">
      <c r="A79" s="164">
        <v>81</v>
      </c>
    </row>
    <row r="80" spans="1:25" x14ac:dyDescent="0.2">
      <c r="A80" s="164">
        <v>82</v>
      </c>
    </row>
    <row r="81" spans="1:24" x14ac:dyDescent="0.2">
      <c r="A81" s="164">
        <v>83</v>
      </c>
    </row>
    <row r="82" spans="1:24" x14ac:dyDescent="0.2">
      <c r="A82" s="164">
        <v>84</v>
      </c>
    </row>
    <row r="83" spans="1:24" x14ac:dyDescent="0.2">
      <c r="A83" s="164">
        <v>85</v>
      </c>
      <c r="X83" s="164">
        <f>10^((91.9886+19.512)/57.858)</f>
        <v>84.555587993879868</v>
      </c>
    </row>
    <row r="84" spans="1:24" x14ac:dyDescent="0.2">
      <c r="A84" s="164">
        <v>86</v>
      </c>
    </row>
    <row r="85" spans="1:24" x14ac:dyDescent="0.2">
      <c r="A85" s="164">
        <v>87</v>
      </c>
    </row>
    <row r="86" spans="1:24" x14ac:dyDescent="0.2">
      <c r="A86" s="164">
        <v>88</v>
      </c>
    </row>
    <row r="87" spans="1:24" x14ac:dyDescent="0.2">
      <c r="A87" s="164">
        <v>89</v>
      </c>
    </row>
    <row r="88" spans="1:24" x14ac:dyDescent="0.2">
      <c r="A88" s="164">
        <v>90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0"/>
  <sheetViews>
    <sheetView zoomScale="160" zoomScaleNormal="160" zoomScalePageLayoutView="130" workbookViewId="0">
      <selection activeCell="C6" sqref="C6"/>
    </sheetView>
  </sheetViews>
  <sheetFormatPr baseColWidth="10" defaultColWidth="8.83203125" defaultRowHeight="15" x14ac:dyDescent="0.2"/>
  <cols>
    <col min="1" max="1" width="18" bestFit="1" customWidth="1"/>
    <col min="2" max="2" width="15.5" bestFit="1" customWidth="1"/>
    <col min="3" max="3" width="19.1640625" bestFit="1" customWidth="1"/>
    <col min="4" max="4" width="12.6640625" bestFit="1" customWidth="1"/>
    <col min="5" max="5" width="8" bestFit="1" customWidth="1"/>
    <col min="6" max="6" width="12.6640625" bestFit="1" customWidth="1"/>
    <col min="7" max="7" width="16.1640625" bestFit="1" customWidth="1"/>
    <col min="8" max="9" width="12" bestFit="1" customWidth="1"/>
    <col min="10" max="10" width="10" customWidth="1"/>
    <col min="11" max="11" width="12" bestFit="1" customWidth="1"/>
    <col min="12" max="12" width="12.6640625" bestFit="1" customWidth="1"/>
    <col min="13" max="13" width="12" bestFit="1" customWidth="1"/>
    <col min="14" max="14" width="8.33203125" bestFit="1" customWidth="1"/>
    <col min="15" max="15" width="18" bestFit="1" customWidth="1"/>
    <col min="16" max="16" width="12.6640625" bestFit="1" customWidth="1"/>
    <col min="17" max="17" width="14.5" bestFit="1" customWidth="1"/>
    <col min="18" max="18" width="12.6640625" bestFit="1" customWidth="1"/>
    <col min="19" max="19" width="12" bestFit="1" customWidth="1"/>
    <col min="20" max="20" width="13.5" bestFit="1" customWidth="1"/>
    <col min="21" max="21" width="12" bestFit="1" customWidth="1"/>
    <col min="22" max="22" width="12.6640625" bestFit="1" customWidth="1"/>
    <col min="23" max="23" width="12.5" bestFit="1" customWidth="1"/>
  </cols>
  <sheetData>
    <row r="1" spans="1:17" s="5" customFormat="1" ht="17" x14ac:dyDescent="0.25">
      <c r="B1" s="5" t="s">
        <v>60</v>
      </c>
      <c r="C1" s="6" t="s">
        <v>61</v>
      </c>
      <c r="D1" s="5" t="s">
        <v>145</v>
      </c>
      <c r="E1" s="5">
        <f>1-(K3/I3)</f>
        <v>0.51416788827443805</v>
      </c>
      <c r="F1" s="5" t="s">
        <v>146</v>
      </c>
      <c r="G1" s="5">
        <f>SQRT(E1)</f>
        <v>0.71705501063338095</v>
      </c>
      <c r="H1" s="5">
        <f>G2*_xlfn.STDEV.P(B5:B31)/_xlfn.STDEV.P(C5:C31)</f>
        <v>0.71705501077864409</v>
      </c>
      <c r="J1" s="5" t="s">
        <v>66</v>
      </c>
      <c r="K1" s="5">
        <f>SQRT(K2)</f>
        <v>4.2131913106460095</v>
      </c>
      <c r="L1" s="5" t="s">
        <v>96</v>
      </c>
      <c r="M1" s="5">
        <f>K1/SQRT(H3)</f>
        <v>0.68965859959138964</v>
      </c>
      <c r="N1" s="5" t="s">
        <v>100</v>
      </c>
      <c r="O1" s="5">
        <f>K1/SQRT(H3)*SQRT(E3)</f>
        <v>2.4477846735294886</v>
      </c>
    </row>
    <row r="2" spans="1:17" s="5" customFormat="1" ht="17" x14ac:dyDescent="0.25">
      <c r="A2" s="5" t="s">
        <v>41</v>
      </c>
      <c r="B2" s="5">
        <f>C3-G2*B3</f>
        <v>-4.1540145730422546</v>
      </c>
      <c r="F2" s="5" t="s">
        <v>59</v>
      </c>
      <c r="G2" s="5">
        <f>G3/H3</f>
        <v>3.5474274880794168</v>
      </c>
      <c r="J2" s="5" t="s">
        <v>65</v>
      </c>
      <c r="K2" s="5">
        <f>K3/(COUNT(B5:B31)-2)</f>
        <v>17.750981020103037</v>
      </c>
      <c r="L2" s="5" t="s">
        <v>67</v>
      </c>
      <c r="M2" s="5">
        <f>G2/M1</f>
        <v>5.1437442963535931</v>
      </c>
      <c r="N2" s="5" t="s">
        <v>97</v>
      </c>
      <c r="O2" s="5">
        <v>2.0499999999999998</v>
      </c>
      <c r="P2" s="5" t="s">
        <v>144</v>
      </c>
      <c r="Q2" s="5">
        <f>M2^2</f>
        <v>26.45810538627012</v>
      </c>
    </row>
    <row r="3" spans="1:17" s="5" customFormat="1" ht="17" x14ac:dyDescent="0.25">
      <c r="A3" s="5" t="s">
        <v>58</v>
      </c>
      <c r="B3" s="5">
        <f>AVERAGE(B5:B32)</f>
        <v>3.3488888888888888</v>
      </c>
      <c r="C3" s="5">
        <f>AVERAGE(C5:C32)</f>
        <v>7.7259259259259254</v>
      </c>
      <c r="E3" s="5">
        <f>AVERAGE(E5:E31)</f>
        <v>12.597318518518513</v>
      </c>
      <c r="F3" s="5">
        <f>AVERAGE(F5:F32)</f>
        <v>5.26327952414889E-16</v>
      </c>
      <c r="G3" s="5">
        <f>SUM(G5:G31)</f>
        <v>132.39377777777781</v>
      </c>
      <c r="H3" s="5">
        <f>SUM(H5:H31)</f>
        <v>37.321066666666674</v>
      </c>
      <c r="I3" s="5">
        <f>SUM(I5:I31)</f>
        <v>913.43185185185189</v>
      </c>
      <c r="J3" s="5" t="s">
        <v>64</v>
      </c>
      <c r="K3" s="5">
        <f>SUM(K5:K31)</f>
        <v>443.7745255025759</v>
      </c>
      <c r="L3" s="5" t="s">
        <v>98</v>
      </c>
      <c r="M3" s="5">
        <f>I3-K3</f>
        <v>469.65732634927599</v>
      </c>
      <c r="N3" s="5" t="s">
        <v>68</v>
      </c>
      <c r="O3" s="5">
        <f>(M3/1)/(K3/25)</f>
        <v>26.458105375550101</v>
      </c>
      <c r="P3" s="5">
        <f>SUM(P5:P31)</f>
        <v>469.65004822850199</v>
      </c>
    </row>
    <row r="4" spans="1:17" x14ac:dyDescent="0.2">
      <c r="A4" s="7" t="s">
        <v>0</v>
      </c>
      <c r="B4" s="7" t="s">
        <v>1</v>
      </c>
      <c r="C4" s="7" t="s">
        <v>2</v>
      </c>
      <c r="D4" s="7" t="s">
        <v>54</v>
      </c>
      <c r="E4" s="7" t="s">
        <v>101</v>
      </c>
      <c r="F4" s="7" t="s">
        <v>55</v>
      </c>
      <c r="G4" s="7" t="s">
        <v>56</v>
      </c>
      <c r="H4" s="7" t="s">
        <v>57</v>
      </c>
      <c r="I4" s="7" t="s">
        <v>62</v>
      </c>
      <c r="J4" s="7" t="s">
        <v>53</v>
      </c>
      <c r="K4" s="7" t="s">
        <v>63</v>
      </c>
      <c r="L4" s="8" t="s">
        <v>69</v>
      </c>
      <c r="M4" s="7" t="s">
        <v>70</v>
      </c>
      <c r="N4" s="8" t="s">
        <v>72</v>
      </c>
      <c r="O4" s="7" t="s">
        <v>99</v>
      </c>
      <c r="P4" s="7" t="s">
        <v>148</v>
      </c>
    </row>
    <row r="5" spans="1:17" x14ac:dyDescent="0.2">
      <c r="A5" t="s">
        <v>3</v>
      </c>
      <c r="B5">
        <v>1.78</v>
      </c>
      <c r="C5">
        <v>3.3</v>
      </c>
      <c r="D5">
        <f>B5-B$3</f>
        <v>-1.5688888888888888</v>
      </c>
      <c r="E5">
        <f>B5^2</f>
        <v>3.1684000000000001</v>
      </c>
      <c r="F5">
        <f t="shared" ref="F5:F31" si="0">C5-C$3</f>
        <v>-4.4259259259259256</v>
      </c>
      <c r="G5">
        <f>D5*F5</f>
        <v>6.9437860082304512</v>
      </c>
      <c r="H5">
        <f t="shared" ref="H5:H31" si="1">D5^2</f>
        <v>2.4614123456790118</v>
      </c>
      <c r="I5">
        <f>F5^2</f>
        <v>19.588820301783262</v>
      </c>
      <c r="J5">
        <f>-4.154+3.5474*B5</f>
        <v>2.1603720000000006</v>
      </c>
      <c r="K5">
        <f>(C5-J5)^2</f>
        <v>1.2987519783839983</v>
      </c>
      <c r="L5">
        <f>J5-$O$2*K$1*SQRT((1/27)+(H5/H$3))</f>
        <v>-0.61142419461508979</v>
      </c>
      <c r="M5">
        <f>J5+$O$2*K$1*SQRT((1/27)+(H5/H$3))</f>
        <v>4.932168194615091</v>
      </c>
      <c r="N5">
        <f>J5-$O$2*K$1*SQRT(1+(1/27)+(H5/H$3))</f>
        <v>-6.910534894101918</v>
      </c>
      <c r="O5">
        <f>J5+$O$2*K$1*SQRT(1+(1/27)+(H5/H$3))</f>
        <v>11.231278894101919</v>
      </c>
      <c r="P5">
        <f>(J5-$C$3)^2</f>
        <v>30.975390502389473</v>
      </c>
    </row>
    <row r="6" spans="1:17" x14ac:dyDescent="0.2">
      <c r="A6" t="s">
        <v>4</v>
      </c>
      <c r="B6">
        <v>3.84</v>
      </c>
      <c r="C6">
        <v>14</v>
      </c>
      <c r="D6">
        <f t="shared" ref="D6:D31" si="2">B6-B$3</f>
        <v>0.49111111111111105</v>
      </c>
      <c r="E6">
        <f t="shared" ref="E6:E31" si="3">B6^2</f>
        <v>14.7456</v>
      </c>
      <c r="F6">
        <f t="shared" si="0"/>
        <v>6.2740740740740746</v>
      </c>
      <c r="G6">
        <f t="shared" ref="G6:G31" si="4">D6*F6</f>
        <v>3.0812674897119341</v>
      </c>
      <c r="H6">
        <f t="shared" si="1"/>
        <v>0.24119012345679006</v>
      </c>
      <c r="I6">
        <f t="shared" ref="I6:I31" si="5">F6^2</f>
        <v>39.364005486968459</v>
      </c>
      <c r="J6">
        <f t="shared" ref="J6:J31" si="6">-4.154+3.5474*B6</f>
        <v>9.4680160000000004</v>
      </c>
      <c r="K6">
        <f t="shared" ref="K6:K31" si="7">(C6-J6)^2</f>
        <v>20.538878976255997</v>
      </c>
      <c r="L6">
        <f t="shared" ref="L6:L31" si="8">J6-$O$2*K$1*SQRT((1/27)+(H6/H$3))</f>
        <v>7.6666260998750762</v>
      </c>
      <c r="M6">
        <f t="shared" ref="M6:M31" si="9">J6+$O$2*K$1*SQRT((1/27)+(H6/H$3))</f>
        <v>11.269405900124925</v>
      </c>
      <c r="N6">
        <f t="shared" ref="N6:N31" si="10">J6-$O$2*K$1*SQRT(1+(1/27)+(H6/H$3))</f>
        <v>0.64511946262322617</v>
      </c>
      <c r="O6">
        <f t="shared" ref="O6:O31" si="11">J6+$O$2*K$1*SQRT(1+(1/27)+(H6/H$3))</f>
        <v>18.290912537376776</v>
      </c>
      <c r="P6">
        <f t="shared" ref="P6:P31" si="12">(J6-$C$3)^2</f>
        <v>3.0348778261874161</v>
      </c>
    </row>
    <row r="7" spans="1:17" x14ac:dyDescent="0.2">
      <c r="A7" t="s">
        <v>5</v>
      </c>
      <c r="B7">
        <v>4.91</v>
      </c>
      <c r="C7">
        <v>4.3</v>
      </c>
      <c r="D7">
        <f t="shared" si="2"/>
        <v>1.5611111111111113</v>
      </c>
      <c r="E7">
        <f t="shared" si="3"/>
        <v>24.1081</v>
      </c>
      <c r="F7">
        <f t="shared" si="0"/>
        <v>-3.4259259259259256</v>
      </c>
      <c r="G7">
        <f t="shared" si="4"/>
        <v>-5.348251028806585</v>
      </c>
      <c r="H7">
        <f t="shared" si="1"/>
        <v>2.4370679012345686</v>
      </c>
      <c r="I7">
        <f t="shared" si="5"/>
        <v>11.73696844993141</v>
      </c>
      <c r="J7">
        <f t="shared" si="6"/>
        <v>13.263733999999999</v>
      </c>
      <c r="K7">
        <f t="shared" si="7"/>
        <v>80.348527222755976</v>
      </c>
      <c r="L7">
        <f t="shared" si="8"/>
        <v>10.500729526787698</v>
      </c>
      <c r="M7">
        <f t="shared" si="9"/>
        <v>16.026738473212301</v>
      </c>
      <c r="N7">
        <f t="shared" si="10"/>
        <v>4.1955097275211699</v>
      </c>
      <c r="O7">
        <f t="shared" si="11"/>
        <v>22.331958272478829</v>
      </c>
      <c r="P7">
        <f t="shared" si="12"/>
        <v>30.667318265280006</v>
      </c>
    </row>
    <row r="8" spans="1:17" x14ac:dyDescent="0.2">
      <c r="A8" t="s">
        <v>6</v>
      </c>
      <c r="B8">
        <v>3.48</v>
      </c>
      <c r="C8">
        <v>13.9</v>
      </c>
      <c r="D8">
        <f t="shared" si="2"/>
        <v>0.13111111111111118</v>
      </c>
      <c r="E8">
        <f t="shared" si="3"/>
        <v>12.1104</v>
      </c>
      <c r="F8">
        <f t="shared" si="0"/>
        <v>6.1740740740740749</v>
      </c>
      <c r="G8">
        <f t="shared" si="4"/>
        <v>0.80948971193415686</v>
      </c>
      <c r="H8">
        <f t="shared" si="1"/>
        <v>1.7190123456790142E-2</v>
      </c>
      <c r="I8">
        <f t="shared" si="5"/>
        <v>38.119190672153643</v>
      </c>
      <c r="J8">
        <f t="shared" si="6"/>
        <v>8.1909520000000011</v>
      </c>
      <c r="K8">
        <f t="shared" si="7"/>
        <v>32.593229066303991</v>
      </c>
      <c r="L8">
        <f t="shared" si="8"/>
        <v>6.5184486451743906</v>
      </c>
      <c r="M8">
        <f t="shared" si="9"/>
        <v>9.8634553548256108</v>
      </c>
      <c r="N8">
        <f t="shared" si="10"/>
        <v>-0.60653430057961089</v>
      </c>
      <c r="O8">
        <f t="shared" si="11"/>
        <v>16.988438300579613</v>
      </c>
      <c r="P8">
        <f t="shared" si="12"/>
        <v>0.21624924956874775</v>
      </c>
    </row>
    <row r="9" spans="1:17" x14ac:dyDescent="0.2">
      <c r="A9" t="s">
        <v>7</v>
      </c>
      <c r="B9">
        <v>4</v>
      </c>
      <c r="C9">
        <v>12.8</v>
      </c>
      <c r="D9">
        <f t="shared" si="2"/>
        <v>0.6511111111111112</v>
      </c>
      <c r="E9">
        <f t="shared" si="3"/>
        <v>16</v>
      </c>
      <c r="F9">
        <f t="shared" si="0"/>
        <v>5.0740740740740753</v>
      </c>
      <c r="G9">
        <f t="shared" si="4"/>
        <v>3.3037860082304538</v>
      </c>
      <c r="H9">
        <f t="shared" si="1"/>
        <v>0.42394567901234581</v>
      </c>
      <c r="I9">
        <f t="shared" si="5"/>
        <v>25.746227709190684</v>
      </c>
      <c r="J9">
        <f t="shared" si="6"/>
        <v>10.035600000000001</v>
      </c>
      <c r="K9">
        <f t="shared" si="7"/>
        <v>7.6419073600000011</v>
      </c>
      <c r="L9">
        <f t="shared" si="8"/>
        <v>8.1355202631095906</v>
      </c>
      <c r="M9">
        <f t="shared" si="9"/>
        <v>11.93567973689041</v>
      </c>
      <c r="N9">
        <f t="shared" si="10"/>
        <v>1.1920260197856347</v>
      </c>
      <c r="O9">
        <f t="shared" si="11"/>
        <v>18.879173980214368</v>
      </c>
      <c r="P9">
        <f t="shared" si="12"/>
        <v>5.3345943284499358</v>
      </c>
    </row>
    <row r="10" spans="1:17" x14ac:dyDescent="0.2">
      <c r="A10" t="s">
        <v>8</v>
      </c>
      <c r="B10">
        <v>3.34</v>
      </c>
      <c r="C10">
        <v>3.1</v>
      </c>
      <c r="D10">
        <f t="shared" si="2"/>
        <v>-8.8888888888889461E-3</v>
      </c>
      <c r="E10">
        <f t="shared" si="3"/>
        <v>11.1556</v>
      </c>
      <c r="F10">
        <f t="shared" si="0"/>
        <v>-4.6259259259259249</v>
      </c>
      <c r="G10">
        <f t="shared" si="4"/>
        <v>4.1119341563786264E-2</v>
      </c>
      <c r="H10">
        <f t="shared" si="1"/>
        <v>7.9012345679013363E-5</v>
      </c>
      <c r="I10">
        <f t="shared" si="5"/>
        <v>21.399190672153626</v>
      </c>
      <c r="J10">
        <f t="shared" si="6"/>
        <v>7.6943160000000006</v>
      </c>
      <c r="K10">
        <f t="shared" si="7"/>
        <v>21.10773950785601</v>
      </c>
      <c r="L10">
        <f t="shared" si="8"/>
        <v>6.0320689497988287</v>
      </c>
      <c r="M10">
        <f t="shared" si="9"/>
        <v>9.3565630502011725</v>
      </c>
      <c r="N10">
        <f t="shared" si="10"/>
        <v>-1.1012262227902188</v>
      </c>
      <c r="O10">
        <f t="shared" si="11"/>
        <v>16.489858222790218</v>
      </c>
      <c r="P10">
        <f t="shared" si="12"/>
        <v>9.9918741704245408E-4</v>
      </c>
    </row>
    <row r="11" spans="1:17" x14ac:dyDescent="0.2">
      <c r="A11" t="s">
        <v>9</v>
      </c>
      <c r="B11">
        <v>1.95</v>
      </c>
      <c r="C11">
        <v>3</v>
      </c>
      <c r="D11">
        <f t="shared" si="2"/>
        <v>-1.3988888888888888</v>
      </c>
      <c r="E11">
        <f t="shared" si="3"/>
        <v>3.8024999999999998</v>
      </c>
      <c r="F11">
        <f t="shared" si="0"/>
        <v>-4.7259259259259254</v>
      </c>
      <c r="G11">
        <f t="shared" si="4"/>
        <v>6.6110452674897111</v>
      </c>
      <c r="H11">
        <f t="shared" si="1"/>
        <v>1.9568901234567899</v>
      </c>
      <c r="I11">
        <f t="shared" si="5"/>
        <v>22.334375857338816</v>
      </c>
      <c r="J11">
        <f t="shared" si="6"/>
        <v>2.7634300000000005</v>
      </c>
      <c r="K11">
        <f t="shared" si="7"/>
        <v>5.5965364899999766E-2</v>
      </c>
      <c r="L11">
        <f t="shared" si="8"/>
        <v>0.17994406336571478</v>
      </c>
      <c r="M11">
        <f t="shared" si="9"/>
        <v>5.3469159366342858</v>
      </c>
      <c r="N11">
        <f t="shared" si="10"/>
        <v>-6.25171821407669</v>
      </c>
      <c r="O11">
        <f t="shared" si="11"/>
        <v>11.778578214076692</v>
      </c>
      <c r="P11">
        <f t="shared" si="12"/>
        <v>24.626365814831402</v>
      </c>
    </row>
    <row r="12" spans="1:17" x14ac:dyDescent="0.2">
      <c r="A12" t="s">
        <v>10</v>
      </c>
      <c r="B12">
        <v>3.43</v>
      </c>
      <c r="C12">
        <v>5.0999999999999996</v>
      </c>
      <c r="D12">
        <f t="shared" si="2"/>
        <v>8.1111111111111356E-2</v>
      </c>
      <c r="E12">
        <f t="shared" si="3"/>
        <v>11.764900000000001</v>
      </c>
      <c r="F12">
        <f t="shared" si="0"/>
        <v>-2.6259259259259258</v>
      </c>
      <c r="G12">
        <f t="shared" si="4"/>
        <v>-0.21299176954732574</v>
      </c>
      <c r="H12">
        <f t="shared" si="1"/>
        <v>6.5790123456790518E-3</v>
      </c>
      <c r="I12">
        <f t="shared" si="5"/>
        <v>6.8954869684499309</v>
      </c>
      <c r="J12">
        <f t="shared" si="6"/>
        <v>8.0135820000000013</v>
      </c>
      <c r="K12">
        <f t="shared" si="7"/>
        <v>8.4889600707240103</v>
      </c>
      <c r="L12">
        <f t="shared" si="8"/>
        <v>6.3474314497385835</v>
      </c>
      <c r="M12">
        <f t="shared" si="9"/>
        <v>9.67973255026142</v>
      </c>
      <c r="N12">
        <f t="shared" si="10"/>
        <v>-0.78269877048018088</v>
      </c>
      <c r="O12">
        <f t="shared" si="11"/>
        <v>16.809862770480184</v>
      </c>
      <c r="P12">
        <f t="shared" si="12"/>
        <v>8.2746016951710244E-2</v>
      </c>
    </row>
    <row r="13" spans="1:17" x14ac:dyDescent="0.2">
      <c r="A13" t="s">
        <v>11</v>
      </c>
      <c r="B13">
        <v>4.9000000000000004</v>
      </c>
      <c r="C13">
        <v>17.7</v>
      </c>
      <c r="D13">
        <f t="shared" si="2"/>
        <v>1.5511111111111116</v>
      </c>
      <c r="E13">
        <f t="shared" si="3"/>
        <v>24.010000000000005</v>
      </c>
      <c r="F13">
        <f t="shared" si="0"/>
        <v>9.9740740740740748</v>
      </c>
      <c r="G13">
        <f t="shared" si="4"/>
        <v>15.470897119341569</v>
      </c>
      <c r="H13">
        <f t="shared" si="1"/>
        <v>2.4059456790123472</v>
      </c>
      <c r="I13">
        <f t="shared" si="5"/>
        <v>99.482153635116617</v>
      </c>
      <c r="J13">
        <f t="shared" si="6"/>
        <v>13.228260000000002</v>
      </c>
      <c r="K13">
        <f t="shared" si="7"/>
        <v>19.996458627599974</v>
      </c>
      <c r="L13">
        <f t="shared" si="8"/>
        <v>10.476535874567634</v>
      </c>
      <c r="M13">
        <f t="shared" si="9"/>
        <v>15.97998412543237</v>
      </c>
      <c r="N13">
        <f t="shared" si="10"/>
        <v>4.1634663785506145</v>
      </c>
      <c r="O13">
        <f t="shared" si="11"/>
        <v>22.293053621449388</v>
      </c>
      <c r="P13">
        <f t="shared" si="12"/>
        <v>30.27568026271663</v>
      </c>
    </row>
    <row r="14" spans="1:17" x14ac:dyDescent="0.2">
      <c r="A14" t="s">
        <v>12</v>
      </c>
      <c r="B14">
        <v>3.33</v>
      </c>
      <c r="C14">
        <v>3</v>
      </c>
      <c r="D14">
        <f t="shared" si="2"/>
        <v>-1.8888888888888733E-2</v>
      </c>
      <c r="E14">
        <f t="shared" si="3"/>
        <v>11.088900000000001</v>
      </c>
      <c r="F14">
        <f t="shared" si="0"/>
        <v>-4.7259259259259254</v>
      </c>
      <c r="G14">
        <f t="shared" si="4"/>
        <v>8.9267489711933407E-2</v>
      </c>
      <c r="H14">
        <f t="shared" si="1"/>
        <v>3.5679012345678424E-4</v>
      </c>
      <c r="I14">
        <f t="shared" si="5"/>
        <v>22.334375857338816</v>
      </c>
      <c r="J14">
        <f t="shared" si="6"/>
        <v>7.6588419999999999</v>
      </c>
      <c r="K14">
        <f t="shared" si="7"/>
        <v>21.704808780964001</v>
      </c>
      <c r="L14">
        <f t="shared" si="8"/>
        <v>5.9964279460766923</v>
      </c>
      <c r="M14">
        <f t="shared" si="9"/>
        <v>9.3212560539233085</v>
      </c>
      <c r="N14">
        <f t="shared" si="10"/>
        <v>-1.1367317859257788</v>
      </c>
      <c r="O14">
        <f t="shared" si="11"/>
        <v>16.454415785925779</v>
      </c>
      <c r="P14">
        <f t="shared" si="12"/>
        <v>4.500253117635058E-3</v>
      </c>
    </row>
    <row r="15" spans="1:17" x14ac:dyDescent="0.2">
      <c r="A15" t="s">
        <v>13</v>
      </c>
      <c r="B15">
        <v>2.5099999999999998</v>
      </c>
      <c r="C15">
        <v>1.3</v>
      </c>
      <c r="D15">
        <f t="shared" si="2"/>
        <v>-0.83888888888888902</v>
      </c>
      <c r="E15">
        <f t="shared" si="3"/>
        <v>6.3000999999999987</v>
      </c>
      <c r="F15">
        <f t="shared" si="0"/>
        <v>-6.4259259259259256</v>
      </c>
      <c r="G15">
        <f t="shared" si="4"/>
        <v>5.3906378600823048</v>
      </c>
      <c r="H15">
        <f t="shared" si="1"/>
        <v>0.70373456790123479</v>
      </c>
      <c r="I15">
        <f t="shared" si="5"/>
        <v>41.292524005486968</v>
      </c>
      <c r="J15">
        <f t="shared" si="6"/>
        <v>4.7499739999999999</v>
      </c>
      <c r="K15">
        <f t="shared" si="7"/>
        <v>11.902320600676001</v>
      </c>
      <c r="L15">
        <f t="shared" si="8"/>
        <v>2.7080255049074409</v>
      </c>
      <c r="M15">
        <f t="shared" si="9"/>
        <v>6.7919224950925585</v>
      </c>
      <c r="N15">
        <f t="shared" si="10"/>
        <v>-4.1251626971778972</v>
      </c>
      <c r="O15">
        <f t="shared" si="11"/>
        <v>13.625110697177897</v>
      </c>
      <c r="P15">
        <f t="shared" si="12"/>
        <v>8.8562898654222248</v>
      </c>
    </row>
    <row r="16" spans="1:17" x14ac:dyDescent="0.2">
      <c r="A16" t="s">
        <v>14</v>
      </c>
      <c r="B16">
        <v>3.67</v>
      </c>
      <c r="C16">
        <v>15.7</v>
      </c>
      <c r="D16">
        <f t="shared" si="2"/>
        <v>0.32111111111111112</v>
      </c>
      <c r="E16">
        <f t="shared" si="3"/>
        <v>13.4689</v>
      </c>
      <c r="F16">
        <f t="shared" si="0"/>
        <v>7.9740740740740739</v>
      </c>
      <c r="G16">
        <f t="shared" si="4"/>
        <v>2.5605637860082306</v>
      </c>
      <c r="H16">
        <f t="shared" si="1"/>
        <v>0.10311234567901235</v>
      </c>
      <c r="I16">
        <f t="shared" si="5"/>
        <v>63.585857338820297</v>
      </c>
      <c r="J16">
        <f t="shared" si="6"/>
        <v>8.8649579999999997</v>
      </c>
      <c r="K16">
        <f t="shared" si="7"/>
        <v>46.717799141763997</v>
      </c>
      <c r="L16">
        <f t="shared" si="8"/>
        <v>7.141876035456928</v>
      </c>
      <c r="M16">
        <f t="shared" si="9"/>
        <v>10.588039964543071</v>
      </c>
      <c r="N16">
        <f t="shared" si="10"/>
        <v>5.7716139263085608E-2</v>
      </c>
      <c r="O16">
        <f t="shared" si="11"/>
        <v>17.672199860736914</v>
      </c>
      <c r="P16">
        <f t="shared" si="12"/>
        <v>1.2973940657694873</v>
      </c>
    </row>
    <row r="17" spans="1:16" x14ac:dyDescent="0.2">
      <c r="A17" t="s">
        <v>15</v>
      </c>
      <c r="B17">
        <v>2.19</v>
      </c>
      <c r="C17">
        <v>3.1</v>
      </c>
      <c r="D17">
        <f t="shared" si="2"/>
        <v>-1.1588888888888889</v>
      </c>
      <c r="E17">
        <f t="shared" si="3"/>
        <v>4.7961</v>
      </c>
      <c r="F17">
        <f t="shared" si="0"/>
        <v>-4.6259259259259249</v>
      </c>
      <c r="G17">
        <f t="shared" si="4"/>
        <v>5.3609341563785993</v>
      </c>
      <c r="H17">
        <f t="shared" si="1"/>
        <v>1.3430234567901234</v>
      </c>
      <c r="I17">
        <f t="shared" si="5"/>
        <v>21.399190672153626</v>
      </c>
      <c r="J17">
        <f t="shared" si="6"/>
        <v>3.6148059999999997</v>
      </c>
      <c r="K17">
        <f t="shared" si="7"/>
        <v>0.26502521763599962</v>
      </c>
      <c r="L17">
        <f t="shared" si="8"/>
        <v>1.2808428509429275</v>
      </c>
      <c r="M17">
        <f t="shared" si="9"/>
        <v>5.948769149057072</v>
      </c>
      <c r="N17">
        <f t="shared" si="10"/>
        <v>-5.3320304083702457</v>
      </c>
      <c r="O17">
        <f t="shared" si="11"/>
        <v>12.561642408370245</v>
      </c>
      <c r="P17">
        <f t="shared" si="12"/>
        <v>16.901307045345188</v>
      </c>
    </row>
    <row r="18" spans="1:16" x14ac:dyDescent="0.2">
      <c r="A18" t="s">
        <v>16</v>
      </c>
      <c r="B18">
        <v>2.5</v>
      </c>
      <c r="C18">
        <v>1.8</v>
      </c>
      <c r="D18">
        <f t="shared" si="2"/>
        <v>-0.8488888888888888</v>
      </c>
      <c r="E18">
        <f t="shared" si="3"/>
        <v>6.25</v>
      </c>
      <c r="F18">
        <f t="shared" si="0"/>
        <v>-5.9259259259259256</v>
      </c>
      <c r="G18">
        <f t="shared" si="4"/>
        <v>5.030452674897119</v>
      </c>
      <c r="H18">
        <f t="shared" si="1"/>
        <v>0.72061234567901222</v>
      </c>
      <c r="I18">
        <f t="shared" si="5"/>
        <v>35.116598079561037</v>
      </c>
      <c r="J18">
        <f t="shared" si="6"/>
        <v>4.714500000000001</v>
      </c>
      <c r="K18">
        <f t="shared" si="7"/>
        <v>8.4943102500000069</v>
      </c>
      <c r="L18">
        <f t="shared" si="8"/>
        <v>2.6643074532481998</v>
      </c>
      <c r="M18">
        <f t="shared" si="9"/>
        <v>6.7646925467518022</v>
      </c>
      <c r="N18">
        <f t="shared" si="10"/>
        <v>-4.1625370741447068</v>
      </c>
      <c r="O18">
        <f t="shared" si="11"/>
        <v>13.591537074144709</v>
      </c>
      <c r="P18">
        <f t="shared" si="12"/>
        <v>9.0686861073388112</v>
      </c>
    </row>
    <row r="19" spans="1:16" x14ac:dyDescent="0.2">
      <c r="A19" t="s">
        <v>17</v>
      </c>
      <c r="B19">
        <v>3.59</v>
      </c>
      <c r="C19">
        <v>8.4</v>
      </c>
      <c r="D19">
        <f t="shared" si="2"/>
        <v>0.24111111111111105</v>
      </c>
      <c r="E19">
        <f t="shared" si="3"/>
        <v>12.8881</v>
      </c>
      <c r="F19">
        <f t="shared" si="0"/>
        <v>0.67407407407407494</v>
      </c>
      <c r="G19">
        <f t="shared" si="4"/>
        <v>0.1625267489711936</v>
      </c>
      <c r="H19">
        <f t="shared" si="1"/>
        <v>5.8134567901234543E-2</v>
      </c>
      <c r="I19">
        <f t="shared" si="5"/>
        <v>0.45437585733882146</v>
      </c>
      <c r="J19">
        <f t="shared" si="6"/>
        <v>8.5811659999999996</v>
      </c>
      <c r="K19">
        <f t="shared" si="7"/>
        <v>3.2821119555999735E-2</v>
      </c>
      <c r="L19">
        <f t="shared" si="8"/>
        <v>6.8843724095002372</v>
      </c>
      <c r="M19">
        <f t="shared" si="9"/>
        <v>10.277959590499762</v>
      </c>
      <c r="N19">
        <f t="shared" si="10"/>
        <v>-0.2209704580279066</v>
      </c>
      <c r="O19">
        <f t="shared" si="11"/>
        <v>17.383302458027906</v>
      </c>
      <c r="P19">
        <f t="shared" si="12"/>
        <v>0.73143558430222799</v>
      </c>
    </row>
    <row r="20" spans="1:16" x14ac:dyDescent="0.2">
      <c r="A20" t="s">
        <v>18</v>
      </c>
      <c r="B20">
        <v>2.19</v>
      </c>
      <c r="C20">
        <v>1.4</v>
      </c>
      <c r="D20">
        <f t="shared" si="2"/>
        <v>-1.1588888888888889</v>
      </c>
      <c r="E20">
        <f t="shared" si="3"/>
        <v>4.7961</v>
      </c>
      <c r="F20">
        <f t="shared" si="0"/>
        <v>-6.325925925925926</v>
      </c>
      <c r="G20">
        <f t="shared" si="4"/>
        <v>7.3310452674897117</v>
      </c>
      <c r="H20">
        <f t="shared" si="1"/>
        <v>1.3430234567901234</v>
      </c>
      <c r="I20">
        <f t="shared" si="5"/>
        <v>40.017338820301781</v>
      </c>
      <c r="J20">
        <f t="shared" si="6"/>
        <v>3.6148059999999997</v>
      </c>
      <c r="K20">
        <f t="shared" si="7"/>
        <v>4.905365617635999</v>
      </c>
      <c r="L20">
        <f t="shared" si="8"/>
        <v>1.2808428509429275</v>
      </c>
      <c r="M20">
        <f t="shared" si="9"/>
        <v>5.948769149057072</v>
      </c>
      <c r="N20">
        <f t="shared" si="10"/>
        <v>-5.3320304083702457</v>
      </c>
      <c r="O20">
        <f t="shared" si="11"/>
        <v>12.561642408370245</v>
      </c>
      <c r="P20">
        <f t="shared" si="12"/>
        <v>16.901307045345188</v>
      </c>
    </row>
    <row r="21" spans="1:16" x14ac:dyDescent="0.2">
      <c r="A21" t="s">
        <v>19</v>
      </c>
      <c r="B21">
        <v>2.6</v>
      </c>
      <c r="C21">
        <v>4.0999999999999996</v>
      </c>
      <c r="D21">
        <f t="shared" si="2"/>
        <v>-0.74888888888888872</v>
      </c>
      <c r="E21">
        <f t="shared" si="3"/>
        <v>6.7600000000000007</v>
      </c>
      <c r="F21">
        <f t="shared" si="0"/>
        <v>-3.6259259259259258</v>
      </c>
      <c r="G21">
        <f t="shared" si="4"/>
        <v>2.7154156378600818</v>
      </c>
      <c r="H21">
        <f t="shared" si="1"/>
        <v>0.56083456790123432</v>
      </c>
      <c r="I21">
        <f t="shared" si="5"/>
        <v>13.147338820301782</v>
      </c>
      <c r="J21">
        <f t="shared" si="6"/>
        <v>5.0692400000000006</v>
      </c>
      <c r="K21">
        <f t="shared" si="7"/>
        <v>0.93942617760000191</v>
      </c>
      <c r="L21">
        <f t="shared" si="8"/>
        <v>3.0984734652362036</v>
      </c>
      <c r="M21">
        <f t="shared" si="9"/>
        <v>7.0400065347637977</v>
      </c>
      <c r="N21">
        <f t="shared" si="10"/>
        <v>-3.789790334722186</v>
      </c>
      <c r="O21">
        <f t="shared" si="11"/>
        <v>13.928270334722187</v>
      </c>
      <c r="P21">
        <f t="shared" si="12"/>
        <v>7.0579801090128882</v>
      </c>
    </row>
    <row r="22" spans="1:16" x14ac:dyDescent="0.2">
      <c r="A22" t="s">
        <v>20</v>
      </c>
      <c r="B22">
        <v>2.33</v>
      </c>
      <c r="C22">
        <v>5.9</v>
      </c>
      <c r="D22">
        <f t="shared" si="2"/>
        <v>-1.0188888888888887</v>
      </c>
      <c r="E22">
        <f t="shared" si="3"/>
        <v>5.4289000000000005</v>
      </c>
      <c r="F22">
        <f t="shared" si="0"/>
        <v>-1.8259259259259251</v>
      </c>
      <c r="G22">
        <f t="shared" si="4"/>
        <v>1.8604156378600811</v>
      </c>
      <c r="H22">
        <f t="shared" si="1"/>
        <v>1.0381345679012342</v>
      </c>
      <c r="I22">
        <f t="shared" si="5"/>
        <v>3.3340054869684468</v>
      </c>
      <c r="J22">
        <f t="shared" si="6"/>
        <v>4.1114420000000003</v>
      </c>
      <c r="K22">
        <f t="shared" si="7"/>
        <v>3.1989397193640001</v>
      </c>
      <c r="L22">
        <f t="shared" si="8"/>
        <v>1.9119050764917453</v>
      </c>
      <c r="M22">
        <f t="shared" si="9"/>
        <v>6.3109789235082552</v>
      </c>
      <c r="N22">
        <f t="shared" si="10"/>
        <v>-4.8012714148282338</v>
      </c>
      <c r="O22">
        <f t="shared" si="11"/>
        <v>13.024155414828234</v>
      </c>
      <c r="P22">
        <f t="shared" si="12"/>
        <v>13.064494050776888</v>
      </c>
    </row>
    <row r="23" spans="1:16" x14ac:dyDescent="0.2">
      <c r="A23" t="s">
        <v>21</v>
      </c>
      <c r="B23">
        <v>3.08</v>
      </c>
      <c r="C23">
        <v>5.9</v>
      </c>
      <c r="D23">
        <f t="shared" si="2"/>
        <v>-0.26888888888888873</v>
      </c>
      <c r="E23">
        <f t="shared" si="3"/>
        <v>9.4863999999999997</v>
      </c>
      <c r="F23">
        <f t="shared" si="0"/>
        <v>-1.8259259259259251</v>
      </c>
      <c r="G23">
        <f t="shared" si="4"/>
        <v>0.49097119341563733</v>
      </c>
      <c r="H23">
        <f t="shared" si="1"/>
        <v>7.2301234567901149E-2</v>
      </c>
      <c r="I23">
        <f t="shared" si="5"/>
        <v>3.3340054869684468</v>
      </c>
      <c r="J23">
        <f t="shared" si="6"/>
        <v>6.7719920000000009</v>
      </c>
      <c r="K23">
        <f t="shared" si="7"/>
        <v>0.76037004806400099</v>
      </c>
      <c r="L23">
        <f t="shared" si="8"/>
        <v>5.0668746261803328</v>
      </c>
      <c r="M23">
        <f t="shared" si="9"/>
        <v>8.477109373819669</v>
      </c>
      <c r="N23">
        <f t="shared" si="10"/>
        <v>-2.031752827940247</v>
      </c>
      <c r="O23">
        <f t="shared" si="11"/>
        <v>15.575736827940249</v>
      </c>
      <c r="P23">
        <f t="shared" si="12"/>
        <v>0.90998993503244729</v>
      </c>
    </row>
    <row r="24" spans="1:16" x14ac:dyDescent="0.2">
      <c r="A24" t="s">
        <v>22</v>
      </c>
      <c r="B24">
        <v>2.4500000000000002</v>
      </c>
      <c r="C24">
        <v>5.0999999999999996</v>
      </c>
      <c r="D24">
        <f t="shared" si="2"/>
        <v>-0.89888888888888863</v>
      </c>
      <c r="E24">
        <f t="shared" si="3"/>
        <v>6.0025000000000013</v>
      </c>
      <c r="F24">
        <f t="shared" si="0"/>
        <v>-2.6259259259259258</v>
      </c>
      <c r="G24">
        <f t="shared" si="4"/>
        <v>2.3604156378600814</v>
      </c>
      <c r="H24">
        <f t="shared" si="1"/>
        <v>0.80800123456790074</v>
      </c>
      <c r="I24">
        <f t="shared" si="5"/>
        <v>6.8954869684499309</v>
      </c>
      <c r="J24">
        <f t="shared" si="6"/>
        <v>4.5371300000000012</v>
      </c>
      <c r="K24">
        <f t="shared" si="7"/>
        <v>0.31682263689999823</v>
      </c>
      <c r="L24">
        <f t="shared" si="8"/>
        <v>2.4447712635731786</v>
      </c>
      <c r="M24">
        <f t="shared" si="9"/>
        <v>6.6294887364268238</v>
      </c>
      <c r="N24">
        <f t="shared" si="10"/>
        <v>-4.3497402487931396</v>
      </c>
      <c r="O24">
        <f t="shared" si="11"/>
        <v>13.424000248793142</v>
      </c>
      <c r="P24">
        <f t="shared" si="12"/>
        <v>10.168419457201772</v>
      </c>
    </row>
    <row r="25" spans="1:16" x14ac:dyDescent="0.2">
      <c r="A25" t="s">
        <v>23</v>
      </c>
      <c r="B25">
        <v>2.82</v>
      </c>
      <c r="C25">
        <v>6.1</v>
      </c>
      <c r="D25">
        <f t="shared" si="2"/>
        <v>-0.52888888888888896</v>
      </c>
      <c r="E25">
        <f t="shared" si="3"/>
        <v>7.952399999999999</v>
      </c>
      <c r="F25">
        <f t="shared" si="0"/>
        <v>-1.6259259259259258</v>
      </c>
      <c r="G25">
        <f t="shared" si="4"/>
        <v>0.85993415637860082</v>
      </c>
      <c r="H25">
        <f t="shared" si="1"/>
        <v>0.27972345679012356</v>
      </c>
      <c r="I25">
        <f t="shared" si="5"/>
        <v>2.6436351165980789</v>
      </c>
      <c r="J25">
        <f t="shared" si="6"/>
        <v>5.8496679999999994</v>
      </c>
      <c r="K25">
        <f t="shared" si="7"/>
        <v>6.2666110224000107E-2</v>
      </c>
      <c r="L25">
        <f t="shared" si="8"/>
        <v>4.0270250876426337</v>
      </c>
      <c r="M25">
        <f t="shared" si="9"/>
        <v>7.6723109123573652</v>
      </c>
      <c r="N25">
        <f t="shared" si="10"/>
        <v>-2.9775923293971989</v>
      </c>
      <c r="O25">
        <f t="shared" si="11"/>
        <v>14.676928329397198</v>
      </c>
      <c r="P25">
        <f t="shared" si="12"/>
        <v>3.5203438045998574</v>
      </c>
    </row>
    <row r="26" spans="1:16" x14ac:dyDescent="0.2">
      <c r="A26" t="s">
        <v>24</v>
      </c>
      <c r="B26">
        <v>6.56</v>
      </c>
      <c r="C26">
        <v>13.5</v>
      </c>
      <c r="D26">
        <f t="shared" si="2"/>
        <v>3.2111111111111108</v>
      </c>
      <c r="E26">
        <f t="shared" si="3"/>
        <v>43.033599999999993</v>
      </c>
      <c r="F26">
        <f t="shared" si="0"/>
        <v>5.7740740740740746</v>
      </c>
      <c r="G26">
        <f t="shared" si="4"/>
        <v>18.54119341563786</v>
      </c>
      <c r="H26">
        <f t="shared" si="1"/>
        <v>10.311234567901232</v>
      </c>
      <c r="I26">
        <f t="shared" si="5"/>
        <v>33.33993141289438</v>
      </c>
      <c r="J26">
        <f t="shared" si="6"/>
        <v>19.116944</v>
      </c>
      <c r="K26">
        <f t="shared" si="7"/>
        <v>31.550059899136002</v>
      </c>
      <c r="L26">
        <f t="shared" si="8"/>
        <v>14.282347779243104</v>
      </c>
      <c r="M26">
        <f t="shared" si="9"/>
        <v>23.951540220756897</v>
      </c>
      <c r="N26">
        <f t="shared" si="10"/>
        <v>9.2188725537666567</v>
      </c>
      <c r="O26">
        <f t="shared" si="11"/>
        <v>29.015015446233342</v>
      </c>
      <c r="P26">
        <f t="shared" si="12"/>
        <v>129.75529276388227</v>
      </c>
    </row>
    <row r="27" spans="1:16" x14ac:dyDescent="0.2">
      <c r="A27" t="s">
        <v>25</v>
      </c>
      <c r="B27">
        <v>6.19</v>
      </c>
      <c r="C27">
        <v>22.6</v>
      </c>
      <c r="D27">
        <f t="shared" si="2"/>
        <v>2.8411111111111116</v>
      </c>
      <c r="E27">
        <f t="shared" si="3"/>
        <v>38.316100000000006</v>
      </c>
      <c r="F27">
        <f t="shared" si="0"/>
        <v>14.874074074074077</v>
      </c>
      <c r="G27">
        <f t="shared" si="4"/>
        <v>42.258897119341576</v>
      </c>
      <c r="H27">
        <f t="shared" si="1"/>
        <v>8.0719123456790154</v>
      </c>
      <c r="I27">
        <f t="shared" si="5"/>
        <v>221.23807956104261</v>
      </c>
      <c r="J27">
        <f t="shared" si="6"/>
        <v>17.804406000000004</v>
      </c>
      <c r="K27">
        <f t="shared" si="7"/>
        <v>22.997721812835977</v>
      </c>
      <c r="L27">
        <f t="shared" si="8"/>
        <v>13.457304163469537</v>
      </c>
      <c r="M27">
        <f t="shared" si="9"/>
        <v>22.15150783653047</v>
      </c>
      <c r="N27">
        <f t="shared" si="10"/>
        <v>8.1350837841386685</v>
      </c>
      <c r="O27">
        <f t="shared" si="11"/>
        <v>27.473728215861339</v>
      </c>
      <c r="P27">
        <f t="shared" si="12"/>
        <v>101.57576060350826</v>
      </c>
    </row>
    <row r="28" spans="1:16" x14ac:dyDescent="0.2">
      <c r="A28" t="s">
        <v>26</v>
      </c>
      <c r="B28">
        <v>2.17</v>
      </c>
      <c r="C28">
        <v>2.6</v>
      </c>
      <c r="D28">
        <f t="shared" si="2"/>
        <v>-1.1788888888888889</v>
      </c>
      <c r="E28">
        <f t="shared" si="3"/>
        <v>4.7088999999999999</v>
      </c>
      <c r="F28">
        <f t="shared" si="0"/>
        <v>-5.1259259259259249</v>
      </c>
      <c r="G28">
        <f t="shared" si="4"/>
        <v>6.0428971193415624</v>
      </c>
      <c r="H28">
        <f t="shared" si="1"/>
        <v>1.389779012345679</v>
      </c>
      <c r="I28">
        <f t="shared" si="5"/>
        <v>26.275116598079549</v>
      </c>
      <c r="J28">
        <f t="shared" si="6"/>
        <v>3.5438580000000002</v>
      </c>
      <c r="K28">
        <f t="shared" si="7"/>
        <v>0.89086792416400018</v>
      </c>
      <c r="L28">
        <f t="shared" si="8"/>
        <v>1.1899590162039662</v>
      </c>
      <c r="M28">
        <f t="shared" si="9"/>
        <v>5.8977569837960342</v>
      </c>
      <c r="N28">
        <f t="shared" si="10"/>
        <v>-5.4081997613696746</v>
      </c>
      <c r="O28">
        <f t="shared" si="11"/>
        <v>12.495915761369675</v>
      </c>
      <c r="P28">
        <f t="shared" si="12"/>
        <v>17.48969213705837</v>
      </c>
    </row>
    <row r="29" spans="1:16" x14ac:dyDescent="0.2">
      <c r="A29" t="s">
        <v>27</v>
      </c>
      <c r="B29">
        <v>3.89</v>
      </c>
      <c r="C29">
        <v>4.3</v>
      </c>
      <c r="D29">
        <f t="shared" si="2"/>
        <v>0.54111111111111132</v>
      </c>
      <c r="E29">
        <f t="shared" si="3"/>
        <v>15.132100000000001</v>
      </c>
      <c r="F29">
        <f t="shared" si="0"/>
        <v>-3.4259259259259256</v>
      </c>
      <c r="G29">
        <f t="shared" si="4"/>
        <v>-1.8538065843621405</v>
      </c>
      <c r="H29">
        <f t="shared" si="1"/>
        <v>0.29280123456790147</v>
      </c>
      <c r="I29">
        <f t="shared" si="5"/>
        <v>11.73696844993141</v>
      </c>
      <c r="J29">
        <f t="shared" si="6"/>
        <v>9.6453860000000002</v>
      </c>
      <c r="K29">
        <f t="shared" si="7"/>
        <v>28.573151488996004</v>
      </c>
      <c r="L29">
        <f t="shared" si="8"/>
        <v>7.8155861609321917</v>
      </c>
      <c r="M29">
        <f t="shared" si="9"/>
        <v>11.475185839067809</v>
      </c>
      <c r="N29">
        <f t="shared" si="10"/>
        <v>0.81664513915038661</v>
      </c>
      <c r="O29">
        <f t="shared" si="11"/>
        <v>18.474126860849616</v>
      </c>
      <c r="P29">
        <f t="shared" si="12"/>
        <v>3.6843269759644528</v>
      </c>
    </row>
    <row r="30" spans="1:16" x14ac:dyDescent="0.2">
      <c r="A30" t="s">
        <v>28</v>
      </c>
      <c r="B30">
        <v>2.99</v>
      </c>
      <c r="C30">
        <v>10.1</v>
      </c>
      <c r="D30">
        <f t="shared" si="2"/>
        <v>-0.35888888888888859</v>
      </c>
      <c r="E30">
        <f t="shared" si="3"/>
        <v>8.940100000000001</v>
      </c>
      <c r="F30">
        <f t="shared" si="0"/>
        <v>2.3740740740740742</v>
      </c>
      <c r="G30">
        <f t="shared" si="4"/>
        <v>-0.85202880658436153</v>
      </c>
      <c r="H30">
        <f t="shared" si="1"/>
        <v>0.12880123456790102</v>
      </c>
      <c r="I30">
        <f t="shared" si="5"/>
        <v>5.6362277091906732</v>
      </c>
      <c r="J30">
        <f t="shared" si="6"/>
        <v>6.452726000000002</v>
      </c>
      <c r="K30">
        <f t="shared" si="7"/>
        <v>13.302607631075983</v>
      </c>
      <c r="L30">
        <f t="shared" si="8"/>
        <v>4.714807935476653</v>
      </c>
      <c r="M30">
        <f t="shared" si="9"/>
        <v>8.1906440645233509</v>
      </c>
      <c r="N30">
        <f t="shared" si="10"/>
        <v>-2.3574304648977478</v>
      </c>
      <c r="O30">
        <f t="shared" si="11"/>
        <v>15.262882464897752</v>
      </c>
      <c r="P30">
        <f t="shared" si="12"/>
        <v>1.6210380513777769</v>
      </c>
    </row>
    <row r="31" spans="1:16" x14ac:dyDescent="0.2">
      <c r="A31" t="s">
        <v>29</v>
      </c>
      <c r="B31">
        <v>3.73</v>
      </c>
      <c r="C31">
        <v>16.5</v>
      </c>
      <c r="D31">
        <f t="shared" si="2"/>
        <v>0.38111111111111118</v>
      </c>
      <c r="E31">
        <f t="shared" si="3"/>
        <v>13.9129</v>
      </c>
      <c r="F31">
        <f t="shared" si="0"/>
        <v>8.7740740740740755</v>
      </c>
      <c r="G31">
        <f t="shared" si="4"/>
        <v>3.3438971193415647</v>
      </c>
      <c r="H31">
        <f t="shared" si="1"/>
        <v>0.14524567901234572</v>
      </c>
      <c r="I31">
        <f t="shared" si="5"/>
        <v>76.984375857338847</v>
      </c>
      <c r="J31">
        <f t="shared" si="6"/>
        <v>9.0778020000000001</v>
      </c>
      <c r="K31">
        <f t="shared" si="7"/>
        <v>55.089023151203996</v>
      </c>
      <c r="L31">
        <f t="shared" si="8"/>
        <v>7.3304529046195555</v>
      </c>
      <c r="M31">
        <f t="shared" si="9"/>
        <v>10.825151095380445</v>
      </c>
      <c r="N31">
        <f t="shared" si="10"/>
        <v>0.26578029110085133</v>
      </c>
      <c r="O31">
        <f t="shared" si="11"/>
        <v>17.889823708899151</v>
      </c>
      <c r="P31">
        <f t="shared" si="12"/>
        <v>1.8275689196539331</v>
      </c>
    </row>
    <row r="33" spans="15:23" x14ac:dyDescent="0.2">
      <c r="O33" t="s">
        <v>30</v>
      </c>
    </row>
    <row r="34" spans="15:23" ht="16" thickBot="1" x14ac:dyDescent="0.25"/>
    <row r="35" spans="15:23" x14ac:dyDescent="0.2">
      <c r="O35" s="4" t="s">
        <v>31</v>
      </c>
      <c r="P35" s="4"/>
    </row>
    <row r="36" spans="15:23" x14ac:dyDescent="0.2">
      <c r="O36" s="1" t="s">
        <v>32</v>
      </c>
      <c r="P36" s="1">
        <v>0.7170550107786452</v>
      </c>
    </row>
    <row r="37" spans="15:23" x14ac:dyDescent="0.2">
      <c r="O37" s="1" t="s">
        <v>33</v>
      </c>
      <c r="P37" s="1">
        <v>0.51416788848276296</v>
      </c>
    </row>
    <row r="38" spans="15:23" x14ac:dyDescent="0.2">
      <c r="O38" s="1" t="s">
        <v>34</v>
      </c>
      <c r="P38" s="1">
        <v>0.49473460402207353</v>
      </c>
    </row>
    <row r="39" spans="15:23" x14ac:dyDescent="0.2">
      <c r="O39" s="1" t="s">
        <v>35</v>
      </c>
      <c r="P39" s="1">
        <v>4.2131913097427001</v>
      </c>
    </row>
    <row r="40" spans="15:23" ht="16" thickBot="1" x14ac:dyDescent="0.25">
      <c r="O40" s="2" t="s">
        <v>36</v>
      </c>
      <c r="P40" s="2">
        <v>27</v>
      </c>
    </row>
    <row r="42" spans="15:23" ht="16" thickBot="1" x14ac:dyDescent="0.25">
      <c r="O42" t="s">
        <v>37</v>
      </c>
    </row>
    <row r="43" spans="15:23" x14ac:dyDescent="0.2">
      <c r="O43" s="3"/>
      <c r="P43" s="3" t="s">
        <v>42</v>
      </c>
      <c r="Q43" s="3" t="s">
        <v>43</v>
      </c>
      <c r="R43" s="3" t="s">
        <v>44</v>
      </c>
      <c r="S43" s="3" t="s">
        <v>45</v>
      </c>
      <c r="T43" s="3" t="s">
        <v>46</v>
      </c>
    </row>
    <row r="44" spans="15:23" x14ac:dyDescent="0.2">
      <c r="O44" s="1" t="s">
        <v>38</v>
      </c>
      <c r="P44" s="1">
        <v>1</v>
      </c>
      <c r="Q44" s="1">
        <v>469.65732653956661</v>
      </c>
      <c r="R44" s="1">
        <v>469.65732653956661</v>
      </c>
      <c r="S44" s="1">
        <v>26.458105397615348</v>
      </c>
      <c r="T44" s="1">
        <v>2.5705348612963762E-5</v>
      </c>
    </row>
    <row r="45" spans="15:23" x14ac:dyDescent="0.2">
      <c r="O45" s="1" t="s">
        <v>39</v>
      </c>
      <c r="P45" s="1">
        <v>25</v>
      </c>
      <c r="Q45" s="1">
        <v>443.77452531228528</v>
      </c>
      <c r="R45" s="1">
        <v>17.750981012491412</v>
      </c>
      <c r="S45" s="1"/>
      <c r="T45" s="1"/>
    </row>
    <row r="46" spans="15:23" ht="16" thickBot="1" x14ac:dyDescent="0.25">
      <c r="O46" s="2" t="s">
        <v>40</v>
      </c>
      <c r="P46" s="2">
        <v>26</v>
      </c>
      <c r="Q46" s="2">
        <v>913.43185185185189</v>
      </c>
      <c r="R46" s="2"/>
      <c r="S46" s="2"/>
      <c r="T46" s="2"/>
    </row>
    <row r="47" spans="15:23" ht="16" thickBot="1" x14ac:dyDescent="0.25"/>
    <row r="48" spans="15:23" x14ac:dyDescent="0.2">
      <c r="O48" s="3"/>
      <c r="P48" s="3" t="s">
        <v>47</v>
      </c>
      <c r="Q48" s="3" t="s">
        <v>35</v>
      </c>
      <c r="R48" s="3" t="s">
        <v>48</v>
      </c>
      <c r="S48" s="3" t="s">
        <v>49</v>
      </c>
      <c r="T48" s="3" t="s">
        <v>50</v>
      </c>
      <c r="U48" s="3" t="s">
        <v>51</v>
      </c>
      <c r="V48" s="3" t="s">
        <v>71</v>
      </c>
      <c r="W48" s="3" t="s">
        <v>52</v>
      </c>
    </row>
    <row r="49" spans="15:23" x14ac:dyDescent="0.2">
      <c r="O49" s="1" t="s">
        <v>41</v>
      </c>
      <c r="P49" s="1">
        <v>-4.1540145730422564</v>
      </c>
      <c r="Q49" s="1">
        <v>2.4477846730046844</v>
      </c>
      <c r="R49" s="1">
        <v>-1.6970506510865413</v>
      </c>
      <c r="S49" s="1">
        <v>0.10210445622278708</v>
      </c>
      <c r="T49" s="1">
        <v>-9.195321475934028</v>
      </c>
      <c r="U49" s="1">
        <v>0.88729232984951523</v>
      </c>
      <c r="V49" s="1">
        <v>-10.977057234745086</v>
      </c>
      <c r="W49" s="1">
        <v>2.6690280886605731</v>
      </c>
    </row>
    <row r="50" spans="15:23" ht="16" thickBot="1" x14ac:dyDescent="0.25">
      <c r="O50" s="2" t="s">
        <v>1</v>
      </c>
      <c r="P50" s="2">
        <v>3.5474274880794172</v>
      </c>
      <c r="Q50" s="2">
        <v>0.68965859944352681</v>
      </c>
      <c r="R50" s="2">
        <v>5.1437442974564123</v>
      </c>
      <c r="S50" s="2">
        <v>2.5705348612963718E-5</v>
      </c>
      <c r="T50" s="2">
        <v>2.1270490142876297</v>
      </c>
      <c r="U50" s="2">
        <v>4.9678059618712052</v>
      </c>
      <c r="V50" s="2">
        <v>1.6250484087802302</v>
      </c>
      <c r="W50" s="2">
        <v>5.4698065673786047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abSelected="1" topLeftCell="A8" zoomScale="130" zoomScaleNormal="130" workbookViewId="0">
      <selection activeCell="A18" sqref="A18"/>
    </sheetView>
  </sheetViews>
  <sheetFormatPr baseColWidth="10" defaultRowHeight="16" x14ac:dyDescent="0.2"/>
  <cols>
    <col min="1" max="1" width="26.6640625" style="155" customWidth="1"/>
    <col min="2" max="2" width="17.1640625" style="155" bestFit="1" customWidth="1"/>
    <col min="3" max="3" width="10.83203125" style="155"/>
    <col min="4" max="4" width="21.6640625" style="155" bestFit="1" customWidth="1"/>
    <col min="5" max="5" width="55.6640625" style="155" bestFit="1" customWidth="1"/>
    <col min="6" max="6" width="16.83203125" style="155" bestFit="1" customWidth="1"/>
    <col min="7" max="7" width="10.83203125" style="155"/>
    <col min="8" max="8" width="17.1640625" style="155" bestFit="1" customWidth="1"/>
    <col min="9" max="9" width="16.83203125" style="155" bestFit="1" customWidth="1"/>
    <col min="10" max="16384" width="10.83203125" style="155"/>
  </cols>
  <sheetData>
    <row r="1" spans="1:9" x14ac:dyDescent="0.2">
      <c r="A1" s="186" t="s">
        <v>219</v>
      </c>
      <c r="B1" s="154" t="s">
        <v>149</v>
      </c>
      <c r="C1" s="154" t="s">
        <v>150</v>
      </c>
      <c r="D1" s="154" t="s">
        <v>151</v>
      </c>
      <c r="E1" s="154" t="s">
        <v>152</v>
      </c>
      <c r="F1" s="154" t="s">
        <v>153</v>
      </c>
      <c r="H1" s="154" t="s">
        <v>149</v>
      </c>
      <c r="I1" s="154" t="s">
        <v>153</v>
      </c>
    </row>
    <row r="2" spans="1:9" x14ac:dyDescent="0.2">
      <c r="A2" s="156">
        <v>42</v>
      </c>
      <c r="B2" s="157">
        <f t="shared" ref="B2:B12" si="0">(A2-$A$13)/$A$14</f>
        <v>-1.680099585128652</v>
      </c>
      <c r="C2" s="156">
        <v>1</v>
      </c>
      <c r="D2" s="156" t="s">
        <v>154</v>
      </c>
      <c r="E2" s="157">
        <f>E15</f>
        <v>4.5454545454545456E-2</v>
      </c>
      <c r="F2" s="157">
        <f>_xlfn.NORM.S.INV(E2)</f>
        <v>-1.6906216295848977</v>
      </c>
      <c r="H2" s="157">
        <f>B2</f>
        <v>-1.680099585128652</v>
      </c>
      <c r="I2" s="157">
        <f>F2</f>
        <v>-1.6906216295848977</v>
      </c>
    </row>
    <row r="3" spans="1:9" x14ac:dyDescent="0.2">
      <c r="A3" s="156">
        <v>46</v>
      </c>
      <c r="B3" s="157">
        <f t="shared" si="0"/>
        <v>-1.0839352162120335</v>
      </c>
      <c r="C3" s="156">
        <v>2</v>
      </c>
      <c r="D3" s="156" t="s">
        <v>155</v>
      </c>
      <c r="E3" s="157">
        <f t="shared" ref="E3:E12" si="1">E16</f>
        <v>0.13636363636363635</v>
      </c>
      <c r="F3" s="157">
        <f t="shared" ref="F3:F12" si="2">_xlfn.NORM.S.INV(E3)</f>
        <v>-1.096803562093513</v>
      </c>
      <c r="H3" s="157">
        <f t="shared" ref="H3:H12" si="3">B3</f>
        <v>-1.0839352162120335</v>
      </c>
      <c r="I3" s="157">
        <f t="shared" ref="I3:I12" si="4">F3</f>
        <v>-1.096803562093513</v>
      </c>
    </row>
    <row r="4" spans="1:9" x14ac:dyDescent="0.2">
      <c r="A4" s="156">
        <v>48</v>
      </c>
      <c r="B4" s="157">
        <f t="shared" si="0"/>
        <v>-0.78585303175372434</v>
      </c>
      <c r="C4" s="156">
        <v>3</v>
      </c>
      <c r="D4" s="156" t="s">
        <v>156</v>
      </c>
      <c r="E4" s="157">
        <f t="shared" si="1"/>
        <v>0.22727272727272729</v>
      </c>
      <c r="F4" s="157">
        <f t="shared" si="2"/>
        <v>-0.74785859476330196</v>
      </c>
      <c r="H4" s="157">
        <f t="shared" si="3"/>
        <v>-0.78585303175372434</v>
      </c>
      <c r="I4" s="157">
        <f t="shared" si="4"/>
        <v>-0.74785859476330196</v>
      </c>
    </row>
    <row r="5" spans="1:9" x14ac:dyDescent="0.2">
      <c r="A5" s="156">
        <v>50</v>
      </c>
      <c r="B5" s="157">
        <f t="shared" si="0"/>
        <v>-0.48777084729541514</v>
      </c>
      <c r="C5" s="156">
        <v>4</v>
      </c>
      <c r="D5" s="156" t="s">
        <v>157</v>
      </c>
      <c r="E5" s="157">
        <f t="shared" si="1"/>
        <v>0.31818181818181818</v>
      </c>
      <c r="F5" s="157">
        <f t="shared" si="2"/>
        <v>-0.47278912099226744</v>
      </c>
      <c r="H5" s="157">
        <f t="shared" si="3"/>
        <v>-0.48777084729541514</v>
      </c>
      <c r="I5" s="157">
        <f t="shared" si="4"/>
        <v>-0.47278912099226744</v>
      </c>
    </row>
    <row r="6" spans="1:9" x14ac:dyDescent="0.2">
      <c r="A6" s="156">
        <v>52</v>
      </c>
      <c r="B6" s="157">
        <f t="shared" si="0"/>
        <v>-0.18968866283710595</v>
      </c>
      <c r="C6" s="156">
        <v>5</v>
      </c>
      <c r="D6" s="156" t="s">
        <v>158</v>
      </c>
      <c r="E6" s="157">
        <f t="shared" si="1"/>
        <v>0.40909090909090912</v>
      </c>
      <c r="F6" s="157">
        <f t="shared" si="2"/>
        <v>-0.22988411757923208</v>
      </c>
      <c r="H6" s="157">
        <f t="shared" si="3"/>
        <v>-0.18968866283710595</v>
      </c>
      <c r="I6" s="157">
        <f t="shared" si="4"/>
        <v>-0.22988411757923208</v>
      </c>
    </row>
    <row r="7" spans="1:9" x14ac:dyDescent="0.2">
      <c r="A7" s="156">
        <v>53</v>
      </c>
      <c r="B7" s="157">
        <f t="shared" si="0"/>
        <v>-4.064757060795135E-2</v>
      </c>
      <c r="C7" s="156">
        <v>6</v>
      </c>
      <c r="D7" s="156" t="s">
        <v>159</v>
      </c>
      <c r="E7" s="157">
        <f t="shared" si="1"/>
        <v>0.5</v>
      </c>
      <c r="F7" s="157">
        <f t="shared" si="2"/>
        <v>0</v>
      </c>
      <c r="H7" s="157">
        <f t="shared" si="3"/>
        <v>-4.064757060795135E-2</v>
      </c>
      <c r="I7" s="157">
        <f t="shared" si="4"/>
        <v>0</v>
      </c>
    </row>
    <row r="8" spans="1:9" x14ac:dyDescent="0.2">
      <c r="A8" s="156">
        <v>55</v>
      </c>
      <c r="B8" s="157">
        <f t="shared" si="0"/>
        <v>0.25743461385035787</v>
      </c>
      <c r="C8" s="156">
        <v>7</v>
      </c>
      <c r="D8" s="156" t="s">
        <v>160</v>
      </c>
      <c r="E8" s="157">
        <f t="shared" si="1"/>
        <v>0.59090909090909094</v>
      </c>
      <c r="F8" s="157">
        <f t="shared" si="2"/>
        <v>0.22988411757923222</v>
      </c>
      <c r="H8" s="157">
        <f t="shared" si="3"/>
        <v>0.25743461385035787</v>
      </c>
      <c r="I8" s="157">
        <f t="shared" si="4"/>
        <v>0.22988411757923222</v>
      </c>
    </row>
    <row r="9" spans="1:9" x14ac:dyDescent="0.2">
      <c r="A9" s="156">
        <v>56</v>
      </c>
      <c r="B9" s="157">
        <f t="shared" si="0"/>
        <v>0.40647570607951244</v>
      </c>
      <c r="C9" s="156">
        <v>8</v>
      </c>
      <c r="D9" s="156" t="s">
        <v>161</v>
      </c>
      <c r="E9" s="157">
        <f t="shared" si="1"/>
        <v>0.68181818181818188</v>
      </c>
      <c r="F9" s="157">
        <f t="shared" si="2"/>
        <v>0.4727891209922675</v>
      </c>
      <c r="H9" s="157">
        <f t="shared" si="3"/>
        <v>0.40647570607951244</v>
      </c>
      <c r="I9" s="157">
        <f t="shared" si="4"/>
        <v>0.4727891209922675</v>
      </c>
    </row>
    <row r="10" spans="1:9" x14ac:dyDescent="0.2">
      <c r="A10" s="156">
        <v>58</v>
      </c>
      <c r="B10" s="157">
        <f t="shared" si="0"/>
        <v>0.7045578905378217</v>
      </c>
      <c r="C10" s="156">
        <v>9</v>
      </c>
      <c r="D10" s="156" t="s">
        <v>162</v>
      </c>
      <c r="E10" s="157">
        <f t="shared" si="1"/>
        <v>0.77272727272727271</v>
      </c>
      <c r="F10" s="157">
        <f t="shared" si="2"/>
        <v>0.74785859476330196</v>
      </c>
      <c r="H10" s="157">
        <f t="shared" si="3"/>
        <v>0.7045578905378217</v>
      </c>
      <c r="I10" s="157">
        <f t="shared" si="4"/>
        <v>0.74785859476330196</v>
      </c>
    </row>
    <row r="11" spans="1:9" x14ac:dyDescent="0.2">
      <c r="A11" s="156">
        <v>61</v>
      </c>
      <c r="B11" s="157">
        <f t="shared" si="0"/>
        <v>1.1516811672252854</v>
      </c>
      <c r="C11" s="156">
        <v>10</v>
      </c>
      <c r="D11" s="156" t="s">
        <v>163</v>
      </c>
      <c r="E11" s="157">
        <f t="shared" si="1"/>
        <v>0.86363636363636365</v>
      </c>
      <c r="F11" s="157">
        <f t="shared" si="2"/>
        <v>1.096803562093513</v>
      </c>
      <c r="H11" s="157">
        <f t="shared" si="3"/>
        <v>1.1516811672252854</v>
      </c>
      <c r="I11" s="157">
        <f t="shared" si="4"/>
        <v>1.096803562093513</v>
      </c>
    </row>
    <row r="12" spans="1:9" x14ac:dyDescent="0.2">
      <c r="A12" s="158">
        <v>65</v>
      </c>
      <c r="B12" s="159">
        <f t="shared" si="0"/>
        <v>1.7478455361419039</v>
      </c>
      <c r="C12" s="158">
        <v>11</v>
      </c>
      <c r="D12" s="156" t="s">
        <v>164</v>
      </c>
      <c r="E12" s="157">
        <f t="shared" si="1"/>
        <v>0.95454545454545459</v>
      </c>
      <c r="F12" s="157">
        <f t="shared" si="2"/>
        <v>1.6906216295848984</v>
      </c>
      <c r="H12" s="159">
        <f t="shared" si="3"/>
        <v>1.7478455361419039</v>
      </c>
      <c r="I12" s="157">
        <f t="shared" si="4"/>
        <v>1.6906216295848984</v>
      </c>
    </row>
    <row r="13" spans="1:9" x14ac:dyDescent="0.2">
      <c r="A13" s="192">
        <f>AVERAGE(A2:A12)</f>
        <v>53.272727272727273</v>
      </c>
      <c r="C13" s="160" t="s">
        <v>165</v>
      </c>
      <c r="D13" s="161">
        <f>1/COUNT(C2:C12)</f>
        <v>9.0909090909090912E-2</v>
      </c>
    </row>
    <row r="14" spans="1:9" x14ac:dyDescent="0.2">
      <c r="A14" s="162">
        <f>_xlfn.STDEV.S(A2:A12)</f>
        <v>6.7095589883525122</v>
      </c>
      <c r="D14" s="155">
        <v>0</v>
      </c>
    </row>
    <row r="15" spans="1:9" x14ac:dyDescent="0.2">
      <c r="D15" s="155">
        <f t="shared" ref="D15:D25" si="5">C2*$D$13</f>
        <v>9.0909090909090912E-2</v>
      </c>
      <c r="E15" s="163">
        <f>(C2-0.5)*$D$13</f>
        <v>4.5454545454545456E-2</v>
      </c>
    </row>
    <row r="16" spans="1:9" x14ac:dyDescent="0.2">
      <c r="D16" s="155">
        <f t="shared" si="5"/>
        <v>0.18181818181818182</v>
      </c>
      <c r="E16" s="163">
        <f t="shared" ref="E16:E25" si="6">(C3-0.5)*$D$13</f>
        <v>0.13636363636363635</v>
      </c>
    </row>
    <row r="17" spans="4:5" x14ac:dyDescent="0.2">
      <c r="D17" s="155">
        <f t="shared" si="5"/>
        <v>0.27272727272727271</v>
      </c>
      <c r="E17" s="163">
        <f t="shared" si="6"/>
        <v>0.22727272727272729</v>
      </c>
    </row>
    <row r="18" spans="4:5" x14ac:dyDescent="0.2">
      <c r="D18" s="155">
        <f t="shared" si="5"/>
        <v>0.36363636363636365</v>
      </c>
      <c r="E18" s="163">
        <f t="shared" si="6"/>
        <v>0.31818181818181818</v>
      </c>
    </row>
    <row r="19" spans="4:5" x14ac:dyDescent="0.2">
      <c r="D19" s="155">
        <f t="shared" si="5"/>
        <v>0.45454545454545459</v>
      </c>
      <c r="E19" s="163">
        <f t="shared" si="6"/>
        <v>0.40909090909090912</v>
      </c>
    </row>
    <row r="20" spans="4:5" x14ac:dyDescent="0.2">
      <c r="D20" s="155">
        <f t="shared" si="5"/>
        <v>0.54545454545454541</v>
      </c>
      <c r="E20" s="163">
        <f t="shared" si="6"/>
        <v>0.5</v>
      </c>
    </row>
    <row r="21" spans="4:5" x14ac:dyDescent="0.2">
      <c r="D21" s="155">
        <f t="shared" si="5"/>
        <v>0.63636363636363635</v>
      </c>
      <c r="E21" s="163">
        <f t="shared" si="6"/>
        <v>0.59090909090909094</v>
      </c>
    </row>
    <row r="22" spans="4:5" x14ac:dyDescent="0.2">
      <c r="D22" s="155">
        <f t="shared" si="5"/>
        <v>0.72727272727272729</v>
      </c>
      <c r="E22" s="163">
        <f t="shared" si="6"/>
        <v>0.68181818181818188</v>
      </c>
    </row>
    <row r="23" spans="4:5" x14ac:dyDescent="0.2">
      <c r="D23" s="155">
        <f t="shared" si="5"/>
        <v>0.81818181818181823</v>
      </c>
      <c r="E23" s="163">
        <f t="shared" si="6"/>
        <v>0.77272727272727271</v>
      </c>
    </row>
    <row r="24" spans="4:5" x14ac:dyDescent="0.2">
      <c r="D24" s="155">
        <f t="shared" si="5"/>
        <v>0.90909090909090917</v>
      </c>
      <c r="E24" s="163">
        <f t="shared" si="6"/>
        <v>0.86363636363636365</v>
      </c>
    </row>
    <row r="25" spans="4:5" x14ac:dyDescent="0.2">
      <c r="D25" s="155">
        <f t="shared" si="5"/>
        <v>1</v>
      </c>
      <c r="E25" s="163">
        <f t="shared" si="6"/>
        <v>0.95454545454545459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"/>
  <sheetViews>
    <sheetView zoomScale="190" zoomScaleNormal="190" workbookViewId="0">
      <selection activeCell="G2" sqref="G2"/>
    </sheetView>
  </sheetViews>
  <sheetFormatPr baseColWidth="10" defaultColWidth="8.83203125" defaultRowHeight="15" x14ac:dyDescent="0.2"/>
  <cols>
    <col min="3" max="3" width="10.1640625" bestFit="1" customWidth="1"/>
    <col min="4" max="4" width="17.83203125" bestFit="1" customWidth="1"/>
    <col min="5" max="5" width="17.5" bestFit="1" customWidth="1"/>
  </cols>
  <sheetData>
    <row r="1" spans="1:7" x14ac:dyDescent="0.2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2">
      <c r="A2">
        <v>2.85</v>
      </c>
      <c r="B2">
        <v>1</v>
      </c>
      <c r="C2">
        <f>(B2-0.5)/COUNT($B$2:$B$58)</f>
        <v>8.771929824561403E-3</v>
      </c>
      <c r="D2">
        <f>_xlfn.NORM.INV(C2,0,1)</f>
        <v>-2.3751070841947706</v>
      </c>
      <c r="E2">
        <f>(A2-AVERAGE($A$2:$A$58))/STDEV($A$2:$A$58)</f>
        <v>-1.8028994146150112</v>
      </c>
      <c r="F2">
        <v>-2.4700000000000002</v>
      </c>
      <c r="G2">
        <v>-2.4700000000000002</v>
      </c>
    </row>
    <row r="3" spans="1:7" x14ac:dyDescent="0.2">
      <c r="A3">
        <v>2.85</v>
      </c>
      <c r="B3">
        <v>2</v>
      </c>
      <c r="C3">
        <f t="shared" ref="C3:C58" si="0">(B3-0.5)/COUNT($B$2:$B$58)</f>
        <v>2.6315789473684209E-2</v>
      </c>
      <c r="D3">
        <f t="shared" ref="D3:D58" si="1">_xlfn.NORM.INV(C3,0,1)</f>
        <v>-1.9379315108528286</v>
      </c>
      <c r="E3">
        <f t="shared" ref="E3:E58" si="2">(A3-AVERAGE($A$2:$A$58))/STDEV($A$2:$A$58)</f>
        <v>-1.8028994146150112</v>
      </c>
      <c r="F3">
        <v>-2</v>
      </c>
      <c r="G3">
        <v>-2</v>
      </c>
    </row>
    <row r="4" spans="1:7" x14ac:dyDescent="0.2">
      <c r="A4">
        <v>2.98</v>
      </c>
      <c r="B4">
        <v>3</v>
      </c>
      <c r="C4">
        <f t="shared" si="0"/>
        <v>4.3859649122807015E-2</v>
      </c>
      <c r="D4">
        <f t="shared" si="1"/>
        <v>-1.7075530935596599</v>
      </c>
      <c r="E4">
        <f t="shared" si="2"/>
        <v>-1.6093117510546979</v>
      </c>
      <c r="F4">
        <v>-1</v>
      </c>
      <c r="G4">
        <v>-1</v>
      </c>
    </row>
    <row r="5" spans="1:7" x14ac:dyDescent="0.2">
      <c r="A5">
        <v>3.04</v>
      </c>
      <c r="B5">
        <v>4</v>
      </c>
      <c r="C5">
        <f t="shared" si="0"/>
        <v>6.1403508771929821E-2</v>
      </c>
      <c r="D5">
        <f t="shared" si="1"/>
        <v>-1.5430979274111272</v>
      </c>
      <c r="E5">
        <f t="shared" si="2"/>
        <v>-1.5199635986422455</v>
      </c>
      <c r="F5">
        <v>0</v>
      </c>
      <c r="G5">
        <v>0</v>
      </c>
    </row>
    <row r="6" spans="1:7" x14ac:dyDescent="0.2">
      <c r="A6">
        <v>3.1</v>
      </c>
      <c r="B6">
        <v>5</v>
      </c>
      <c r="C6">
        <f t="shared" si="0"/>
        <v>7.8947368421052627E-2</v>
      </c>
      <c r="D6">
        <f t="shared" si="1"/>
        <v>-1.4121875789061642</v>
      </c>
      <c r="E6">
        <f t="shared" si="2"/>
        <v>-1.4306154462297931</v>
      </c>
      <c r="F6">
        <v>1</v>
      </c>
      <c r="G6">
        <v>1</v>
      </c>
    </row>
    <row r="7" spans="1:7" x14ac:dyDescent="0.2">
      <c r="A7">
        <v>3.1</v>
      </c>
      <c r="B7">
        <v>6</v>
      </c>
      <c r="C7">
        <f t="shared" si="0"/>
        <v>9.6491228070175433E-2</v>
      </c>
      <c r="D7">
        <f t="shared" si="1"/>
        <v>-1.3018067488856802</v>
      </c>
      <c r="E7">
        <f t="shared" si="2"/>
        <v>-1.4306154462297931</v>
      </c>
      <c r="F7">
        <v>2</v>
      </c>
      <c r="G7">
        <v>2</v>
      </c>
    </row>
    <row r="8" spans="1:7" x14ac:dyDescent="0.2">
      <c r="A8">
        <v>3.19</v>
      </c>
      <c r="B8">
        <v>7</v>
      </c>
      <c r="C8">
        <f t="shared" si="0"/>
        <v>0.11403508771929824</v>
      </c>
      <c r="D8">
        <f t="shared" si="1"/>
        <v>-1.2053449195375296</v>
      </c>
      <c r="E8">
        <f t="shared" si="2"/>
        <v>-1.2965932176111148</v>
      </c>
      <c r="F8">
        <v>2.5</v>
      </c>
      <c r="G8">
        <v>2.5</v>
      </c>
    </row>
    <row r="9" spans="1:7" x14ac:dyDescent="0.2">
      <c r="A9">
        <v>3.2</v>
      </c>
      <c r="B9">
        <v>8</v>
      </c>
      <c r="C9">
        <f t="shared" si="0"/>
        <v>0.13157894736842105</v>
      </c>
      <c r="D9">
        <f t="shared" si="1"/>
        <v>-1.1189583810625605</v>
      </c>
      <c r="E9">
        <f t="shared" si="2"/>
        <v>-1.2817018588757056</v>
      </c>
    </row>
    <row r="10" spans="1:7" x14ac:dyDescent="0.2">
      <c r="A10">
        <v>3.3</v>
      </c>
      <c r="B10">
        <v>9</v>
      </c>
      <c r="C10">
        <f t="shared" si="0"/>
        <v>0.14912280701754385</v>
      </c>
      <c r="D10">
        <f t="shared" si="1"/>
        <v>-1.0402029655508966</v>
      </c>
      <c r="E10">
        <f t="shared" si="2"/>
        <v>-1.1327882715216189</v>
      </c>
    </row>
    <row r="11" spans="1:7" x14ac:dyDescent="0.2">
      <c r="A11">
        <v>3.39</v>
      </c>
      <c r="B11">
        <v>10</v>
      </c>
      <c r="C11">
        <f t="shared" si="0"/>
        <v>0.16666666666666666</v>
      </c>
      <c r="D11">
        <f t="shared" si="1"/>
        <v>-0.96742156610170071</v>
      </c>
      <c r="E11">
        <f t="shared" si="2"/>
        <v>-0.99876604290293991</v>
      </c>
    </row>
    <row r="12" spans="1:7" x14ac:dyDescent="0.2">
      <c r="A12">
        <v>3.42</v>
      </c>
      <c r="B12">
        <v>11</v>
      </c>
      <c r="C12">
        <f t="shared" si="0"/>
        <v>0.18421052631578946</v>
      </c>
      <c r="D12">
        <f t="shared" si="1"/>
        <v>-0.89943490766723355</v>
      </c>
      <c r="E12">
        <f t="shared" si="2"/>
        <v>-0.95409196669671403</v>
      </c>
    </row>
    <row r="13" spans="1:7" x14ac:dyDescent="0.2">
      <c r="A13">
        <v>3.48</v>
      </c>
      <c r="B13">
        <v>12</v>
      </c>
      <c r="C13">
        <f t="shared" si="0"/>
        <v>0.20175438596491227</v>
      </c>
      <c r="D13">
        <f t="shared" si="1"/>
        <v>-0.83537114357211095</v>
      </c>
      <c r="E13">
        <f t="shared" si="2"/>
        <v>-0.86474381428426161</v>
      </c>
    </row>
    <row r="14" spans="1:7" x14ac:dyDescent="0.2">
      <c r="A14">
        <v>3.5</v>
      </c>
      <c r="B14">
        <v>13</v>
      </c>
      <c r="C14">
        <f t="shared" si="0"/>
        <v>0.21929824561403508</v>
      </c>
      <c r="D14">
        <f t="shared" si="1"/>
        <v>-0.77456543033667291</v>
      </c>
      <c r="E14">
        <f t="shared" si="2"/>
        <v>-0.8349610968134441</v>
      </c>
    </row>
    <row r="15" spans="1:7" x14ac:dyDescent="0.2">
      <c r="A15">
        <v>3.54</v>
      </c>
      <c r="B15">
        <v>14</v>
      </c>
      <c r="C15">
        <f t="shared" si="0"/>
        <v>0.23684210526315788</v>
      </c>
      <c r="D15">
        <f t="shared" si="1"/>
        <v>-0.71649750017799174</v>
      </c>
      <c r="E15">
        <f t="shared" si="2"/>
        <v>-0.77539566187180908</v>
      </c>
    </row>
    <row r="16" spans="1:7" x14ac:dyDescent="0.2">
      <c r="A16">
        <v>3.54</v>
      </c>
      <c r="B16">
        <v>15</v>
      </c>
      <c r="C16">
        <f t="shared" si="0"/>
        <v>0.25438596491228072</v>
      </c>
      <c r="D16">
        <f t="shared" si="1"/>
        <v>-0.66075112714025497</v>
      </c>
      <c r="E16">
        <f t="shared" si="2"/>
        <v>-0.77539566187180908</v>
      </c>
    </row>
    <row r="17" spans="1:5" x14ac:dyDescent="0.2">
      <c r="A17">
        <v>3.57</v>
      </c>
      <c r="B17">
        <v>16</v>
      </c>
      <c r="C17">
        <f t="shared" si="0"/>
        <v>0.27192982456140352</v>
      </c>
      <c r="D17">
        <f t="shared" si="1"/>
        <v>-0.60698683480348592</v>
      </c>
      <c r="E17">
        <f t="shared" si="2"/>
        <v>-0.73072158566558321</v>
      </c>
    </row>
    <row r="18" spans="1:5" x14ac:dyDescent="0.2">
      <c r="A18">
        <v>3.6</v>
      </c>
      <c r="B18">
        <v>17</v>
      </c>
      <c r="C18">
        <f t="shared" si="0"/>
        <v>0.28947368421052633</v>
      </c>
      <c r="D18">
        <f t="shared" si="1"/>
        <v>-0.55492294270265385</v>
      </c>
      <c r="E18">
        <f t="shared" si="2"/>
        <v>-0.68604750945935666</v>
      </c>
    </row>
    <row r="19" spans="1:5" x14ac:dyDescent="0.2">
      <c r="A19">
        <v>3.6</v>
      </c>
      <c r="B19">
        <v>18</v>
      </c>
      <c r="C19">
        <f t="shared" si="0"/>
        <v>0.30701754385964913</v>
      </c>
      <c r="D19">
        <f t="shared" si="1"/>
        <v>-0.50432204607777764</v>
      </c>
      <c r="E19">
        <f t="shared" si="2"/>
        <v>-0.68604750945935666</v>
      </c>
    </row>
    <row r="20" spans="1:5" x14ac:dyDescent="0.2">
      <c r="A20">
        <v>3.69</v>
      </c>
      <c r="B20">
        <v>19</v>
      </c>
      <c r="C20">
        <f t="shared" si="0"/>
        <v>0.32456140350877194</v>
      </c>
      <c r="D20">
        <f t="shared" si="1"/>
        <v>-0.45498114030642844</v>
      </c>
      <c r="E20">
        <f t="shared" si="2"/>
        <v>-0.55202528084067837</v>
      </c>
    </row>
    <row r="21" spans="1:5" x14ac:dyDescent="0.2">
      <c r="A21">
        <v>3.7</v>
      </c>
      <c r="B21">
        <v>20</v>
      </c>
      <c r="C21">
        <f t="shared" si="0"/>
        <v>0.34210526315789475</v>
      </c>
      <c r="D21">
        <f t="shared" si="1"/>
        <v>-0.40672425187136374</v>
      </c>
      <c r="E21">
        <f t="shared" si="2"/>
        <v>-0.53713392210526922</v>
      </c>
    </row>
    <row r="22" spans="1:5" x14ac:dyDescent="0.2">
      <c r="A22">
        <v>3.7</v>
      </c>
      <c r="B22">
        <v>21</v>
      </c>
      <c r="C22">
        <f t="shared" si="0"/>
        <v>0.35964912280701755</v>
      </c>
      <c r="D22">
        <f t="shared" si="1"/>
        <v>-0.35939683029154834</v>
      </c>
      <c r="E22">
        <f t="shared" si="2"/>
        <v>-0.53713392210526922</v>
      </c>
    </row>
    <row r="23" spans="1:5" x14ac:dyDescent="0.2">
      <c r="A23">
        <v>3.75</v>
      </c>
      <c r="B23">
        <v>22</v>
      </c>
      <c r="C23">
        <f t="shared" si="0"/>
        <v>0.37719298245614036</v>
      </c>
      <c r="D23">
        <f t="shared" si="1"/>
        <v>-0.31286139976011168</v>
      </c>
      <c r="E23">
        <f t="shared" si="2"/>
        <v>-0.46267712842822589</v>
      </c>
    </row>
    <row r="24" spans="1:5" x14ac:dyDescent="0.2">
      <c r="A24">
        <v>3.78</v>
      </c>
      <c r="B24">
        <v>23</v>
      </c>
      <c r="C24">
        <f t="shared" si="0"/>
        <v>0.39473684210526316</v>
      </c>
      <c r="D24">
        <f t="shared" si="1"/>
        <v>-0.2669941254049526</v>
      </c>
      <c r="E24">
        <f t="shared" si="2"/>
        <v>-0.41800305222200002</v>
      </c>
    </row>
    <row r="25" spans="1:5" x14ac:dyDescent="0.2">
      <c r="A25">
        <v>3.83</v>
      </c>
      <c r="B25">
        <v>24</v>
      </c>
      <c r="C25">
        <f t="shared" si="0"/>
        <v>0.41228070175438597</v>
      </c>
      <c r="D25">
        <f t="shared" si="1"/>
        <v>-0.22168205125817078</v>
      </c>
      <c r="E25">
        <f t="shared" si="2"/>
        <v>-0.34354625854495596</v>
      </c>
    </row>
    <row r="26" spans="1:5" x14ac:dyDescent="0.2">
      <c r="A26">
        <v>3.9</v>
      </c>
      <c r="B26">
        <v>25</v>
      </c>
      <c r="C26">
        <f t="shared" si="0"/>
        <v>0.42982456140350878</v>
      </c>
      <c r="D26">
        <f t="shared" si="1"/>
        <v>-0.17682083519044234</v>
      </c>
      <c r="E26">
        <f t="shared" si="2"/>
        <v>-0.23930674739709512</v>
      </c>
    </row>
    <row r="27" spans="1:5" x14ac:dyDescent="0.2">
      <c r="A27">
        <v>3.96</v>
      </c>
      <c r="B27">
        <v>26</v>
      </c>
      <c r="C27">
        <f t="shared" si="0"/>
        <v>0.44736842105263158</v>
      </c>
      <c r="D27">
        <f t="shared" si="1"/>
        <v>-0.13231285227617118</v>
      </c>
      <c r="E27">
        <f t="shared" si="2"/>
        <v>-0.14995859498464267</v>
      </c>
    </row>
    <row r="28" spans="1:5" x14ac:dyDescent="0.2">
      <c r="A28">
        <v>4.05</v>
      </c>
      <c r="B28">
        <v>27</v>
      </c>
      <c r="C28">
        <f t="shared" si="0"/>
        <v>0.46491228070175439</v>
      </c>
      <c r="D28">
        <f t="shared" si="1"/>
        <v>-8.8065569724094586E-2</v>
      </c>
      <c r="E28">
        <f t="shared" si="2"/>
        <v>-1.5936366365964339E-2</v>
      </c>
    </row>
    <row r="29" spans="1:5" x14ac:dyDescent="0.2">
      <c r="A29">
        <v>4.08</v>
      </c>
      <c r="B29">
        <v>28</v>
      </c>
      <c r="C29">
        <f t="shared" si="0"/>
        <v>0.48245614035087719</v>
      </c>
      <c r="D29">
        <f t="shared" si="1"/>
        <v>-4.3990118295311E-2</v>
      </c>
      <c r="E29">
        <f t="shared" si="2"/>
        <v>2.8737709840262214E-2</v>
      </c>
    </row>
    <row r="30" spans="1:5" x14ac:dyDescent="0.2">
      <c r="A30">
        <v>4.0999999999999996</v>
      </c>
      <c r="B30">
        <v>29</v>
      </c>
      <c r="C30">
        <f t="shared" si="0"/>
        <v>0.5</v>
      </c>
      <c r="D30">
        <f t="shared" si="1"/>
        <v>0</v>
      </c>
      <c r="E30">
        <f t="shared" si="2"/>
        <v>5.8520427311079037E-2</v>
      </c>
    </row>
    <row r="31" spans="1:5" x14ac:dyDescent="0.2">
      <c r="A31">
        <v>4.1399999999999997</v>
      </c>
      <c r="B31">
        <v>30</v>
      </c>
      <c r="C31">
        <f t="shared" si="0"/>
        <v>0.51754385964912286</v>
      </c>
      <c r="D31">
        <f t="shared" si="1"/>
        <v>4.3990118295311145E-2</v>
      </c>
      <c r="E31">
        <f t="shared" si="2"/>
        <v>0.118085862252714</v>
      </c>
    </row>
    <row r="32" spans="1:5" x14ac:dyDescent="0.2">
      <c r="A32">
        <v>4.1399999999999997</v>
      </c>
      <c r="B32">
        <v>31</v>
      </c>
      <c r="C32">
        <f t="shared" si="0"/>
        <v>0.53508771929824561</v>
      </c>
      <c r="D32">
        <f t="shared" si="1"/>
        <v>8.8065569724094586E-2</v>
      </c>
      <c r="E32">
        <f t="shared" si="2"/>
        <v>0.118085862252714</v>
      </c>
    </row>
    <row r="33" spans="1:5" x14ac:dyDescent="0.2">
      <c r="A33">
        <v>4.16</v>
      </c>
      <c r="B33">
        <v>32</v>
      </c>
      <c r="C33">
        <f t="shared" si="0"/>
        <v>0.55263157894736847</v>
      </c>
      <c r="D33">
        <f t="shared" si="1"/>
        <v>0.13231285227617132</v>
      </c>
      <c r="E33">
        <f t="shared" si="2"/>
        <v>0.14786857972353215</v>
      </c>
    </row>
    <row r="34" spans="1:5" x14ac:dyDescent="0.2">
      <c r="A34">
        <v>4.2</v>
      </c>
      <c r="B34">
        <v>33</v>
      </c>
      <c r="C34">
        <f t="shared" si="0"/>
        <v>0.57017543859649122</v>
      </c>
      <c r="D34">
        <f t="shared" si="1"/>
        <v>0.17682083519044234</v>
      </c>
      <c r="E34">
        <f t="shared" si="2"/>
        <v>0.20743401466516712</v>
      </c>
    </row>
    <row r="35" spans="1:5" x14ac:dyDescent="0.2">
      <c r="A35">
        <v>4.2</v>
      </c>
      <c r="B35">
        <v>34</v>
      </c>
      <c r="C35">
        <f t="shared" si="0"/>
        <v>0.58771929824561409</v>
      </c>
      <c r="D35">
        <f t="shared" si="1"/>
        <v>0.22168205125817089</v>
      </c>
      <c r="E35">
        <f t="shared" si="2"/>
        <v>0.20743401466516712</v>
      </c>
    </row>
    <row r="36" spans="1:5" x14ac:dyDescent="0.2">
      <c r="A36">
        <v>4.3</v>
      </c>
      <c r="B36">
        <v>35</v>
      </c>
      <c r="C36">
        <f t="shared" si="0"/>
        <v>0.60526315789473684</v>
      </c>
      <c r="D36">
        <f t="shared" si="1"/>
        <v>0.2669941254049526</v>
      </c>
      <c r="E36">
        <f t="shared" si="2"/>
        <v>0.35634760201925386</v>
      </c>
    </row>
    <row r="37" spans="1:5" x14ac:dyDescent="0.2">
      <c r="A37">
        <v>4.3</v>
      </c>
      <c r="B37">
        <v>36</v>
      </c>
      <c r="C37">
        <f t="shared" si="0"/>
        <v>0.6228070175438597</v>
      </c>
      <c r="D37">
        <f t="shared" si="1"/>
        <v>0.3128613997601119</v>
      </c>
      <c r="E37">
        <f t="shared" si="2"/>
        <v>0.35634760201925386</v>
      </c>
    </row>
    <row r="38" spans="1:5" x14ac:dyDescent="0.2">
      <c r="A38">
        <v>4.32</v>
      </c>
      <c r="B38">
        <v>37</v>
      </c>
      <c r="C38">
        <f t="shared" si="0"/>
        <v>0.64035087719298245</v>
      </c>
      <c r="D38">
        <f t="shared" si="1"/>
        <v>0.35939683029154834</v>
      </c>
      <c r="E38">
        <f t="shared" si="2"/>
        <v>0.38613031949007198</v>
      </c>
    </row>
    <row r="39" spans="1:5" x14ac:dyDescent="0.2">
      <c r="A39">
        <v>4.4400000000000004</v>
      </c>
      <c r="B39">
        <v>38</v>
      </c>
      <c r="C39">
        <f t="shared" si="0"/>
        <v>0.65789473684210531</v>
      </c>
      <c r="D39">
        <f t="shared" si="1"/>
        <v>0.40672425187136385</v>
      </c>
      <c r="E39">
        <f t="shared" si="2"/>
        <v>0.56482662431497688</v>
      </c>
    </row>
    <row r="40" spans="1:5" x14ac:dyDescent="0.2">
      <c r="A40">
        <v>4.47</v>
      </c>
      <c r="B40">
        <v>39</v>
      </c>
      <c r="C40">
        <f t="shared" si="0"/>
        <v>0.67543859649122806</v>
      </c>
      <c r="D40">
        <f t="shared" si="1"/>
        <v>0.45498114030642844</v>
      </c>
      <c r="E40">
        <f t="shared" si="2"/>
        <v>0.60950070052120209</v>
      </c>
    </row>
    <row r="41" spans="1:5" x14ac:dyDescent="0.2">
      <c r="A41">
        <v>4.47</v>
      </c>
      <c r="B41">
        <v>40</v>
      </c>
      <c r="C41">
        <f t="shared" si="0"/>
        <v>0.69298245614035092</v>
      </c>
      <c r="D41">
        <f t="shared" si="1"/>
        <v>0.50432204607777775</v>
      </c>
      <c r="E41">
        <f t="shared" si="2"/>
        <v>0.60950070052120209</v>
      </c>
    </row>
    <row r="42" spans="1:5" x14ac:dyDescent="0.2">
      <c r="A42">
        <v>4.47</v>
      </c>
      <c r="B42">
        <v>41</v>
      </c>
      <c r="C42">
        <f t="shared" si="0"/>
        <v>0.71052631578947367</v>
      </c>
      <c r="D42">
        <f t="shared" si="1"/>
        <v>0.55492294270265385</v>
      </c>
      <c r="E42">
        <f t="shared" si="2"/>
        <v>0.60950070052120209</v>
      </c>
    </row>
    <row r="43" spans="1:5" x14ac:dyDescent="0.2">
      <c r="A43">
        <v>4.5</v>
      </c>
      <c r="B43">
        <v>42</v>
      </c>
      <c r="C43">
        <f t="shared" si="0"/>
        <v>0.72807017543859653</v>
      </c>
      <c r="D43">
        <f t="shared" si="1"/>
        <v>0.60698683480348603</v>
      </c>
      <c r="E43">
        <f t="shared" si="2"/>
        <v>0.65417477672742863</v>
      </c>
    </row>
    <row r="44" spans="1:5" x14ac:dyDescent="0.2">
      <c r="A44">
        <v>4.5</v>
      </c>
      <c r="B44">
        <v>43</v>
      </c>
      <c r="C44">
        <f t="shared" si="0"/>
        <v>0.74561403508771928</v>
      </c>
      <c r="D44">
        <f t="shared" si="1"/>
        <v>0.66075112714025497</v>
      </c>
      <c r="E44">
        <f t="shared" si="2"/>
        <v>0.65417477672742863</v>
      </c>
    </row>
    <row r="45" spans="1:5" x14ac:dyDescent="0.2">
      <c r="A45">
        <v>4.5599999999999996</v>
      </c>
      <c r="B45">
        <v>44</v>
      </c>
      <c r="C45">
        <f t="shared" si="0"/>
        <v>0.76315789473684215</v>
      </c>
      <c r="D45">
        <f t="shared" si="1"/>
        <v>0.71649750017799174</v>
      </c>
      <c r="E45">
        <f t="shared" si="2"/>
        <v>0.7435229291398805</v>
      </c>
    </row>
    <row r="46" spans="1:5" x14ac:dyDescent="0.2">
      <c r="A46">
        <v>4.68</v>
      </c>
      <c r="B46">
        <v>45</v>
      </c>
      <c r="C46">
        <f t="shared" si="0"/>
        <v>0.7807017543859649</v>
      </c>
      <c r="D46">
        <f t="shared" si="1"/>
        <v>0.77456543033667291</v>
      </c>
      <c r="E46">
        <f t="shared" si="2"/>
        <v>0.92221923396478533</v>
      </c>
    </row>
    <row r="47" spans="1:5" x14ac:dyDescent="0.2">
      <c r="A47">
        <v>4.7</v>
      </c>
      <c r="B47">
        <v>46</v>
      </c>
      <c r="C47">
        <f t="shared" si="0"/>
        <v>0.79824561403508776</v>
      </c>
      <c r="D47">
        <f t="shared" si="1"/>
        <v>0.83537114357211095</v>
      </c>
      <c r="E47">
        <f t="shared" si="2"/>
        <v>0.95200195143560351</v>
      </c>
    </row>
    <row r="48" spans="1:5" x14ac:dyDescent="0.2">
      <c r="A48">
        <v>4.71</v>
      </c>
      <c r="B48">
        <v>47</v>
      </c>
      <c r="C48">
        <f t="shared" si="0"/>
        <v>0.81578947368421051</v>
      </c>
      <c r="D48">
        <f t="shared" si="1"/>
        <v>0.89943490766723355</v>
      </c>
      <c r="E48">
        <f t="shared" si="2"/>
        <v>0.96689331017101188</v>
      </c>
    </row>
    <row r="49" spans="1:5" x14ac:dyDescent="0.2">
      <c r="A49">
        <v>4.78</v>
      </c>
      <c r="B49">
        <v>48</v>
      </c>
      <c r="C49">
        <f t="shared" si="0"/>
        <v>0.83333333333333337</v>
      </c>
      <c r="D49">
        <f t="shared" si="1"/>
        <v>0.96742156610170071</v>
      </c>
      <c r="E49">
        <f t="shared" si="2"/>
        <v>1.0711328213188733</v>
      </c>
    </row>
    <row r="50" spans="1:5" x14ac:dyDescent="0.2">
      <c r="A50">
        <v>4.8</v>
      </c>
      <c r="B50">
        <v>49</v>
      </c>
      <c r="C50">
        <f t="shared" si="0"/>
        <v>0.85087719298245612</v>
      </c>
      <c r="D50">
        <f t="shared" si="1"/>
        <v>1.0402029655508966</v>
      </c>
      <c r="E50">
        <f t="shared" si="2"/>
        <v>1.1009155387896903</v>
      </c>
    </row>
    <row r="51" spans="1:5" x14ac:dyDescent="0.2">
      <c r="A51">
        <v>4.8</v>
      </c>
      <c r="B51">
        <v>50</v>
      </c>
      <c r="C51">
        <f t="shared" si="0"/>
        <v>0.86842105263157898</v>
      </c>
      <c r="D51">
        <f t="shared" si="1"/>
        <v>1.1189583810625605</v>
      </c>
      <c r="E51">
        <f t="shared" si="2"/>
        <v>1.1009155387896903</v>
      </c>
    </row>
    <row r="52" spans="1:5" x14ac:dyDescent="0.2">
      <c r="A52">
        <v>4.9000000000000004</v>
      </c>
      <c r="B52">
        <v>51</v>
      </c>
      <c r="C52">
        <f t="shared" si="0"/>
        <v>0.88596491228070173</v>
      </c>
      <c r="D52">
        <f t="shared" si="1"/>
        <v>1.2053449195375296</v>
      </c>
      <c r="E52">
        <f t="shared" si="2"/>
        <v>1.2498291261437784</v>
      </c>
    </row>
    <row r="53" spans="1:5" x14ac:dyDescent="0.2">
      <c r="A53">
        <v>5</v>
      </c>
      <c r="B53">
        <v>52</v>
      </c>
      <c r="C53">
        <f t="shared" si="0"/>
        <v>0.90350877192982459</v>
      </c>
      <c r="D53">
        <f t="shared" si="1"/>
        <v>1.3018067488856802</v>
      </c>
      <c r="E53">
        <f t="shared" si="2"/>
        <v>1.3987427134978649</v>
      </c>
    </row>
    <row r="54" spans="1:5" x14ac:dyDescent="0.2">
      <c r="A54">
        <v>5.0999999999999996</v>
      </c>
      <c r="B54">
        <v>53</v>
      </c>
      <c r="C54">
        <f t="shared" si="0"/>
        <v>0.92105263157894735</v>
      </c>
      <c r="D54">
        <f t="shared" si="1"/>
        <v>1.4121875789061642</v>
      </c>
      <c r="E54">
        <f t="shared" si="2"/>
        <v>1.5476563008519517</v>
      </c>
    </row>
    <row r="55" spans="1:5" x14ac:dyDescent="0.2">
      <c r="A55">
        <v>5.0999999999999996</v>
      </c>
      <c r="B55">
        <v>54</v>
      </c>
      <c r="C55">
        <f t="shared" si="0"/>
        <v>0.93859649122807021</v>
      </c>
      <c r="D55">
        <f t="shared" si="1"/>
        <v>1.5430979274111276</v>
      </c>
      <c r="E55">
        <f t="shared" si="2"/>
        <v>1.5476563008519517</v>
      </c>
    </row>
    <row r="56" spans="1:5" x14ac:dyDescent="0.2">
      <c r="A56">
        <v>5.2</v>
      </c>
      <c r="B56">
        <v>55</v>
      </c>
      <c r="C56">
        <f t="shared" si="0"/>
        <v>0.95614035087719296</v>
      </c>
      <c r="D56">
        <f t="shared" si="1"/>
        <v>1.7075530935596597</v>
      </c>
      <c r="E56">
        <f t="shared" si="2"/>
        <v>1.6965698882060398</v>
      </c>
    </row>
    <row r="57" spans="1:5" x14ac:dyDescent="0.2">
      <c r="A57">
        <v>5.3</v>
      </c>
      <c r="B57">
        <v>56</v>
      </c>
      <c r="C57">
        <f t="shared" si="0"/>
        <v>0.97368421052631582</v>
      </c>
      <c r="D57">
        <f t="shared" si="1"/>
        <v>1.9379315108528292</v>
      </c>
      <c r="E57">
        <f t="shared" si="2"/>
        <v>1.8454834755601266</v>
      </c>
    </row>
    <row r="58" spans="1:5" x14ac:dyDescent="0.2">
      <c r="A58">
        <v>5.43</v>
      </c>
      <c r="B58">
        <v>57</v>
      </c>
      <c r="C58">
        <f t="shared" si="0"/>
        <v>0.99122807017543857</v>
      </c>
      <c r="D58">
        <f t="shared" si="1"/>
        <v>2.3751070841947692</v>
      </c>
      <c r="E58">
        <f t="shared" si="2"/>
        <v>2.0390711391204399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1B2F-82B4-4B4A-8F63-1781DF1A6939}">
  <dimension ref="A1:AP73"/>
  <sheetViews>
    <sheetView topLeftCell="L1" workbookViewId="0">
      <selection activeCell="AL3" sqref="AL3"/>
    </sheetView>
  </sheetViews>
  <sheetFormatPr baseColWidth="10" defaultRowHeight="15" x14ac:dyDescent="0.2"/>
  <cols>
    <col min="3" max="3" width="14.83203125" customWidth="1"/>
    <col min="6" max="6" width="12.33203125" bestFit="1" customWidth="1"/>
  </cols>
  <sheetData>
    <row r="1" spans="1:42" s="5" customFormat="1" ht="17" x14ac:dyDescent="0.25">
      <c r="B1" s="5" t="s">
        <v>60</v>
      </c>
      <c r="C1" s="6" t="s">
        <v>212</v>
      </c>
      <c r="D1" s="5" t="s">
        <v>145</v>
      </c>
      <c r="E1" s="5">
        <f>1-(K3/I3)</f>
        <v>0.65107938075825089</v>
      </c>
      <c r="F1" s="5" t="s">
        <v>146</v>
      </c>
      <c r="G1" s="5">
        <f>SQRT(E1)</f>
        <v>0.80689490068921055</v>
      </c>
      <c r="H1" s="5">
        <f>G2*_xlfn.STDEV.P(B5:B54)/_xlfn.STDEV.P(C5:C54)</f>
        <v>19.16462557345125</v>
      </c>
      <c r="J1" s="5" t="s">
        <v>66</v>
      </c>
      <c r="K1" s="5">
        <f>SQRT(K2)</f>
        <v>15.379586748819907</v>
      </c>
      <c r="L1" s="5" t="s">
        <v>96</v>
      </c>
      <c r="M1" s="5">
        <f>K1/SQRT(H3)</f>
        <v>0.41551277665712233</v>
      </c>
      <c r="N1" s="5" t="s">
        <v>100</v>
      </c>
      <c r="O1" s="5">
        <f>K1/SQRT(H3)*SQRT(E3)</f>
        <v>20.767576320558025</v>
      </c>
      <c r="R1" s="187" t="s">
        <v>214</v>
      </c>
      <c r="T1" s="5" t="s">
        <v>60</v>
      </c>
      <c r="U1" s="6" t="s">
        <v>213</v>
      </c>
      <c r="V1" s="5" t="s">
        <v>145</v>
      </c>
      <c r="W1" s="5">
        <f>1-(AA3/Y3)</f>
        <v>0.60189972609221309</v>
      </c>
      <c r="X1" s="5" t="s">
        <v>146</v>
      </c>
      <c r="Y1" s="5">
        <f>SQRT(W1)</f>
        <v>0.77582196803919723</v>
      </c>
      <c r="Z1" s="5">
        <f>Y2*_xlfn.STDEV.P(T5:T54)/_xlfn.STDEV.P(U5:U54)</f>
        <v>14.177522142470581</v>
      </c>
      <c r="AB1" s="5" t="s">
        <v>66</v>
      </c>
      <c r="AC1" s="5">
        <f>SQRT(AC2)</f>
        <v>16.259237155261019</v>
      </c>
      <c r="AE1" s="188" t="s">
        <v>217</v>
      </c>
      <c r="AG1" s="5" t="s">
        <v>60</v>
      </c>
      <c r="AH1" s="6" t="s">
        <v>213</v>
      </c>
      <c r="AI1" s="5" t="s">
        <v>145</v>
      </c>
      <c r="AJ1" s="5">
        <f>1-(AN3/AL3)</f>
        <v>0.89628930569577991</v>
      </c>
      <c r="AK1" s="5" t="s">
        <v>146</v>
      </c>
      <c r="AL1" s="5">
        <f>SQRT(AJ1)</f>
        <v>0.94672557042459771</v>
      </c>
      <c r="AM1" s="5">
        <f>AL2*_xlfn.STDEV.P(AG5:AG54)/_xlfn.STDEV.P(AH5:AH54)</f>
        <v>14.177522142470581</v>
      </c>
      <c r="AO1" s="5" t="s">
        <v>66</v>
      </c>
      <c r="AP1" s="5">
        <f>SQRT(AP2)</f>
        <v>16.259237155261019</v>
      </c>
    </row>
    <row r="2" spans="1:42" s="5" customFormat="1" ht="17" x14ac:dyDescent="0.25">
      <c r="A2" s="5" t="s">
        <v>41</v>
      </c>
      <c r="B2" s="5">
        <f>B3-G2*C3</f>
        <v>-17.579094890510966</v>
      </c>
      <c r="F2" s="5" t="s">
        <v>59</v>
      </c>
      <c r="G2" s="5">
        <f>G3/H3</f>
        <v>3.9324087591240886</v>
      </c>
      <c r="J2" s="5" t="s">
        <v>65</v>
      </c>
      <c r="K2" s="5">
        <f>K3/(COUNT(B5:B54)-2)</f>
        <v>236.53168856447687</v>
      </c>
      <c r="L2" s="5" t="s">
        <v>67</v>
      </c>
      <c r="M2" s="5">
        <f>G2/M1</f>
        <v>9.4639899902983711</v>
      </c>
      <c r="N2" s="5" t="s">
        <v>97</v>
      </c>
      <c r="O2" s="5">
        <v>2.0499999999999998</v>
      </c>
      <c r="P2" s="5" t="s">
        <v>144</v>
      </c>
      <c r="Q2" s="5">
        <f>M2^2</f>
        <v>89.567106536467762</v>
      </c>
      <c r="R2" s="187"/>
      <c r="S2" s="5" t="s">
        <v>41</v>
      </c>
      <c r="T2" s="5">
        <v>0</v>
      </c>
      <c r="X2" s="5" t="s">
        <v>59</v>
      </c>
      <c r="Y2" s="5">
        <v>2.9091</v>
      </c>
      <c r="AB2" s="5" t="s">
        <v>65</v>
      </c>
      <c r="AC2" s="5">
        <f>AA3/(COUNT(T5:T54)-1)</f>
        <v>264.36279287102047</v>
      </c>
      <c r="AE2" s="188"/>
      <c r="AF2" s="5" t="s">
        <v>41</v>
      </c>
      <c r="AG2" s="5">
        <v>0</v>
      </c>
      <c r="AK2" s="5" t="s">
        <v>59</v>
      </c>
      <c r="AL2" s="5">
        <v>2.9091</v>
      </c>
      <c r="AO2" s="5" t="s">
        <v>65</v>
      </c>
      <c r="AP2" s="5">
        <f>AN3/(COUNT(AG5:AG54)-1)</f>
        <v>264.36279287102047</v>
      </c>
    </row>
    <row r="3" spans="1:42" s="5" customFormat="1" ht="17" x14ac:dyDescent="0.25">
      <c r="A3" s="5" t="s">
        <v>58</v>
      </c>
      <c r="B3" s="5">
        <f>AVERAGE(B5:B54)</f>
        <v>42.98</v>
      </c>
      <c r="C3" s="5">
        <f>AVERAGE(C5:C54)</f>
        <v>15.4</v>
      </c>
      <c r="E3" s="5">
        <f>AVERAGE(E5:E54)</f>
        <v>2498.06</v>
      </c>
      <c r="G3" s="5">
        <f>SUM(G5:G54)</f>
        <v>5387.4000000000005</v>
      </c>
      <c r="H3" s="5">
        <f>SUM(H5:H54)</f>
        <v>1369.9999999999998</v>
      </c>
      <c r="I3" s="5">
        <f>SUM(I5:I54)</f>
        <v>32538.980000000003</v>
      </c>
      <c r="J3" s="5" t="s">
        <v>64</v>
      </c>
      <c r="K3" s="5">
        <f>SUM(K5:K54)</f>
        <v>11353.521051094889</v>
      </c>
      <c r="L3" s="5" t="s">
        <v>98</v>
      </c>
      <c r="M3" s="5">
        <f>I3-K3</f>
        <v>21185.458948905114</v>
      </c>
      <c r="N3" s="5" t="s">
        <v>68</v>
      </c>
      <c r="O3" s="5">
        <f>(M3/1)/(K3/48)</f>
        <v>89.567106536467762</v>
      </c>
      <c r="P3" s="5">
        <f>SUM(P5:P54)</f>
        <v>21185.45894890511</v>
      </c>
      <c r="R3" s="187"/>
      <c r="S3" s="5" t="s">
        <v>58</v>
      </c>
      <c r="T3" s="5">
        <f>AVERAGE(T5:T54)</f>
        <v>42.98</v>
      </c>
      <c r="U3" s="5">
        <f>AVERAGE(U5:U54)</f>
        <v>15.4</v>
      </c>
      <c r="W3" s="5">
        <f>AVERAGE(W5:W54)</f>
        <v>2498.06</v>
      </c>
      <c r="X3" s="178" t="s">
        <v>216</v>
      </c>
      <c r="Y3" s="5">
        <f>SUM(Y5:Y54)</f>
        <v>32538.980000000003</v>
      </c>
      <c r="Z3" s="178" t="s">
        <v>64</v>
      </c>
      <c r="AA3" s="5">
        <f>SUM(AA5:AA54)</f>
        <v>12953.776850680002</v>
      </c>
      <c r="AB3" s="5">
        <f>SUM(AB5:AB54)</f>
        <v>11759.767530679997</v>
      </c>
      <c r="AE3" s="188"/>
      <c r="AF3" s="5" t="s">
        <v>58</v>
      </c>
      <c r="AG3" s="5">
        <f>AVERAGE(AG5:AG54)</f>
        <v>42.98</v>
      </c>
      <c r="AH3" s="5">
        <f>AVERAGE(AH5:AH54)</f>
        <v>15.4</v>
      </c>
      <c r="AJ3" s="5">
        <f>AVERAGE(AJ5:AJ54)</f>
        <v>2498.06</v>
      </c>
      <c r="AK3" s="178" t="s">
        <v>216</v>
      </c>
      <c r="AL3" s="5">
        <f>SUM(AL5:AL54)</f>
        <v>124903</v>
      </c>
      <c r="AM3" s="178" t="s">
        <v>64</v>
      </c>
      <c r="AN3" s="5">
        <f>SUM(AN5:AN54)</f>
        <v>12953.776850680002</v>
      </c>
      <c r="AO3" s="5">
        <f>SUM(AO5:AO54)</f>
        <v>11759.767530679997</v>
      </c>
      <c r="AP3" s="5">
        <f>SUM(AP5:AP54)</f>
        <v>111946.74925068003</v>
      </c>
    </row>
    <row r="4" spans="1:42" x14ac:dyDescent="0.2">
      <c r="B4" t="s">
        <v>211</v>
      </c>
      <c r="C4" t="s">
        <v>210</v>
      </c>
      <c r="D4" s="7" t="s">
        <v>54</v>
      </c>
      <c r="E4" s="7" t="s">
        <v>101</v>
      </c>
      <c r="F4" s="7" t="s">
        <v>55</v>
      </c>
      <c r="G4" s="7" t="s">
        <v>56</v>
      </c>
      <c r="H4" s="7" t="s">
        <v>57</v>
      </c>
      <c r="I4" s="7" t="s">
        <v>62</v>
      </c>
      <c r="J4" s="7" t="s">
        <v>53</v>
      </c>
      <c r="K4" s="7" t="s">
        <v>63</v>
      </c>
      <c r="L4" s="8" t="s">
        <v>69</v>
      </c>
      <c r="M4" s="7" t="s">
        <v>70</v>
      </c>
      <c r="N4" s="8" t="s">
        <v>72</v>
      </c>
      <c r="O4" s="7" t="s">
        <v>99</v>
      </c>
      <c r="P4" s="7" t="s">
        <v>148</v>
      </c>
      <c r="R4" s="187"/>
      <c r="T4" t="s">
        <v>211</v>
      </c>
      <c r="U4" t="s">
        <v>210</v>
      </c>
      <c r="V4" s="7" t="s">
        <v>54</v>
      </c>
      <c r="W4" s="7" t="s">
        <v>101</v>
      </c>
      <c r="X4" s="7" t="s">
        <v>55</v>
      </c>
      <c r="Y4" s="7" t="s">
        <v>62</v>
      </c>
      <c r="Z4" s="7" t="s">
        <v>53</v>
      </c>
      <c r="AA4" s="7" t="s">
        <v>63</v>
      </c>
      <c r="AB4" s="7" t="s">
        <v>148</v>
      </c>
      <c r="AE4" s="188"/>
      <c r="AG4" t="s">
        <v>211</v>
      </c>
      <c r="AH4" t="s">
        <v>210</v>
      </c>
      <c r="AI4" s="7" t="s">
        <v>54</v>
      </c>
      <c r="AJ4" s="7" t="s">
        <v>101</v>
      </c>
      <c r="AK4" s="7" t="s">
        <v>55</v>
      </c>
      <c r="AL4" s="7" t="s">
        <v>215</v>
      </c>
      <c r="AM4" s="7" t="s">
        <v>53</v>
      </c>
      <c r="AN4" s="7" t="s">
        <v>63</v>
      </c>
      <c r="AO4" s="7" t="s">
        <v>148</v>
      </c>
      <c r="AP4" s="7" t="s">
        <v>218</v>
      </c>
    </row>
    <row r="5" spans="1:42" x14ac:dyDescent="0.2">
      <c r="B5">
        <v>2</v>
      </c>
      <c r="C5">
        <v>4</v>
      </c>
      <c r="D5">
        <f>C5-C$3</f>
        <v>-11.4</v>
      </c>
      <c r="E5">
        <f>B5^2</f>
        <v>4</v>
      </c>
      <c r="F5">
        <f>B5-B$3</f>
        <v>-40.98</v>
      </c>
      <c r="G5">
        <f>D5*F5</f>
        <v>467.17199999999997</v>
      </c>
      <c r="H5">
        <f t="shared" ref="H5" si="0">D5^2</f>
        <v>129.96</v>
      </c>
      <c r="I5">
        <f>F5^2</f>
        <v>1679.3603999999998</v>
      </c>
      <c r="J5">
        <f>$B$2+$G$2*C5</f>
        <v>-1.8494598540146114</v>
      </c>
      <c r="K5">
        <f>(B5-J5)^2</f>
        <v>14.818341167670194</v>
      </c>
      <c r="L5">
        <f>J5-$O$2*K$1*SQRT((1/27)+(H5/H$3))</f>
        <v>-13.299795303912857</v>
      </c>
      <c r="M5">
        <f>J5+$O$2*K$1*SQRT((1/27)+(H5/H$3))</f>
        <v>9.6008755958836343</v>
      </c>
      <c r="N5">
        <f>J5-$O$2*K$1*SQRT(1+(1/27)+(H5/H$3))</f>
        <v>-35.392486001150033</v>
      </c>
      <c r="O5">
        <f>J5+$O$2*K$1*SQRT(1+(1/27)+(H5/H$3))</f>
        <v>31.69356629312081</v>
      </c>
      <c r="P5">
        <f>(J5-$B$3)^2</f>
        <v>2009.6804708027075</v>
      </c>
      <c r="R5" s="187"/>
      <c r="T5">
        <v>2</v>
      </c>
      <c r="U5">
        <v>4</v>
      </c>
      <c r="V5">
        <f>U5-U$3</f>
        <v>-11.4</v>
      </c>
      <c r="W5">
        <f>T5^2</f>
        <v>4</v>
      </c>
      <c r="X5">
        <f>T5-T$3</f>
        <v>-40.98</v>
      </c>
      <c r="Y5">
        <f>X5^2</f>
        <v>1679.3603999999998</v>
      </c>
      <c r="Z5">
        <f t="shared" ref="Z5:Z36" si="1">Y$2*U5</f>
        <v>11.6364</v>
      </c>
      <c r="AA5">
        <f t="shared" ref="AA5:AA36" si="2">(T5-Z5)^2</f>
        <v>92.860204960000004</v>
      </c>
      <c r="AB5">
        <f t="shared" ref="AB5:AB36" si="3">(Z5-T$3)^2</f>
        <v>982.4212609599997</v>
      </c>
      <c r="AE5" s="188"/>
      <c r="AG5">
        <v>2</v>
      </c>
      <c r="AH5">
        <v>4</v>
      </c>
      <c r="AI5">
        <f>AH5-AH$3</f>
        <v>-11.4</v>
      </c>
      <c r="AJ5">
        <f>AG5^2</f>
        <v>4</v>
      </c>
      <c r="AK5">
        <f>AG5-AG$3</f>
        <v>-40.98</v>
      </c>
      <c r="AL5">
        <f>AG5^2</f>
        <v>4</v>
      </c>
      <c r="AM5">
        <f t="shared" ref="AM5:AM36" si="4">AL$2*AH5</f>
        <v>11.6364</v>
      </c>
      <c r="AN5">
        <f t="shared" ref="AN5:AN36" si="5">(AG5-AM5)^2</f>
        <v>92.860204960000004</v>
      </c>
      <c r="AO5">
        <f t="shared" ref="AO5:AO36" si="6">(AM5-AG$3)^2</f>
        <v>982.4212609599997</v>
      </c>
      <c r="AP5">
        <f>AM5^2</f>
        <v>135.40580496000001</v>
      </c>
    </row>
    <row r="6" spans="1:42" x14ac:dyDescent="0.2">
      <c r="B6">
        <v>10</v>
      </c>
      <c r="C6">
        <v>4</v>
      </c>
      <c r="D6">
        <f t="shared" ref="D6:D54" si="7">C6-C$3</f>
        <v>-11.4</v>
      </c>
      <c r="E6">
        <f t="shared" ref="E6:E54" si="8">B6^2</f>
        <v>100</v>
      </c>
      <c r="F6">
        <f t="shared" ref="F6:F54" si="9">B6-B$3</f>
        <v>-32.979999999999997</v>
      </c>
      <c r="G6">
        <f t="shared" ref="G6:G54" si="10">D6*F6</f>
        <v>375.97199999999998</v>
      </c>
      <c r="H6">
        <f t="shared" ref="H6:H54" si="11">D6^2</f>
        <v>129.96</v>
      </c>
      <c r="I6">
        <f t="shared" ref="I6:I54" si="12">F6^2</f>
        <v>1087.6803999999997</v>
      </c>
      <c r="J6">
        <f t="shared" ref="J6:J54" si="13">$B$2+$G$2*C6</f>
        <v>-1.8494598540146114</v>
      </c>
      <c r="K6">
        <f t="shared" ref="K6:K54" si="14">(B6-J6)^2</f>
        <v>140.40969883190397</v>
      </c>
      <c r="L6">
        <f t="shared" ref="L6:L54" si="15">J6-$O$2*K$1*SQRT((1/27)+(H6/H$3))</f>
        <v>-13.299795303912857</v>
      </c>
      <c r="M6">
        <f t="shared" ref="M6:M54" si="16">J6+$O$2*K$1*SQRT((1/27)+(H6/H$3))</f>
        <v>9.6008755958836343</v>
      </c>
      <c r="N6">
        <f t="shared" ref="N6:N54" si="17">J6-$O$2*K$1*SQRT(1+(1/27)+(H6/H$3))</f>
        <v>-35.392486001150033</v>
      </c>
      <c r="O6">
        <f t="shared" ref="O6:O54" si="18">J6+$O$2*K$1*SQRT(1+(1/27)+(H6/H$3))</f>
        <v>31.69356629312081</v>
      </c>
      <c r="P6">
        <f t="shared" ref="P6:P54" si="19">(J6-$B$3)^2</f>
        <v>2009.6804708027075</v>
      </c>
      <c r="R6" s="187"/>
      <c r="T6">
        <v>10</v>
      </c>
      <c r="U6">
        <v>4</v>
      </c>
      <c r="V6">
        <f t="shared" ref="V6:V54" si="20">U6-U$3</f>
        <v>-11.4</v>
      </c>
      <c r="W6">
        <f t="shared" ref="W6:W54" si="21">T6^2</f>
        <v>100</v>
      </c>
      <c r="X6">
        <f t="shared" ref="X6:X54" si="22">T6-T$3</f>
        <v>-32.979999999999997</v>
      </c>
      <c r="Y6">
        <f t="shared" ref="Y6:Y54" si="23">X6^2</f>
        <v>1087.6803999999997</v>
      </c>
      <c r="Z6">
        <f t="shared" si="1"/>
        <v>11.6364</v>
      </c>
      <c r="AA6">
        <f t="shared" si="2"/>
        <v>2.6778049600000005</v>
      </c>
      <c r="AB6">
        <f t="shared" si="3"/>
        <v>982.4212609599997</v>
      </c>
      <c r="AE6" s="188"/>
      <c r="AG6">
        <v>10</v>
      </c>
      <c r="AH6">
        <v>4</v>
      </c>
      <c r="AI6">
        <f t="shared" ref="AI6:AI54" si="24">AH6-AH$3</f>
        <v>-11.4</v>
      </c>
      <c r="AJ6">
        <f t="shared" ref="AJ6:AJ54" si="25">AG6^2</f>
        <v>100</v>
      </c>
      <c r="AK6">
        <f t="shared" ref="AK6:AK54" si="26">AG6-AG$3</f>
        <v>-32.979999999999997</v>
      </c>
      <c r="AL6">
        <f t="shared" ref="AL6:AL54" si="27">AG6^2</f>
        <v>100</v>
      </c>
      <c r="AM6">
        <f t="shared" si="4"/>
        <v>11.6364</v>
      </c>
      <c r="AN6">
        <f t="shared" si="5"/>
        <v>2.6778049600000005</v>
      </c>
      <c r="AO6">
        <f t="shared" si="6"/>
        <v>982.4212609599997</v>
      </c>
      <c r="AP6">
        <f t="shared" ref="AP6:AP54" si="28">AM6^2</f>
        <v>135.40580496000001</v>
      </c>
    </row>
    <row r="7" spans="1:42" x14ac:dyDescent="0.2">
      <c r="B7">
        <v>4</v>
      </c>
      <c r="C7">
        <v>7</v>
      </c>
      <c r="D7">
        <f t="shared" si="7"/>
        <v>-8.4</v>
      </c>
      <c r="E7">
        <f t="shared" si="8"/>
        <v>16</v>
      </c>
      <c r="F7">
        <f t="shared" si="9"/>
        <v>-38.979999999999997</v>
      </c>
      <c r="G7">
        <f t="shared" si="10"/>
        <v>327.43199999999996</v>
      </c>
      <c r="H7">
        <f t="shared" si="11"/>
        <v>70.56</v>
      </c>
      <c r="I7">
        <f t="shared" si="12"/>
        <v>1519.4403999999997</v>
      </c>
      <c r="J7">
        <f t="shared" si="13"/>
        <v>9.9477664233576562</v>
      </c>
      <c r="K7">
        <f t="shared" si="14"/>
        <v>35.375925426820729</v>
      </c>
      <c r="L7">
        <f t="shared" si="15"/>
        <v>0.56631638505499104</v>
      </c>
      <c r="M7">
        <f t="shared" si="16"/>
        <v>19.329216461660323</v>
      </c>
      <c r="N7">
        <f t="shared" si="17"/>
        <v>-22.946549590406534</v>
      </c>
      <c r="O7">
        <f t="shared" si="18"/>
        <v>42.842082437121846</v>
      </c>
      <c r="P7">
        <f t="shared" si="19"/>
        <v>1091.1284550618577</v>
      </c>
      <c r="R7" s="187"/>
      <c r="T7">
        <v>4</v>
      </c>
      <c r="U7">
        <v>7</v>
      </c>
      <c r="V7">
        <f t="shared" si="20"/>
        <v>-8.4</v>
      </c>
      <c r="W7">
        <f t="shared" si="21"/>
        <v>16</v>
      </c>
      <c r="X7">
        <f t="shared" si="22"/>
        <v>-38.979999999999997</v>
      </c>
      <c r="Y7">
        <f t="shared" si="23"/>
        <v>1519.4403999999997</v>
      </c>
      <c r="Z7">
        <f t="shared" si="1"/>
        <v>20.363700000000001</v>
      </c>
      <c r="AA7">
        <f t="shared" si="2"/>
        <v>267.77067769000007</v>
      </c>
      <c r="AB7">
        <f t="shared" si="3"/>
        <v>511.49702568999982</v>
      </c>
      <c r="AE7" s="188"/>
      <c r="AG7">
        <v>4</v>
      </c>
      <c r="AH7">
        <v>7</v>
      </c>
      <c r="AI7">
        <f t="shared" si="24"/>
        <v>-8.4</v>
      </c>
      <c r="AJ7">
        <f t="shared" si="25"/>
        <v>16</v>
      </c>
      <c r="AK7">
        <f t="shared" si="26"/>
        <v>-38.979999999999997</v>
      </c>
      <c r="AL7">
        <f t="shared" si="27"/>
        <v>16</v>
      </c>
      <c r="AM7">
        <f t="shared" si="4"/>
        <v>20.363700000000001</v>
      </c>
      <c r="AN7">
        <f t="shared" si="5"/>
        <v>267.77067769000007</v>
      </c>
      <c r="AO7">
        <f t="shared" si="6"/>
        <v>511.49702568999982</v>
      </c>
      <c r="AP7">
        <f t="shared" si="28"/>
        <v>414.68027769000008</v>
      </c>
    </row>
    <row r="8" spans="1:42" x14ac:dyDescent="0.2">
      <c r="B8">
        <v>22</v>
      </c>
      <c r="C8">
        <v>7</v>
      </c>
      <c r="D8">
        <f t="shared" si="7"/>
        <v>-8.4</v>
      </c>
      <c r="E8">
        <f t="shared" si="8"/>
        <v>484</v>
      </c>
      <c r="F8">
        <f t="shared" si="9"/>
        <v>-20.979999999999997</v>
      </c>
      <c r="G8">
        <f t="shared" si="10"/>
        <v>176.23199999999997</v>
      </c>
      <c r="H8">
        <f t="shared" si="11"/>
        <v>70.56</v>
      </c>
      <c r="I8">
        <f t="shared" si="12"/>
        <v>440.16039999999987</v>
      </c>
      <c r="J8">
        <f t="shared" si="13"/>
        <v>9.9477664233576562</v>
      </c>
      <c r="K8">
        <f t="shared" si="14"/>
        <v>145.25633418594509</v>
      </c>
      <c r="L8">
        <f t="shared" si="15"/>
        <v>0.56631638505499104</v>
      </c>
      <c r="M8">
        <f t="shared" si="16"/>
        <v>19.329216461660323</v>
      </c>
      <c r="N8">
        <f t="shared" si="17"/>
        <v>-22.946549590406534</v>
      </c>
      <c r="O8">
        <f t="shared" si="18"/>
        <v>42.842082437121846</v>
      </c>
      <c r="P8">
        <f t="shared" si="19"/>
        <v>1091.1284550618577</v>
      </c>
      <c r="R8" s="187"/>
      <c r="T8">
        <v>22</v>
      </c>
      <c r="U8">
        <v>7</v>
      </c>
      <c r="V8">
        <f t="shared" si="20"/>
        <v>-8.4</v>
      </c>
      <c r="W8">
        <f t="shared" si="21"/>
        <v>484</v>
      </c>
      <c r="X8">
        <f t="shared" si="22"/>
        <v>-20.979999999999997</v>
      </c>
      <c r="Y8">
        <f t="shared" si="23"/>
        <v>440.16039999999987</v>
      </c>
      <c r="Z8">
        <f t="shared" si="1"/>
        <v>20.363700000000001</v>
      </c>
      <c r="AA8">
        <f t="shared" si="2"/>
        <v>2.677477689999995</v>
      </c>
      <c r="AB8">
        <f t="shared" si="3"/>
        <v>511.49702568999982</v>
      </c>
      <c r="AE8" s="188"/>
      <c r="AG8">
        <v>22</v>
      </c>
      <c r="AH8">
        <v>7</v>
      </c>
      <c r="AI8">
        <f t="shared" si="24"/>
        <v>-8.4</v>
      </c>
      <c r="AJ8">
        <f t="shared" si="25"/>
        <v>484</v>
      </c>
      <c r="AK8">
        <f t="shared" si="26"/>
        <v>-20.979999999999997</v>
      </c>
      <c r="AL8">
        <f t="shared" si="27"/>
        <v>484</v>
      </c>
      <c r="AM8">
        <f t="shared" si="4"/>
        <v>20.363700000000001</v>
      </c>
      <c r="AN8">
        <f t="shared" si="5"/>
        <v>2.677477689999995</v>
      </c>
      <c r="AO8">
        <f t="shared" si="6"/>
        <v>511.49702568999982</v>
      </c>
      <c r="AP8">
        <f t="shared" si="28"/>
        <v>414.68027769000008</v>
      </c>
    </row>
    <row r="9" spans="1:42" x14ac:dyDescent="0.2">
      <c r="B9">
        <v>16</v>
      </c>
      <c r="C9">
        <v>8</v>
      </c>
      <c r="D9">
        <f t="shared" si="7"/>
        <v>-7.4</v>
      </c>
      <c r="E9">
        <f t="shared" si="8"/>
        <v>256</v>
      </c>
      <c r="F9">
        <f t="shared" si="9"/>
        <v>-26.979999999999997</v>
      </c>
      <c r="G9">
        <f t="shared" si="10"/>
        <v>199.65199999999999</v>
      </c>
      <c r="H9">
        <f t="shared" si="11"/>
        <v>54.760000000000005</v>
      </c>
      <c r="I9">
        <f t="shared" si="12"/>
        <v>727.92039999999986</v>
      </c>
      <c r="J9">
        <f t="shared" si="13"/>
        <v>13.880175182481743</v>
      </c>
      <c r="K9">
        <f t="shared" si="14"/>
        <v>4.493657256966312</v>
      </c>
      <c r="L9">
        <f t="shared" si="15"/>
        <v>5.1310224497729262</v>
      </c>
      <c r="M9">
        <f t="shared" si="16"/>
        <v>22.629327915190558</v>
      </c>
      <c r="N9">
        <f t="shared" si="17"/>
        <v>-18.839422839689618</v>
      </c>
      <c r="O9">
        <f t="shared" si="18"/>
        <v>46.599773204653104</v>
      </c>
      <c r="P9">
        <f t="shared" si="19"/>
        <v>846.79980441025123</v>
      </c>
      <c r="R9" s="187"/>
      <c r="T9">
        <v>16</v>
      </c>
      <c r="U9">
        <v>8</v>
      </c>
      <c r="V9">
        <f t="shared" si="20"/>
        <v>-7.4</v>
      </c>
      <c r="W9">
        <f t="shared" si="21"/>
        <v>256</v>
      </c>
      <c r="X9">
        <f t="shared" si="22"/>
        <v>-26.979999999999997</v>
      </c>
      <c r="Y9">
        <f t="shared" si="23"/>
        <v>727.92039999999986</v>
      </c>
      <c r="Z9">
        <f t="shared" si="1"/>
        <v>23.2728</v>
      </c>
      <c r="AA9">
        <f t="shared" si="2"/>
        <v>52.893619839999999</v>
      </c>
      <c r="AB9">
        <f t="shared" si="3"/>
        <v>388.37373183999989</v>
      </c>
      <c r="AE9" s="188"/>
      <c r="AG9">
        <v>16</v>
      </c>
      <c r="AH9">
        <v>8</v>
      </c>
      <c r="AI9">
        <f t="shared" si="24"/>
        <v>-7.4</v>
      </c>
      <c r="AJ9">
        <f t="shared" si="25"/>
        <v>256</v>
      </c>
      <c r="AK9">
        <f t="shared" si="26"/>
        <v>-26.979999999999997</v>
      </c>
      <c r="AL9">
        <f t="shared" si="27"/>
        <v>256</v>
      </c>
      <c r="AM9">
        <f t="shared" si="4"/>
        <v>23.2728</v>
      </c>
      <c r="AN9">
        <f t="shared" si="5"/>
        <v>52.893619839999999</v>
      </c>
      <c r="AO9">
        <f t="shared" si="6"/>
        <v>388.37373183999989</v>
      </c>
      <c r="AP9">
        <f t="shared" si="28"/>
        <v>541.62321984000005</v>
      </c>
    </row>
    <row r="10" spans="1:42" x14ac:dyDescent="0.2">
      <c r="B10">
        <v>10</v>
      </c>
      <c r="C10">
        <v>9</v>
      </c>
      <c r="D10">
        <f t="shared" si="7"/>
        <v>-6.4</v>
      </c>
      <c r="E10">
        <f t="shared" si="8"/>
        <v>100</v>
      </c>
      <c r="F10">
        <f t="shared" si="9"/>
        <v>-32.979999999999997</v>
      </c>
      <c r="G10">
        <f t="shared" si="10"/>
        <v>211.072</v>
      </c>
      <c r="H10">
        <f t="shared" si="11"/>
        <v>40.960000000000008</v>
      </c>
      <c r="I10">
        <f t="shared" si="12"/>
        <v>1087.6803999999997</v>
      </c>
      <c r="J10">
        <f t="shared" si="13"/>
        <v>17.81258394160583</v>
      </c>
      <c r="K10">
        <f t="shared" si="14"/>
        <v>61.036467844637286</v>
      </c>
      <c r="L10">
        <f t="shared" si="15"/>
        <v>9.655692818068033</v>
      </c>
      <c r="M10">
        <f t="shared" si="16"/>
        <v>25.969475065143627</v>
      </c>
      <c r="N10">
        <f t="shared" si="17"/>
        <v>-14.753645407114661</v>
      </c>
      <c r="O10">
        <f t="shared" si="18"/>
        <v>50.37881329032632</v>
      </c>
      <c r="P10">
        <f t="shared" si="19"/>
        <v>633.39883105631657</v>
      </c>
      <c r="R10" s="187"/>
      <c r="T10">
        <v>10</v>
      </c>
      <c r="U10">
        <v>9</v>
      </c>
      <c r="V10">
        <f t="shared" si="20"/>
        <v>-6.4</v>
      </c>
      <c r="W10">
        <f t="shared" si="21"/>
        <v>100</v>
      </c>
      <c r="X10">
        <f t="shared" si="22"/>
        <v>-32.979999999999997</v>
      </c>
      <c r="Y10">
        <f t="shared" si="23"/>
        <v>1087.6803999999997</v>
      </c>
      <c r="Z10">
        <f t="shared" si="1"/>
        <v>26.181899999999999</v>
      </c>
      <c r="AA10">
        <f t="shared" si="2"/>
        <v>261.85388760999996</v>
      </c>
      <c r="AB10">
        <f t="shared" si="3"/>
        <v>282.17616360999995</v>
      </c>
      <c r="AE10" s="188"/>
      <c r="AG10">
        <v>10</v>
      </c>
      <c r="AH10">
        <v>9</v>
      </c>
      <c r="AI10">
        <f t="shared" si="24"/>
        <v>-6.4</v>
      </c>
      <c r="AJ10">
        <f t="shared" si="25"/>
        <v>100</v>
      </c>
      <c r="AK10">
        <f t="shared" si="26"/>
        <v>-32.979999999999997</v>
      </c>
      <c r="AL10">
        <f t="shared" si="27"/>
        <v>100</v>
      </c>
      <c r="AM10">
        <f t="shared" si="4"/>
        <v>26.181899999999999</v>
      </c>
      <c r="AN10">
        <f t="shared" si="5"/>
        <v>261.85388760999996</v>
      </c>
      <c r="AO10">
        <f t="shared" si="6"/>
        <v>282.17616360999995</v>
      </c>
      <c r="AP10">
        <f t="shared" si="28"/>
        <v>685.49188760999994</v>
      </c>
    </row>
    <row r="11" spans="1:42" x14ac:dyDescent="0.2">
      <c r="B11">
        <v>18</v>
      </c>
      <c r="C11">
        <v>10</v>
      </c>
      <c r="D11">
        <f t="shared" si="7"/>
        <v>-5.4</v>
      </c>
      <c r="E11">
        <f t="shared" si="8"/>
        <v>324</v>
      </c>
      <c r="F11">
        <f t="shared" si="9"/>
        <v>-24.979999999999997</v>
      </c>
      <c r="G11">
        <f t="shared" si="10"/>
        <v>134.892</v>
      </c>
      <c r="H11">
        <f t="shared" si="11"/>
        <v>29.160000000000004</v>
      </c>
      <c r="I11">
        <f t="shared" si="12"/>
        <v>624.0003999999999</v>
      </c>
      <c r="J11">
        <f t="shared" si="13"/>
        <v>21.744992700729917</v>
      </c>
      <c r="K11">
        <f t="shared" si="14"/>
        <v>14.024970328520356</v>
      </c>
      <c r="L11">
        <f t="shared" si="15"/>
        <v>14.13097913335826</v>
      </c>
      <c r="M11">
        <f t="shared" si="16"/>
        <v>29.359006268101574</v>
      </c>
      <c r="N11">
        <f t="shared" si="17"/>
        <v>-10.689520148954344</v>
      </c>
      <c r="O11">
        <f t="shared" si="18"/>
        <v>54.179505550414177</v>
      </c>
      <c r="P11">
        <f t="shared" si="19"/>
        <v>450.92553500005357</v>
      </c>
      <c r="R11" s="187"/>
      <c r="T11">
        <v>18</v>
      </c>
      <c r="U11">
        <v>10</v>
      </c>
      <c r="V11">
        <f t="shared" si="20"/>
        <v>-5.4</v>
      </c>
      <c r="W11">
        <f t="shared" si="21"/>
        <v>324</v>
      </c>
      <c r="X11">
        <f t="shared" si="22"/>
        <v>-24.979999999999997</v>
      </c>
      <c r="Y11">
        <f t="shared" si="23"/>
        <v>624.0003999999999</v>
      </c>
      <c r="Z11">
        <f t="shared" si="1"/>
        <v>29.091000000000001</v>
      </c>
      <c r="AA11">
        <f t="shared" si="2"/>
        <v>123.01028100000002</v>
      </c>
      <c r="AB11">
        <f t="shared" si="3"/>
        <v>192.9043209999999</v>
      </c>
      <c r="AE11" s="188"/>
      <c r="AG11">
        <v>18</v>
      </c>
      <c r="AH11">
        <v>10</v>
      </c>
      <c r="AI11">
        <f t="shared" si="24"/>
        <v>-5.4</v>
      </c>
      <c r="AJ11">
        <f t="shared" si="25"/>
        <v>324</v>
      </c>
      <c r="AK11">
        <f t="shared" si="26"/>
        <v>-24.979999999999997</v>
      </c>
      <c r="AL11">
        <f t="shared" si="27"/>
        <v>324</v>
      </c>
      <c r="AM11">
        <f t="shared" si="4"/>
        <v>29.091000000000001</v>
      </c>
      <c r="AN11">
        <f t="shared" si="5"/>
        <v>123.01028100000002</v>
      </c>
      <c r="AO11">
        <f t="shared" si="6"/>
        <v>192.9043209999999</v>
      </c>
      <c r="AP11">
        <f t="shared" si="28"/>
        <v>846.28628100000003</v>
      </c>
    </row>
    <row r="12" spans="1:42" x14ac:dyDescent="0.2">
      <c r="B12">
        <v>26</v>
      </c>
      <c r="C12">
        <v>10</v>
      </c>
      <c r="D12">
        <f t="shared" si="7"/>
        <v>-5.4</v>
      </c>
      <c r="E12">
        <f t="shared" si="8"/>
        <v>676</v>
      </c>
      <c r="F12">
        <f t="shared" si="9"/>
        <v>-16.979999999999997</v>
      </c>
      <c r="G12">
        <f t="shared" si="10"/>
        <v>91.691999999999993</v>
      </c>
      <c r="H12">
        <f t="shared" si="11"/>
        <v>29.160000000000004</v>
      </c>
      <c r="I12">
        <f t="shared" si="12"/>
        <v>288.32039999999989</v>
      </c>
      <c r="J12">
        <f t="shared" si="13"/>
        <v>21.744992700729917</v>
      </c>
      <c r="K12">
        <f t="shared" si="14"/>
        <v>18.105087116841688</v>
      </c>
      <c r="L12">
        <f t="shared" si="15"/>
        <v>14.13097913335826</v>
      </c>
      <c r="M12">
        <f t="shared" si="16"/>
        <v>29.359006268101574</v>
      </c>
      <c r="N12">
        <f t="shared" si="17"/>
        <v>-10.689520148954344</v>
      </c>
      <c r="O12">
        <f t="shared" si="18"/>
        <v>54.179505550414177</v>
      </c>
      <c r="P12">
        <f t="shared" si="19"/>
        <v>450.92553500005357</v>
      </c>
      <c r="R12" s="187"/>
      <c r="T12">
        <v>26</v>
      </c>
      <c r="U12">
        <v>10</v>
      </c>
      <c r="V12">
        <f t="shared" si="20"/>
        <v>-5.4</v>
      </c>
      <c r="W12">
        <f t="shared" si="21"/>
        <v>676</v>
      </c>
      <c r="X12">
        <f t="shared" si="22"/>
        <v>-16.979999999999997</v>
      </c>
      <c r="Y12">
        <f t="shared" si="23"/>
        <v>288.32039999999989</v>
      </c>
      <c r="Z12">
        <f t="shared" si="1"/>
        <v>29.091000000000001</v>
      </c>
      <c r="AA12">
        <f t="shared" si="2"/>
        <v>9.5542810000000067</v>
      </c>
      <c r="AB12">
        <f t="shared" si="3"/>
        <v>192.9043209999999</v>
      </c>
      <c r="AE12" s="188"/>
      <c r="AG12">
        <v>26</v>
      </c>
      <c r="AH12">
        <v>10</v>
      </c>
      <c r="AI12">
        <f t="shared" si="24"/>
        <v>-5.4</v>
      </c>
      <c r="AJ12">
        <f t="shared" si="25"/>
        <v>676</v>
      </c>
      <c r="AK12">
        <f t="shared" si="26"/>
        <v>-16.979999999999997</v>
      </c>
      <c r="AL12">
        <f t="shared" si="27"/>
        <v>676</v>
      </c>
      <c r="AM12">
        <f t="shared" si="4"/>
        <v>29.091000000000001</v>
      </c>
      <c r="AN12">
        <f t="shared" si="5"/>
        <v>9.5542810000000067</v>
      </c>
      <c r="AO12">
        <f t="shared" si="6"/>
        <v>192.9043209999999</v>
      </c>
      <c r="AP12">
        <f t="shared" si="28"/>
        <v>846.28628100000003</v>
      </c>
    </row>
    <row r="13" spans="1:42" x14ac:dyDescent="0.2">
      <c r="B13">
        <v>34</v>
      </c>
      <c r="C13">
        <v>10</v>
      </c>
      <c r="D13">
        <f t="shared" si="7"/>
        <v>-5.4</v>
      </c>
      <c r="E13">
        <f t="shared" si="8"/>
        <v>1156</v>
      </c>
      <c r="F13">
        <f t="shared" si="9"/>
        <v>-8.9799999999999969</v>
      </c>
      <c r="G13">
        <f t="shared" si="10"/>
        <v>48.491999999999983</v>
      </c>
      <c r="H13">
        <f t="shared" si="11"/>
        <v>29.160000000000004</v>
      </c>
      <c r="I13">
        <f t="shared" si="12"/>
        <v>80.640399999999943</v>
      </c>
      <c r="J13">
        <f t="shared" si="13"/>
        <v>21.744992700729917</v>
      </c>
      <c r="K13">
        <f t="shared" si="14"/>
        <v>150.18520390516304</v>
      </c>
      <c r="L13">
        <f t="shared" si="15"/>
        <v>14.13097913335826</v>
      </c>
      <c r="M13">
        <f t="shared" si="16"/>
        <v>29.359006268101574</v>
      </c>
      <c r="N13">
        <f t="shared" si="17"/>
        <v>-10.689520148954344</v>
      </c>
      <c r="O13">
        <f t="shared" si="18"/>
        <v>54.179505550414177</v>
      </c>
      <c r="P13">
        <f t="shared" si="19"/>
        <v>450.92553500005357</v>
      </c>
      <c r="R13" s="187"/>
      <c r="T13">
        <v>34</v>
      </c>
      <c r="U13">
        <v>10</v>
      </c>
      <c r="V13">
        <f t="shared" si="20"/>
        <v>-5.4</v>
      </c>
      <c r="W13">
        <f t="shared" si="21"/>
        <v>1156</v>
      </c>
      <c r="X13">
        <f t="shared" si="22"/>
        <v>-8.9799999999999969</v>
      </c>
      <c r="Y13">
        <f t="shared" si="23"/>
        <v>80.640399999999943</v>
      </c>
      <c r="Z13">
        <f t="shared" si="1"/>
        <v>29.091000000000001</v>
      </c>
      <c r="AA13">
        <f t="shared" si="2"/>
        <v>24.098280999999989</v>
      </c>
      <c r="AB13">
        <f t="shared" si="3"/>
        <v>192.9043209999999</v>
      </c>
      <c r="AE13" s="188"/>
      <c r="AG13">
        <v>34</v>
      </c>
      <c r="AH13">
        <v>10</v>
      </c>
      <c r="AI13">
        <f t="shared" si="24"/>
        <v>-5.4</v>
      </c>
      <c r="AJ13">
        <f t="shared" si="25"/>
        <v>1156</v>
      </c>
      <c r="AK13">
        <f t="shared" si="26"/>
        <v>-8.9799999999999969</v>
      </c>
      <c r="AL13">
        <f t="shared" si="27"/>
        <v>1156</v>
      </c>
      <c r="AM13">
        <f t="shared" si="4"/>
        <v>29.091000000000001</v>
      </c>
      <c r="AN13">
        <f t="shared" si="5"/>
        <v>24.098280999999989</v>
      </c>
      <c r="AO13">
        <f t="shared" si="6"/>
        <v>192.9043209999999</v>
      </c>
      <c r="AP13">
        <f t="shared" si="28"/>
        <v>846.28628100000003</v>
      </c>
    </row>
    <row r="14" spans="1:42" x14ac:dyDescent="0.2">
      <c r="B14">
        <v>17</v>
      </c>
      <c r="C14">
        <v>11</v>
      </c>
      <c r="D14">
        <f t="shared" si="7"/>
        <v>-4.4000000000000004</v>
      </c>
      <c r="E14">
        <f t="shared" si="8"/>
        <v>289</v>
      </c>
      <c r="F14">
        <f t="shared" si="9"/>
        <v>-25.979999999999997</v>
      </c>
      <c r="G14">
        <f t="shared" si="10"/>
        <v>114.312</v>
      </c>
      <c r="H14">
        <f t="shared" si="11"/>
        <v>19.360000000000003</v>
      </c>
      <c r="I14">
        <f t="shared" si="12"/>
        <v>674.96039999999982</v>
      </c>
      <c r="J14">
        <f t="shared" si="13"/>
        <v>25.677401459854011</v>
      </c>
      <c r="K14">
        <f t="shared" si="14"/>
        <v>75.297296095476511</v>
      </c>
      <c r="L14">
        <f t="shared" si="15"/>
        <v>18.545595030282598</v>
      </c>
      <c r="M14">
        <f t="shared" si="16"/>
        <v>32.809207889425423</v>
      </c>
      <c r="N14">
        <f t="shared" si="17"/>
        <v>-6.6473117506462458</v>
      </c>
      <c r="O14">
        <f t="shared" si="18"/>
        <v>58.002114670354267</v>
      </c>
      <c r="P14">
        <f t="shared" si="19"/>
        <v>299.37991624146201</v>
      </c>
      <c r="R14" s="187"/>
      <c r="T14">
        <v>17</v>
      </c>
      <c r="U14">
        <v>11</v>
      </c>
      <c r="V14">
        <f t="shared" si="20"/>
        <v>-4.4000000000000004</v>
      </c>
      <c r="W14">
        <f t="shared" si="21"/>
        <v>289</v>
      </c>
      <c r="X14">
        <f t="shared" si="22"/>
        <v>-25.979999999999997</v>
      </c>
      <c r="Y14">
        <f t="shared" si="23"/>
        <v>674.96039999999982</v>
      </c>
      <c r="Z14">
        <f t="shared" si="1"/>
        <v>32.000100000000003</v>
      </c>
      <c r="AA14">
        <f t="shared" si="2"/>
        <v>225.00300001000011</v>
      </c>
      <c r="AB14">
        <f t="shared" si="3"/>
        <v>120.55820400999986</v>
      </c>
      <c r="AE14" s="188"/>
      <c r="AG14">
        <v>17</v>
      </c>
      <c r="AH14">
        <v>11</v>
      </c>
      <c r="AI14">
        <f t="shared" si="24"/>
        <v>-4.4000000000000004</v>
      </c>
      <c r="AJ14">
        <f t="shared" si="25"/>
        <v>289</v>
      </c>
      <c r="AK14">
        <f t="shared" si="26"/>
        <v>-25.979999999999997</v>
      </c>
      <c r="AL14">
        <f t="shared" si="27"/>
        <v>289</v>
      </c>
      <c r="AM14">
        <f t="shared" si="4"/>
        <v>32.000100000000003</v>
      </c>
      <c r="AN14">
        <f t="shared" si="5"/>
        <v>225.00300001000011</v>
      </c>
      <c r="AO14">
        <f t="shared" si="6"/>
        <v>120.55820400999986</v>
      </c>
      <c r="AP14">
        <f t="shared" si="28"/>
        <v>1024.0064000100001</v>
      </c>
    </row>
    <row r="15" spans="1:42" x14ac:dyDescent="0.2">
      <c r="B15">
        <v>28</v>
      </c>
      <c r="C15">
        <v>11</v>
      </c>
      <c r="D15">
        <f t="shared" si="7"/>
        <v>-4.4000000000000004</v>
      </c>
      <c r="E15">
        <f t="shared" si="8"/>
        <v>784</v>
      </c>
      <c r="F15">
        <f t="shared" si="9"/>
        <v>-14.979999999999997</v>
      </c>
      <c r="G15">
        <f t="shared" si="10"/>
        <v>65.911999999999992</v>
      </c>
      <c r="H15">
        <f t="shared" si="11"/>
        <v>19.360000000000003</v>
      </c>
      <c r="I15">
        <f t="shared" si="12"/>
        <v>224.40039999999991</v>
      </c>
      <c r="J15">
        <f t="shared" si="13"/>
        <v>25.677401459854011</v>
      </c>
      <c r="K15">
        <f t="shared" si="14"/>
        <v>5.3944639786882815</v>
      </c>
      <c r="L15">
        <f t="shared" si="15"/>
        <v>18.545595030282598</v>
      </c>
      <c r="M15">
        <f t="shared" si="16"/>
        <v>32.809207889425423</v>
      </c>
      <c r="N15">
        <f t="shared" si="17"/>
        <v>-6.6473117506462458</v>
      </c>
      <c r="O15">
        <f t="shared" si="18"/>
        <v>58.002114670354267</v>
      </c>
      <c r="P15">
        <f t="shared" si="19"/>
        <v>299.37991624146201</v>
      </c>
      <c r="R15" s="187"/>
      <c r="T15">
        <v>28</v>
      </c>
      <c r="U15">
        <v>11</v>
      </c>
      <c r="V15">
        <f t="shared" si="20"/>
        <v>-4.4000000000000004</v>
      </c>
      <c r="W15">
        <f t="shared" si="21"/>
        <v>784</v>
      </c>
      <c r="X15">
        <f t="shared" si="22"/>
        <v>-14.979999999999997</v>
      </c>
      <c r="Y15">
        <f t="shared" si="23"/>
        <v>224.40039999999991</v>
      </c>
      <c r="Z15">
        <f t="shared" si="1"/>
        <v>32.000100000000003</v>
      </c>
      <c r="AA15">
        <f t="shared" si="2"/>
        <v>16.000800010000027</v>
      </c>
      <c r="AB15">
        <f t="shared" si="3"/>
        <v>120.55820400999986</v>
      </c>
      <c r="AE15" s="188"/>
      <c r="AG15">
        <v>28</v>
      </c>
      <c r="AH15">
        <v>11</v>
      </c>
      <c r="AI15">
        <f t="shared" si="24"/>
        <v>-4.4000000000000004</v>
      </c>
      <c r="AJ15">
        <f t="shared" si="25"/>
        <v>784</v>
      </c>
      <c r="AK15">
        <f t="shared" si="26"/>
        <v>-14.979999999999997</v>
      </c>
      <c r="AL15">
        <f t="shared" si="27"/>
        <v>784</v>
      </c>
      <c r="AM15">
        <f t="shared" si="4"/>
        <v>32.000100000000003</v>
      </c>
      <c r="AN15">
        <f t="shared" si="5"/>
        <v>16.000800010000027</v>
      </c>
      <c r="AO15">
        <f t="shared" si="6"/>
        <v>120.55820400999986</v>
      </c>
      <c r="AP15">
        <f t="shared" si="28"/>
        <v>1024.0064000100001</v>
      </c>
    </row>
    <row r="16" spans="1:42" x14ac:dyDescent="0.2">
      <c r="B16">
        <v>14</v>
      </c>
      <c r="C16">
        <v>12</v>
      </c>
      <c r="D16">
        <f t="shared" si="7"/>
        <v>-3.4000000000000004</v>
      </c>
      <c r="E16">
        <f t="shared" si="8"/>
        <v>196</v>
      </c>
      <c r="F16">
        <f t="shared" si="9"/>
        <v>-28.979999999999997</v>
      </c>
      <c r="G16">
        <f t="shared" si="10"/>
        <v>98.531999999999996</v>
      </c>
      <c r="H16">
        <f t="shared" si="11"/>
        <v>11.560000000000002</v>
      </c>
      <c r="I16">
        <f t="shared" si="12"/>
        <v>839.84039999999982</v>
      </c>
      <c r="J16">
        <f t="shared" si="13"/>
        <v>29.609810218978097</v>
      </c>
      <c r="K16">
        <f t="shared" si="14"/>
        <v>243.66617507251303</v>
      </c>
      <c r="L16">
        <f t="shared" si="15"/>
        <v>22.886473708322171</v>
      </c>
      <c r="M16">
        <f t="shared" si="16"/>
        <v>36.333146729634024</v>
      </c>
      <c r="N16">
        <f t="shared" si="17"/>
        <v>-2.6272441599153424</v>
      </c>
      <c r="O16">
        <f t="shared" si="18"/>
        <v>61.846864597871537</v>
      </c>
      <c r="P16">
        <f t="shared" si="19"/>
        <v>178.76197478054243</v>
      </c>
      <c r="R16" s="187"/>
      <c r="T16">
        <v>14</v>
      </c>
      <c r="U16">
        <v>12</v>
      </c>
      <c r="V16">
        <f t="shared" si="20"/>
        <v>-3.4000000000000004</v>
      </c>
      <c r="W16">
        <f t="shared" si="21"/>
        <v>196</v>
      </c>
      <c r="X16">
        <f t="shared" si="22"/>
        <v>-28.979999999999997</v>
      </c>
      <c r="Y16">
        <f t="shared" si="23"/>
        <v>839.84039999999982</v>
      </c>
      <c r="Z16">
        <f t="shared" si="1"/>
        <v>34.909199999999998</v>
      </c>
      <c r="AA16">
        <f t="shared" si="2"/>
        <v>437.19464463999992</v>
      </c>
      <c r="AB16">
        <f t="shared" si="3"/>
        <v>65.137812639999979</v>
      </c>
      <c r="AE16" s="188"/>
      <c r="AG16">
        <v>14</v>
      </c>
      <c r="AH16">
        <v>12</v>
      </c>
      <c r="AI16">
        <f t="shared" si="24"/>
        <v>-3.4000000000000004</v>
      </c>
      <c r="AJ16">
        <f t="shared" si="25"/>
        <v>196</v>
      </c>
      <c r="AK16">
        <f t="shared" si="26"/>
        <v>-28.979999999999997</v>
      </c>
      <c r="AL16">
        <f t="shared" si="27"/>
        <v>196</v>
      </c>
      <c r="AM16">
        <f t="shared" si="4"/>
        <v>34.909199999999998</v>
      </c>
      <c r="AN16">
        <f t="shared" si="5"/>
        <v>437.19464463999992</v>
      </c>
      <c r="AO16">
        <f t="shared" si="6"/>
        <v>65.137812639999979</v>
      </c>
      <c r="AP16">
        <f t="shared" si="28"/>
        <v>1218.6522446399999</v>
      </c>
    </row>
    <row r="17" spans="2:42" x14ac:dyDescent="0.2">
      <c r="B17">
        <v>20</v>
      </c>
      <c r="C17">
        <v>12</v>
      </c>
      <c r="D17">
        <f t="shared" si="7"/>
        <v>-3.4000000000000004</v>
      </c>
      <c r="E17">
        <f t="shared" si="8"/>
        <v>400</v>
      </c>
      <c r="F17">
        <f t="shared" si="9"/>
        <v>-22.979999999999997</v>
      </c>
      <c r="G17">
        <f t="shared" si="10"/>
        <v>78.131999999999991</v>
      </c>
      <c r="H17">
        <f t="shared" si="11"/>
        <v>11.560000000000002</v>
      </c>
      <c r="I17">
        <f t="shared" si="12"/>
        <v>528.08039999999983</v>
      </c>
      <c r="J17">
        <f t="shared" si="13"/>
        <v>29.609810218978097</v>
      </c>
      <c r="K17">
        <f t="shared" si="14"/>
        <v>92.348452444775873</v>
      </c>
      <c r="L17">
        <f t="shared" si="15"/>
        <v>22.886473708322171</v>
      </c>
      <c r="M17">
        <f t="shared" si="16"/>
        <v>36.333146729634024</v>
      </c>
      <c r="N17">
        <f t="shared" si="17"/>
        <v>-2.6272441599153424</v>
      </c>
      <c r="O17">
        <f t="shared" si="18"/>
        <v>61.846864597871537</v>
      </c>
      <c r="P17">
        <f t="shared" si="19"/>
        <v>178.76197478054243</v>
      </c>
      <c r="R17" s="187"/>
      <c r="T17">
        <v>20</v>
      </c>
      <c r="U17">
        <v>12</v>
      </c>
      <c r="V17">
        <f t="shared" si="20"/>
        <v>-3.4000000000000004</v>
      </c>
      <c r="W17">
        <f t="shared" si="21"/>
        <v>400</v>
      </c>
      <c r="X17">
        <f t="shared" si="22"/>
        <v>-22.979999999999997</v>
      </c>
      <c r="Y17">
        <f t="shared" si="23"/>
        <v>528.08039999999983</v>
      </c>
      <c r="Z17">
        <f t="shared" si="1"/>
        <v>34.909199999999998</v>
      </c>
      <c r="AA17">
        <f t="shared" si="2"/>
        <v>222.28424463999994</v>
      </c>
      <c r="AB17">
        <f t="shared" si="3"/>
        <v>65.137812639999979</v>
      </c>
      <c r="AE17" s="188"/>
      <c r="AG17">
        <v>20</v>
      </c>
      <c r="AH17">
        <v>12</v>
      </c>
      <c r="AI17">
        <f t="shared" si="24"/>
        <v>-3.4000000000000004</v>
      </c>
      <c r="AJ17">
        <f t="shared" si="25"/>
        <v>400</v>
      </c>
      <c r="AK17">
        <f t="shared" si="26"/>
        <v>-22.979999999999997</v>
      </c>
      <c r="AL17">
        <f t="shared" si="27"/>
        <v>400</v>
      </c>
      <c r="AM17">
        <f t="shared" si="4"/>
        <v>34.909199999999998</v>
      </c>
      <c r="AN17">
        <f t="shared" si="5"/>
        <v>222.28424463999994</v>
      </c>
      <c r="AO17">
        <f t="shared" si="6"/>
        <v>65.137812639999979</v>
      </c>
      <c r="AP17">
        <f t="shared" si="28"/>
        <v>1218.6522446399999</v>
      </c>
    </row>
    <row r="18" spans="2:42" x14ac:dyDescent="0.2">
      <c r="B18">
        <v>24</v>
      </c>
      <c r="C18">
        <v>12</v>
      </c>
      <c r="D18">
        <f t="shared" si="7"/>
        <v>-3.4000000000000004</v>
      </c>
      <c r="E18">
        <f t="shared" si="8"/>
        <v>576</v>
      </c>
      <c r="F18">
        <f t="shared" si="9"/>
        <v>-18.979999999999997</v>
      </c>
      <c r="G18">
        <f t="shared" si="10"/>
        <v>64.531999999999996</v>
      </c>
      <c r="H18">
        <f t="shared" si="11"/>
        <v>11.560000000000002</v>
      </c>
      <c r="I18">
        <f t="shared" si="12"/>
        <v>360.24039999999991</v>
      </c>
      <c r="J18">
        <f t="shared" si="13"/>
        <v>29.609810218978097</v>
      </c>
      <c r="K18">
        <f t="shared" si="14"/>
        <v>31.46997069295109</v>
      </c>
      <c r="L18">
        <f t="shared" si="15"/>
        <v>22.886473708322171</v>
      </c>
      <c r="M18">
        <f t="shared" si="16"/>
        <v>36.333146729634024</v>
      </c>
      <c r="N18">
        <f t="shared" si="17"/>
        <v>-2.6272441599153424</v>
      </c>
      <c r="O18">
        <f t="shared" si="18"/>
        <v>61.846864597871537</v>
      </c>
      <c r="P18">
        <f t="shared" si="19"/>
        <v>178.76197478054243</v>
      </c>
      <c r="R18" s="187"/>
      <c r="T18">
        <v>24</v>
      </c>
      <c r="U18">
        <v>12</v>
      </c>
      <c r="V18">
        <f t="shared" si="20"/>
        <v>-3.4000000000000004</v>
      </c>
      <c r="W18">
        <f t="shared" si="21"/>
        <v>576</v>
      </c>
      <c r="X18">
        <f t="shared" si="22"/>
        <v>-18.979999999999997</v>
      </c>
      <c r="Y18">
        <f t="shared" si="23"/>
        <v>360.24039999999991</v>
      </c>
      <c r="Z18">
        <f t="shared" si="1"/>
        <v>34.909199999999998</v>
      </c>
      <c r="AA18">
        <f t="shared" si="2"/>
        <v>119.01064463999997</v>
      </c>
      <c r="AB18">
        <f t="shared" si="3"/>
        <v>65.137812639999979</v>
      </c>
      <c r="AE18" s="188"/>
      <c r="AG18">
        <v>24</v>
      </c>
      <c r="AH18">
        <v>12</v>
      </c>
      <c r="AI18">
        <f t="shared" si="24"/>
        <v>-3.4000000000000004</v>
      </c>
      <c r="AJ18">
        <f t="shared" si="25"/>
        <v>576</v>
      </c>
      <c r="AK18">
        <f t="shared" si="26"/>
        <v>-18.979999999999997</v>
      </c>
      <c r="AL18">
        <f t="shared" si="27"/>
        <v>576</v>
      </c>
      <c r="AM18">
        <f t="shared" si="4"/>
        <v>34.909199999999998</v>
      </c>
      <c r="AN18">
        <f t="shared" si="5"/>
        <v>119.01064463999997</v>
      </c>
      <c r="AO18">
        <f t="shared" si="6"/>
        <v>65.137812639999979</v>
      </c>
      <c r="AP18">
        <f t="shared" si="28"/>
        <v>1218.6522446399999</v>
      </c>
    </row>
    <row r="19" spans="2:42" x14ac:dyDescent="0.2">
      <c r="B19">
        <v>28</v>
      </c>
      <c r="C19">
        <v>12</v>
      </c>
      <c r="D19">
        <f t="shared" si="7"/>
        <v>-3.4000000000000004</v>
      </c>
      <c r="E19">
        <f t="shared" si="8"/>
        <v>784</v>
      </c>
      <c r="F19">
        <f t="shared" si="9"/>
        <v>-14.979999999999997</v>
      </c>
      <c r="G19">
        <f t="shared" si="10"/>
        <v>50.931999999999995</v>
      </c>
      <c r="H19">
        <f t="shared" si="11"/>
        <v>11.560000000000002</v>
      </c>
      <c r="I19">
        <f t="shared" si="12"/>
        <v>224.40039999999991</v>
      </c>
      <c r="J19">
        <f t="shared" si="13"/>
        <v>29.609810218978097</v>
      </c>
      <c r="K19">
        <f t="shared" si="14"/>
        <v>2.5914889411263098</v>
      </c>
      <c r="L19">
        <f t="shared" si="15"/>
        <v>22.886473708322171</v>
      </c>
      <c r="M19">
        <f t="shared" si="16"/>
        <v>36.333146729634024</v>
      </c>
      <c r="N19">
        <f t="shared" si="17"/>
        <v>-2.6272441599153424</v>
      </c>
      <c r="O19">
        <f t="shared" si="18"/>
        <v>61.846864597871537</v>
      </c>
      <c r="P19">
        <f t="shared" si="19"/>
        <v>178.76197478054243</v>
      </c>
      <c r="R19" s="187"/>
      <c r="T19">
        <v>28</v>
      </c>
      <c r="U19">
        <v>12</v>
      </c>
      <c r="V19">
        <f t="shared" si="20"/>
        <v>-3.4000000000000004</v>
      </c>
      <c r="W19">
        <f t="shared" si="21"/>
        <v>784</v>
      </c>
      <c r="X19">
        <f t="shared" si="22"/>
        <v>-14.979999999999997</v>
      </c>
      <c r="Y19">
        <f t="shared" si="23"/>
        <v>224.40039999999991</v>
      </c>
      <c r="Z19">
        <f t="shared" si="1"/>
        <v>34.909199999999998</v>
      </c>
      <c r="AA19">
        <f t="shared" si="2"/>
        <v>47.737044639999979</v>
      </c>
      <c r="AB19">
        <f t="shared" si="3"/>
        <v>65.137812639999979</v>
      </c>
      <c r="AE19" s="188"/>
      <c r="AG19">
        <v>28</v>
      </c>
      <c r="AH19">
        <v>12</v>
      </c>
      <c r="AI19">
        <f t="shared" si="24"/>
        <v>-3.4000000000000004</v>
      </c>
      <c r="AJ19">
        <f t="shared" si="25"/>
        <v>784</v>
      </c>
      <c r="AK19">
        <f t="shared" si="26"/>
        <v>-14.979999999999997</v>
      </c>
      <c r="AL19">
        <f t="shared" si="27"/>
        <v>784</v>
      </c>
      <c r="AM19">
        <f t="shared" si="4"/>
        <v>34.909199999999998</v>
      </c>
      <c r="AN19">
        <f t="shared" si="5"/>
        <v>47.737044639999979</v>
      </c>
      <c r="AO19">
        <f t="shared" si="6"/>
        <v>65.137812639999979</v>
      </c>
      <c r="AP19">
        <f t="shared" si="28"/>
        <v>1218.6522446399999</v>
      </c>
    </row>
    <row r="20" spans="2:42" x14ac:dyDescent="0.2">
      <c r="B20">
        <v>26</v>
      </c>
      <c r="C20">
        <v>13</v>
      </c>
      <c r="D20">
        <f t="shared" si="7"/>
        <v>-2.4000000000000004</v>
      </c>
      <c r="E20">
        <f t="shared" si="8"/>
        <v>676</v>
      </c>
      <c r="F20">
        <f t="shared" si="9"/>
        <v>-16.979999999999997</v>
      </c>
      <c r="G20">
        <f t="shared" si="10"/>
        <v>40.751999999999995</v>
      </c>
      <c r="H20">
        <f t="shared" si="11"/>
        <v>5.7600000000000016</v>
      </c>
      <c r="I20">
        <f t="shared" si="12"/>
        <v>288.32039999999989</v>
      </c>
      <c r="J20">
        <f t="shared" si="13"/>
        <v>33.542218978102184</v>
      </c>
      <c r="K20">
        <f t="shared" si="14"/>
        <v>56.885067113644759</v>
      </c>
      <c r="L20">
        <f t="shared" si="15"/>
        <v>27.139487118649669</v>
      </c>
      <c r="M20">
        <f t="shared" si="16"/>
        <v>39.9449508375547</v>
      </c>
      <c r="N20">
        <f t="shared" si="17"/>
        <v>1.3705016404115753</v>
      </c>
      <c r="O20">
        <f t="shared" si="18"/>
        <v>65.713936315792793</v>
      </c>
      <c r="P20">
        <f t="shared" si="19"/>
        <v>89.071710617294528</v>
      </c>
      <c r="R20" s="187"/>
      <c r="T20">
        <v>26</v>
      </c>
      <c r="U20">
        <v>13</v>
      </c>
      <c r="V20">
        <f t="shared" si="20"/>
        <v>-2.4000000000000004</v>
      </c>
      <c r="W20">
        <f t="shared" si="21"/>
        <v>676</v>
      </c>
      <c r="X20">
        <f t="shared" si="22"/>
        <v>-16.979999999999997</v>
      </c>
      <c r="Y20">
        <f t="shared" si="23"/>
        <v>288.32039999999989</v>
      </c>
      <c r="Z20">
        <f t="shared" si="1"/>
        <v>37.818300000000001</v>
      </c>
      <c r="AA20">
        <f t="shared" si="2"/>
        <v>139.67221489000002</v>
      </c>
      <c r="AB20">
        <f t="shared" si="3"/>
        <v>26.643146889999962</v>
      </c>
      <c r="AE20" s="188"/>
      <c r="AG20">
        <v>26</v>
      </c>
      <c r="AH20">
        <v>13</v>
      </c>
      <c r="AI20">
        <f t="shared" si="24"/>
        <v>-2.4000000000000004</v>
      </c>
      <c r="AJ20">
        <f t="shared" si="25"/>
        <v>676</v>
      </c>
      <c r="AK20">
        <f t="shared" si="26"/>
        <v>-16.979999999999997</v>
      </c>
      <c r="AL20">
        <f t="shared" si="27"/>
        <v>676</v>
      </c>
      <c r="AM20">
        <f t="shared" si="4"/>
        <v>37.818300000000001</v>
      </c>
      <c r="AN20">
        <f t="shared" si="5"/>
        <v>139.67221489000002</v>
      </c>
      <c r="AO20">
        <f t="shared" si="6"/>
        <v>26.643146889999962</v>
      </c>
      <c r="AP20">
        <f t="shared" si="28"/>
        <v>1430.2238148900001</v>
      </c>
    </row>
    <row r="21" spans="2:42" x14ac:dyDescent="0.2">
      <c r="B21">
        <v>34</v>
      </c>
      <c r="C21">
        <v>13</v>
      </c>
      <c r="D21">
        <f t="shared" si="7"/>
        <v>-2.4000000000000004</v>
      </c>
      <c r="E21">
        <f t="shared" si="8"/>
        <v>1156</v>
      </c>
      <c r="F21">
        <f t="shared" si="9"/>
        <v>-8.9799999999999969</v>
      </c>
      <c r="G21">
        <f t="shared" si="10"/>
        <v>21.551999999999996</v>
      </c>
      <c r="H21">
        <f t="shared" si="11"/>
        <v>5.7600000000000016</v>
      </c>
      <c r="I21">
        <f t="shared" si="12"/>
        <v>80.640399999999943</v>
      </c>
      <c r="J21">
        <f t="shared" si="13"/>
        <v>33.542218978102184</v>
      </c>
      <c r="K21">
        <f t="shared" si="14"/>
        <v>0.20956346400980849</v>
      </c>
      <c r="L21">
        <f t="shared" si="15"/>
        <v>27.139487118649669</v>
      </c>
      <c r="M21">
        <f t="shared" si="16"/>
        <v>39.9449508375547</v>
      </c>
      <c r="N21">
        <f t="shared" si="17"/>
        <v>1.3705016404115753</v>
      </c>
      <c r="O21">
        <f t="shared" si="18"/>
        <v>65.713936315792793</v>
      </c>
      <c r="P21">
        <f t="shared" si="19"/>
        <v>89.071710617294528</v>
      </c>
      <c r="R21" s="187"/>
      <c r="T21">
        <v>34</v>
      </c>
      <c r="U21">
        <v>13</v>
      </c>
      <c r="V21">
        <f t="shared" si="20"/>
        <v>-2.4000000000000004</v>
      </c>
      <c r="W21">
        <f t="shared" si="21"/>
        <v>1156</v>
      </c>
      <c r="X21">
        <f t="shared" si="22"/>
        <v>-8.9799999999999969</v>
      </c>
      <c r="Y21">
        <f t="shared" si="23"/>
        <v>80.640399999999943</v>
      </c>
      <c r="Z21">
        <f t="shared" si="1"/>
        <v>37.818300000000001</v>
      </c>
      <c r="AA21">
        <f t="shared" si="2"/>
        <v>14.579414890000006</v>
      </c>
      <c r="AB21">
        <f t="shared" si="3"/>
        <v>26.643146889999962</v>
      </c>
      <c r="AE21" s="188"/>
      <c r="AG21">
        <v>34</v>
      </c>
      <c r="AH21">
        <v>13</v>
      </c>
      <c r="AI21">
        <f t="shared" si="24"/>
        <v>-2.4000000000000004</v>
      </c>
      <c r="AJ21">
        <f t="shared" si="25"/>
        <v>1156</v>
      </c>
      <c r="AK21">
        <f t="shared" si="26"/>
        <v>-8.9799999999999969</v>
      </c>
      <c r="AL21">
        <f t="shared" si="27"/>
        <v>1156</v>
      </c>
      <c r="AM21">
        <f t="shared" si="4"/>
        <v>37.818300000000001</v>
      </c>
      <c r="AN21">
        <f t="shared" si="5"/>
        <v>14.579414890000006</v>
      </c>
      <c r="AO21">
        <f t="shared" si="6"/>
        <v>26.643146889999962</v>
      </c>
      <c r="AP21">
        <f t="shared" si="28"/>
        <v>1430.2238148900001</v>
      </c>
    </row>
    <row r="22" spans="2:42" x14ac:dyDescent="0.2">
      <c r="B22">
        <v>34</v>
      </c>
      <c r="C22">
        <v>13</v>
      </c>
      <c r="D22">
        <f t="shared" si="7"/>
        <v>-2.4000000000000004</v>
      </c>
      <c r="E22">
        <f t="shared" si="8"/>
        <v>1156</v>
      </c>
      <c r="F22">
        <f t="shared" si="9"/>
        <v>-8.9799999999999969</v>
      </c>
      <c r="G22">
        <f t="shared" si="10"/>
        <v>21.551999999999996</v>
      </c>
      <c r="H22">
        <f t="shared" si="11"/>
        <v>5.7600000000000016</v>
      </c>
      <c r="I22">
        <f t="shared" si="12"/>
        <v>80.640399999999943</v>
      </c>
      <c r="J22">
        <f t="shared" si="13"/>
        <v>33.542218978102184</v>
      </c>
      <c r="K22">
        <f t="shared" si="14"/>
        <v>0.20956346400980849</v>
      </c>
      <c r="L22">
        <f t="shared" si="15"/>
        <v>27.139487118649669</v>
      </c>
      <c r="M22">
        <f t="shared" si="16"/>
        <v>39.9449508375547</v>
      </c>
      <c r="N22">
        <f t="shared" si="17"/>
        <v>1.3705016404115753</v>
      </c>
      <c r="O22">
        <f t="shared" si="18"/>
        <v>65.713936315792793</v>
      </c>
      <c r="P22">
        <f t="shared" si="19"/>
        <v>89.071710617294528</v>
      </c>
      <c r="R22" s="187"/>
      <c r="T22">
        <v>34</v>
      </c>
      <c r="U22">
        <v>13</v>
      </c>
      <c r="V22">
        <f t="shared" si="20"/>
        <v>-2.4000000000000004</v>
      </c>
      <c r="W22">
        <f t="shared" si="21"/>
        <v>1156</v>
      </c>
      <c r="X22">
        <f t="shared" si="22"/>
        <v>-8.9799999999999969</v>
      </c>
      <c r="Y22">
        <f t="shared" si="23"/>
        <v>80.640399999999943</v>
      </c>
      <c r="Z22">
        <f t="shared" si="1"/>
        <v>37.818300000000001</v>
      </c>
      <c r="AA22">
        <f t="shared" si="2"/>
        <v>14.579414890000006</v>
      </c>
      <c r="AB22">
        <f t="shared" si="3"/>
        <v>26.643146889999962</v>
      </c>
      <c r="AE22" s="188"/>
      <c r="AG22">
        <v>34</v>
      </c>
      <c r="AH22">
        <v>13</v>
      </c>
      <c r="AI22">
        <f t="shared" si="24"/>
        <v>-2.4000000000000004</v>
      </c>
      <c r="AJ22">
        <f t="shared" si="25"/>
        <v>1156</v>
      </c>
      <c r="AK22">
        <f t="shared" si="26"/>
        <v>-8.9799999999999969</v>
      </c>
      <c r="AL22">
        <f t="shared" si="27"/>
        <v>1156</v>
      </c>
      <c r="AM22">
        <f t="shared" si="4"/>
        <v>37.818300000000001</v>
      </c>
      <c r="AN22">
        <f t="shared" si="5"/>
        <v>14.579414890000006</v>
      </c>
      <c r="AO22">
        <f t="shared" si="6"/>
        <v>26.643146889999962</v>
      </c>
      <c r="AP22">
        <f t="shared" si="28"/>
        <v>1430.2238148900001</v>
      </c>
    </row>
    <row r="23" spans="2:42" x14ac:dyDescent="0.2">
      <c r="B23">
        <v>46</v>
      </c>
      <c r="C23">
        <v>13</v>
      </c>
      <c r="D23">
        <f t="shared" si="7"/>
        <v>-2.4000000000000004</v>
      </c>
      <c r="E23">
        <f t="shared" si="8"/>
        <v>2116</v>
      </c>
      <c r="F23">
        <f t="shared" si="9"/>
        <v>3.0200000000000031</v>
      </c>
      <c r="G23">
        <f t="shared" si="10"/>
        <v>-7.2480000000000082</v>
      </c>
      <c r="H23">
        <f t="shared" si="11"/>
        <v>5.7600000000000016</v>
      </c>
      <c r="I23">
        <f t="shared" si="12"/>
        <v>9.1204000000000196</v>
      </c>
      <c r="J23">
        <f t="shared" si="13"/>
        <v>33.542218978102184</v>
      </c>
      <c r="K23">
        <f t="shared" si="14"/>
        <v>155.1963079895574</v>
      </c>
      <c r="L23">
        <f t="shared" si="15"/>
        <v>27.139487118649669</v>
      </c>
      <c r="M23">
        <f t="shared" si="16"/>
        <v>39.9449508375547</v>
      </c>
      <c r="N23">
        <f t="shared" si="17"/>
        <v>1.3705016404115753</v>
      </c>
      <c r="O23">
        <f t="shared" si="18"/>
        <v>65.713936315792793</v>
      </c>
      <c r="P23">
        <f t="shared" si="19"/>
        <v>89.071710617294528</v>
      </c>
      <c r="R23" s="187"/>
      <c r="T23">
        <v>46</v>
      </c>
      <c r="U23">
        <v>13</v>
      </c>
      <c r="V23">
        <f t="shared" si="20"/>
        <v>-2.4000000000000004</v>
      </c>
      <c r="W23">
        <f t="shared" si="21"/>
        <v>2116</v>
      </c>
      <c r="X23">
        <f t="shared" si="22"/>
        <v>3.0200000000000031</v>
      </c>
      <c r="Y23">
        <f t="shared" si="23"/>
        <v>9.1204000000000196</v>
      </c>
      <c r="Z23">
        <f t="shared" si="1"/>
        <v>37.818300000000001</v>
      </c>
      <c r="AA23">
        <f t="shared" si="2"/>
        <v>66.940214889999993</v>
      </c>
      <c r="AB23">
        <f t="shared" si="3"/>
        <v>26.643146889999962</v>
      </c>
      <c r="AE23" s="188"/>
      <c r="AG23">
        <v>46</v>
      </c>
      <c r="AH23">
        <v>13</v>
      </c>
      <c r="AI23">
        <f t="shared" si="24"/>
        <v>-2.4000000000000004</v>
      </c>
      <c r="AJ23">
        <f t="shared" si="25"/>
        <v>2116</v>
      </c>
      <c r="AK23">
        <f t="shared" si="26"/>
        <v>3.0200000000000031</v>
      </c>
      <c r="AL23">
        <f t="shared" si="27"/>
        <v>2116</v>
      </c>
      <c r="AM23">
        <f t="shared" si="4"/>
        <v>37.818300000000001</v>
      </c>
      <c r="AN23">
        <f t="shared" si="5"/>
        <v>66.940214889999993</v>
      </c>
      <c r="AO23">
        <f t="shared" si="6"/>
        <v>26.643146889999962</v>
      </c>
      <c r="AP23">
        <f t="shared" si="28"/>
        <v>1430.2238148900001</v>
      </c>
    </row>
    <row r="24" spans="2:42" x14ac:dyDescent="0.2">
      <c r="B24">
        <v>26</v>
      </c>
      <c r="C24">
        <v>14</v>
      </c>
      <c r="D24">
        <f t="shared" si="7"/>
        <v>-1.4000000000000004</v>
      </c>
      <c r="E24">
        <f t="shared" si="8"/>
        <v>676</v>
      </c>
      <c r="F24">
        <f t="shared" si="9"/>
        <v>-16.979999999999997</v>
      </c>
      <c r="G24">
        <f t="shared" si="10"/>
        <v>23.772000000000002</v>
      </c>
      <c r="H24">
        <f t="shared" si="11"/>
        <v>1.9600000000000011</v>
      </c>
      <c r="I24">
        <f t="shared" si="12"/>
        <v>288.32039999999989</v>
      </c>
      <c r="J24">
        <f t="shared" si="13"/>
        <v>37.474627737226278</v>
      </c>
      <c r="K24">
        <f t="shared" si="14"/>
        <v>131.66708170792265</v>
      </c>
      <c r="L24">
        <f t="shared" si="15"/>
        <v>31.290953486874464</v>
      </c>
      <c r="M24">
        <f t="shared" si="16"/>
        <v>43.658301987578092</v>
      </c>
      <c r="N24">
        <f t="shared" si="17"/>
        <v>5.3457894696094783</v>
      </c>
      <c r="O24">
        <f t="shared" si="18"/>
        <v>69.603466004843085</v>
      </c>
      <c r="P24">
        <f t="shared" si="19"/>
        <v>30.309123751718214</v>
      </c>
      <c r="R24" s="187"/>
      <c r="T24">
        <v>26</v>
      </c>
      <c r="U24">
        <v>14</v>
      </c>
      <c r="V24">
        <f t="shared" si="20"/>
        <v>-1.4000000000000004</v>
      </c>
      <c r="W24">
        <f t="shared" si="21"/>
        <v>676</v>
      </c>
      <c r="X24">
        <f t="shared" si="22"/>
        <v>-16.979999999999997</v>
      </c>
      <c r="Y24">
        <f t="shared" si="23"/>
        <v>288.32039999999989</v>
      </c>
      <c r="Z24">
        <f t="shared" si="1"/>
        <v>40.727400000000003</v>
      </c>
      <c r="AA24">
        <f t="shared" si="2"/>
        <v>216.89631076000009</v>
      </c>
      <c r="AB24">
        <f t="shared" si="3"/>
        <v>5.0742067599999725</v>
      </c>
      <c r="AE24" s="188"/>
      <c r="AG24">
        <v>26</v>
      </c>
      <c r="AH24">
        <v>14</v>
      </c>
      <c r="AI24">
        <f t="shared" si="24"/>
        <v>-1.4000000000000004</v>
      </c>
      <c r="AJ24">
        <f t="shared" si="25"/>
        <v>676</v>
      </c>
      <c r="AK24">
        <f t="shared" si="26"/>
        <v>-16.979999999999997</v>
      </c>
      <c r="AL24">
        <f t="shared" si="27"/>
        <v>676</v>
      </c>
      <c r="AM24">
        <f t="shared" si="4"/>
        <v>40.727400000000003</v>
      </c>
      <c r="AN24">
        <f t="shared" si="5"/>
        <v>216.89631076000009</v>
      </c>
      <c r="AO24">
        <f t="shared" si="6"/>
        <v>5.0742067599999725</v>
      </c>
      <c r="AP24">
        <f t="shared" si="28"/>
        <v>1658.7211107600003</v>
      </c>
    </row>
    <row r="25" spans="2:42" x14ac:dyDescent="0.2">
      <c r="B25">
        <v>36</v>
      </c>
      <c r="C25">
        <v>14</v>
      </c>
      <c r="D25">
        <f t="shared" si="7"/>
        <v>-1.4000000000000004</v>
      </c>
      <c r="E25">
        <f t="shared" si="8"/>
        <v>1296</v>
      </c>
      <c r="F25">
        <f t="shared" si="9"/>
        <v>-6.9799999999999969</v>
      </c>
      <c r="G25">
        <f t="shared" si="10"/>
        <v>9.7719999999999985</v>
      </c>
      <c r="H25">
        <f t="shared" si="11"/>
        <v>1.9600000000000011</v>
      </c>
      <c r="I25">
        <f t="shared" si="12"/>
        <v>48.720399999999955</v>
      </c>
      <c r="J25">
        <f t="shared" si="13"/>
        <v>37.474627737226278</v>
      </c>
      <c r="K25">
        <f t="shared" si="14"/>
        <v>2.1745269633970934</v>
      </c>
      <c r="L25">
        <f t="shared" si="15"/>
        <v>31.290953486874464</v>
      </c>
      <c r="M25">
        <f t="shared" si="16"/>
        <v>43.658301987578092</v>
      </c>
      <c r="N25">
        <f t="shared" si="17"/>
        <v>5.3457894696094783</v>
      </c>
      <c r="O25">
        <f t="shared" si="18"/>
        <v>69.603466004843085</v>
      </c>
      <c r="P25">
        <f t="shared" si="19"/>
        <v>30.309123751718214</v>
      </c>
      <c r="R25" s="187"/>
      <c r="T25">
        <v>36</v>
      </c>
      <c r="U25">
        <v>14</v>
      </c>
      <c r="V25">
        <f t="shared" si="20"/>
        <v>-1.4000000000000004</v>
      </c>
      <c r="W25">
        <f t="shared" si="21"/>
        <v>1296</v>
      </c>
      <c r="X25">
        <f t="shared" si="22"/>
        <v>-6.9799999999999969</v>
      </c>
      <c r="Y25">
        <f t="shared" si="23"/>
        <v>48.720399999999955</v>
      </c>
      <c r="Z25">
        <f t="shared" si="1"/>
        <v>40.727400000000003</v>
      </c>
      <c r="AA25">
        <f t="shared" si="2"/>
        <v>22.348310760000029</v>
      </c>
      <c r="AB25">
        <f t="shared" si="3"/>
        <v>5.0742067599999725</v>
      </c>
      <c r="AE25" s="188"/>
      <c r="AG25">
        <v>36</v>
      </c>
      <c r="AH25">
        <v>14</v>
      </c>
      <c r="AI25">
        <f t="shared" si="24"/>
        <v>-1.4000000000000004</v>
      </c>
      <c r="AJ25">
        <f t="shared" si="25"/>
        <v>1296</v>
      </c>
      <c r="AK25">
        <f t="shared" si="26"/>
        <v>-6.9799999999999969</v>
      </c>
      <c r="AL25">
        <f t="shared" si="27"/>
        <v>1296</v>
      </c>
      <c r="AM25">
        <f t="shared" si="4"/>
        <v>40.727400000000003</v>
      </c>
      <c r="AN25">
        <f t="shared" si="5"/>
        <v>22.348310760000029</v>
      </c>
      <c r="AO25">
        <f t="shared" si="6"/>
        <v>5.0742067599999725</v>
      </c>
      <c r="AP25">
        <f t="shared" si="28"/>
        <v>1658.7211107600003</v>
      </c>
    </row>
    <row r="26" spans="2:42" x14ac:dyDescent="0.2">
      <c r="B26">
        <v>60</v>
      </c>
      <c r="C26">
        <v>14</v>
      </c>
      <c r="D26">
        <f t="shared" si="7"/>
        <v>-1.4000000000000004</v>
      </c>
      <c r="E26">
        <f t="shared" si="8"/>
        <v>3600</v>
      </c>
      <c r="F26">
        <f t="shared" si="9"/>
        <v>17.020000000000003</v>
      </c>
      <c r="G26">
        <f t="shared" si="10"/>
        <v>-23.82800000000001</v>
      </c>
      <c r="H26">
        <f t="shared" si="11"/>
        <v>1.9600000000000011</v>
      </c>
      <c r="I26">
        <f t="shared" si="12"/>
        <v>289.68040000000013</v>
      </c>
      <c r="J26">
        <f t="shared" si="13"/>
        <v>37.474627737226278</v>
      </c>
      <c r="K26">
        <f t="shared" si="14"/>
        <v>507.39239557653576</v>
      </c>
      <c r="L26">
        <f t="shared" si="15"/>
        <v>31.290953486874464</v>
      </c>
      <c r="M26">
        <f t="shared" si="16"/>
        <v>43.658301987578092</v>
      </c>
      <c r="N26">
        <f t="shared" si="17"/>
        <v>5.3457894696094783</v>
      </c>
      <c r="O26">
        <f t="shared" si="18"/>
        <v>69.603466004843085</v>
      </c>
      <c r="P26">
        <f t="shared" si="19"/>
        <v>30.309123751718214</v>
      </c>
      <c r="R26" s="187"/>
      <c r="T26">
        <v>60</v>
      </c>
      <c r="U26">
        <v>14</v>
      </c>
      <c r="V26">
        <f t="shared" si="20"/>
        <v>-1.4000000000000004</v>
      </c>
      <c r="W26">
        <f t="shared" si="21"/>
        <v>3600</v>
      </c>
      <c r="X26">
        <f t="shared" si="22"/>
        <v>17.020000000000003</v>
      </c>
      <c r="Y26">
        <f t="shared" si="23"/>
        <v>289.68040000000013</v>
      </c>
      <c r="Z26">
        <f t="shared" si="1"/>
        <v>40.727400000000003</v>
      </c>
      <c r="AA26">
        <f t="shared" si="2"/>
        <v>371.43311075999986</v>
      </c>
      <c r="AB26">
        <f t="shared" si="3"/>
        <v>5.0742067599999725</v>
      </c>
      <c r="AE26" s="188"/>
      <c r="AG26">
        <v>60</v>
      </c>
      <c r="AH26">
        <v>14</v>
      </c>
      <c r="AI26">
        <f t="shared" si="24"/>
        <v>-1.4000000000000004</v>
      </c>
      <c r="AJ26">
        <f t="shared" si="25"/>
        <v>3600</v>
      </c>
      <c r="AK26">
        <f t="shared" si="26"/>
        <v>17.020000000000003</v>
      </c>
      <c r="AL26">
        <f t="shared" si="27"/>
        <v>3600</v>
      </c>
      <c r="AM26">
        <f t="shared" si="4"/>
        <v>40.727400000000003</v>
      </c>
      <c r="AN26">
        <f t="shared" si="5"/>
        <v>371.43311075999986</v>
      </c>
      <c r="AO26">
        <f t="shared" si="6"/>
        <v>5.0742067599999725</v>
      </c>
      <c r="AP26">
        <f t="shared" si="28"/>
        <v>1658.7211107600003</v>
      </c>
    </row>
    <row r="27" spans="2:42" x14ac:dyDescent="0.2">
      <c r="B27">
        <v>80</v>
      </c>
      <c r="C27">
        <v>14</v>
      </c>
      <c r="D27">
        <f t="shared" si="7"/>
        <v>-1.4000000000000004</v>
      </c>
      <c r="E27">
        <f t="shared" si="8"/>
        <v>6400</v>
      </c>
      <c r="F27">
        <f t="shared" si="9"/>
        <v>37.020000000000003</v>
      </c>
      <c r="G27">
        <f t="shared" si="10"/>
        <v>-51.828000000000017</v>
      </c>
      <c r="H27">
        <f t="shared" si="11"/>
        <v>1.9600000000000011</v>
      </c>
      <c r="I27">
        <f t="shared" si="12"/>
        <v>1370.4804000000001</v>
      </c>
      <c r="J27">
        <f t="shared" si="13"/>
        <v>37.474627737226278</v>
      </c>
      <c r="K27">
        <f t="shared" si="14"/>
        <v>1808.4072860874846</v>
      </c>
      <c r="L27">
        <f t="shared" si="15"/>
        <v>31.290953486874464</v>
      </c>
      <c r="M27">
        <f t="shared" si="16"/>
        <v>43.658301987578092</v>
      </c>
      <c r="N27">
        <f t="shared" si="17"/>
        <v>5.3457894696094783</v>
      </c>
      <c r="O27">
        <f t="shared" si="18"/>
        <v>69.603466004843085</v>
      </c>
      <c r="P27">
        <f t="shared" si="19"/>
        <v>30.309123751718214</v>
      </c>
      <c r="R27" s="187"/>
      <c r="T27">
        <v>80</v>
      </c>
      <c r="U27">
        <v>14</v>
      </c>
      <c r="V27">
        <f t="shared" si="20"/>
        <v>-1.4000000000000004</v>
      </c>
      <c r="W27">
        <f t="shared" si="21"/>
        <v>6400</v>
      </c>
      <c r="X27">
        <f t="shared" si="22"/>
        <v>37.020000000000003</v>
      </c>
      <c r="Y27">
        <f t="shared" si="23"/>
        <v>1370.4804000000001</v>
      </c>
      <c r="Z27">
        <f t="shared" si="1"/>
        <v>40.727400000000003</v>
      </c>
      <c r="AA27">
        <f t="shared" si="2"/>
        <v>1542.3371107599999</v>
      </c>
      <c r="AB27">
        <f t="shared" si="3"/>
        <v>5.0742067599999725</v>
      </c>
      <c r="AE27" s="188"/>
      <c r="AG27">
        <v>80</v>
      </c>
      <c r="AH27">
        <v>14</v>
      </c>
      <c r="AI27">
        <f t="shared" si="24"/>
        <v>-1.4000000000000004</v>
      </c>
      <c r="AJ27">
        <f t="shared" si="25"/>
        <v>6400</v>
      </c>
      <c r="AK27">
        <f t="shared" si="26"/>
        <v>37.020000000000003</v>
      </c>
      <c r="AL27">
        <f t="shared" si="27"/>
        <v>6400</v>
      </c>
      <c r="AM27">
        <f t="shared" si="4"/>
        <v>40.727400000000003</v>
      </c>
      <c r="AN27">
        <f t="shared" si="5"/>
        <v>1542.3371107599999</v>
      </c>
      <c r="AO27">
        <f t="shared" si="6"/>
        <v>5.0742067599999725</v>
      </c>
      <c r="AP27">
        <f t="shared" si="28"/>
        <v>1658.7211107600003</v>
      </c>
    </row>
    <row r="28" spans="2:42" x14ac:dyDescent="0.2">
      <c r="B28">
        <v>20</v>
      </c>
      <c r="C28">
        <v>15</v>
      </c>
      <c r="D28">
        <f t="shared" si="7"/>
        <v>-0.40000000000000036</v>
      </c>
      <c r="E28">
        <f t="shared" si="8"/>
        <v>400</v>
      </c>
      <c r="F28">
        <f t="shared" si="9"/>
        <v>-22.979999999999997</v>
      </c>
      <c r="G28">
        <f t="shared" si="10"/>
        <v>9.1920000000000073</v>
      </c>
      <c r="H28">
        <f t="shared" si="11"/>
        <v>0.16000000000000028</v>
      </c>
      <c r="I28">
        <f t="shared" si="12"/>
        <v>528.08039999999983</v>
      </c>
      <c r="J28">
        <f t="shared" si="13"/>
        <v>41.407036496350365</v>
      </c>
      <c r="K28">
        <f t="shared" si="14"/>
        <v>458.26121155607649</v>
      </c>
      <c r="L28">
        <f t="shared" si="15"/>
        <v>35.329881755292156</v>
      </c>
      <c r="M28">
        <f t="shared" si="16"/>
        <v>47.484191237408574</v>
      </c>
      <c r="N28">
        <f t="shared" si="17"/>
        <v>9.2985293535543931</v>
      </c>
      <c r="O28">
        <f t="shared" si="18"/>
        <v>73.51554363914633</v>
      </c>
      <c r="P28">
        <f t="shared" si="19"/>
        <v>2.4742141838137255</v>
      </c>
      <c r="R28" s="187"/>
      <c r="T28">
        <v>20</v>
      </c>
      <c r="U28">
        <v>15</v>
      </c>
      <c r="V28">
        <f t="shared" si="20"/>
        <v>-0.40000000000000036</v>
      </c>
      <c r="W28">
        <f t="shared" si="21"/>
        <v>400</v>
      </c>
      <c r="X28">
        <f t="shared" si="22"/>
        <v>-22.979999999999997</v>
      </c>
      <c r="Y28">
        <f t="shared" si="23"/>
        <v>528.08039999999983</v>
      </c>
      <c r="Z28">
        <f t="shared" si="1"/>
        <v>43.636499999999998</v>
      </c>
      <c r="AA28">
        <f t="shared" si="2"/>
        <v>558.68413224999995</v>
      </c>
      <c r="AB28">
        <f t="shared" si="3"/>
        <v>0.43099225000000158</v>
      </c>
      <c r="AE28" s="188"/>
      <c r="AG28">
        <v>20</v>
      </c>
      <c r="AH28">
        <v>15</v>
      </c>
      <c r="AI28">
        <f t="shared" si="24"/>
        <v>-0.40000000000000036</v>
      </c>
      <c r="AJ28">
        <f t="shared" si="25"/>
        <v>400</v>
      </c>
      <c r="AK28">
        <f t="shared" si="26"/>
        <v>-22.979999999999997</v>
      </c>
      <c r="AL28">
        <f t="shared" si="27"/>
        <v>400</v>
      </c>
      <c r="AM28">
        <f t="shared" si="4"/>
        <v>43.636499999999998</v>
      </c>
      <c r="AN28">
        <f t="shared" si="5"/>
        <v>558.68413224999995</v>
      </c>
      <c r="AO28">
        <f t="shared" si="6"/>
        <v>0.43099225000000158</v>
      </c>
      <c r="AP28">
        <f t="shared" si="28"/>
        <v>1904.1441322499998</v>
      </c>
    </row>
    <row r="29" spans="2:42" x14ac:dyDescent="0.2">
      <c r="B29">
        <v>26</v>
      </c>
      <c r="C29">
        <v>15</v>
      </c>
      <c r="D29">
        <f t="shared" si="7"/>
        <v>-0.40000000000000036</v>
      </c>
      <c r="E29">
        <f t="shared" si="8"/>
        <v>676</v>
      </c>
      <c r="F29">
        <f t="shared" si="9"/>
        <v>-16.979999999999997</v>
      </c>
      <c r="G29">
        <f t="shared" si="10"/>
        <v>6.7920000000000051</v>
      </c>
      <c r="H29">
        <f t="shared" si="11"/>
        <v>0.16000000000000028</v>
      </c>
      <c r="I29">
        <f t="shared" si="12"/>
        <v>288.32039999999989</v>
      </c>
      <c r="J29">
        <f t="shared" si="13"/>
        <v>41.407036496350365</v>
      </c>
      <c r="K29">
        <f t="shared" si="14"/>
        <v>237.37677359987214</v>
      </c>
      <c r="L29">
        <f t="shared" si="15"/>
        <v>35.329881755292156</v>
      </c>
      <c r="M29">
        <f t="shared" si="16"/>
        <v>47.484191237408574</v>
      </c>
      <c r="N29">
        <f t="shared" si="17"/>
        <v>9.2985293535543931</v>
      </c>
      <c r="O29">
        <f t="shared" si="18"/>
        <v>73.51554363914633</v>
      </c>
      <c r="P29">
        <f t="shared" si="19"/>
        <v>2.4742141838137255</v>
      </c>
      <c r="R29" s="187"/>
      <c r="T29">
        <v>26</v>
      </c>
      <c r="U29">
        <v>15</v>
      </c>
      <c r="V29">
        <f t="shared" si="20"/>
        <v>-0.40000000000000036</v>
      </c>
      <c r="W29">
        <f t="shared" si="21"/>
        <v>676</v>
      </c>
      <c r="X29">
        <f t="shared" si="22"/>
        <v>-16.979999999999997</v>
      </c>
      <c r="Y29">
        <f t="shared" si="23"/>
        <v>288.32039999999989</v>
      </c>
      <c r="Z29">
        <f t="shared" si="1"/>
        <v>43.636499999999998</v>
      </c>
      <c r="AA29">
        <f t="shared" si="2"/>
        <v>311.04613224999991</v>
      </c>
      <c r="AB29">
        <f t="shared" si="3"/>
        <v>0.43099225000000158</v>
      </c>
      <c r="AE29" s="188"/>
      <c r="AG29">
        <v>26</v>
      </c>
      <c r="AH29">
        <v>15</v>
      </c>
      <c r="AI29">
        <f t="shared" si="24"/>
        <v>-0.40000000000000036</v>
      </c>
      <c r="AJ29">
        <f t="shared" si="25"/>
        <v>676</v>
      </c>
      <c r="AK29">
        <f t="shared" si="26"/>
        <v>-16.979999999999997</v>
      </c>
      <c r="AL29">
        <f t="shared" si="27"/>
        <v>676</v>
      </c>
      <c r="AM29">
        <f t="shared" si="4"/>
        <v>43.636499999999998</v>
      </c>
      <c r="AN29">
        <f t="shared" si="5"/>
        <v>311.04613224999991</v>
      </c>
      <c r="AO29">
        <f t="shared" si="6"/>
        <v>0.43099225000000158</v>
      </c>
      <c r="AP29">
        <f t="shared" si="28"/>
        <v>1904.1441322499998</v>
      </c>
    </row>
    <row r="30" spans="2:42" x14ac:dyDescent="0.2">
      <c r="B30">
        <v>54</v>
      </c>
      <c r="C30">
        <v>15</v>
      </c>
      <c r="D30">
        <f t="shared" si="7"/>
        <v>-0.40000000000000036</v>
      </c>
      <c r="E30">
        <f t="shared" si="8"/>
        <v>2916</v>
      </c>
      <c r="F30">
        <f t="shared" si="9"/>
        <v>11.020000000000003</v>
      </c>
      <c r="G30">
        <f t="shared" si="10"/>
        <v>-4.4080000000000048</v>
      </c>
      <c r="H30">
        <f t="shared" si="11"/>
        <v>0.16000000000000028</v>
      </c>
      <c r="I30">
        <f t="shared" si="12"/>
        <v>121.44040000000007</v>
      </c>
      <c r="J30">
        <f t="shared" si="13"/>
        <v>41.407036496350365</v>
      </c>
      <c r="K30">
        <f t="shared" si="14"/>
        <v>158.5827298042517</v>
      </c>
      <c r="L30">
        <f t="shared" si="15"/>
        <v>35.329881755292156</v>
      </c>
      <c r="M30">
        <f t="shared" si="16"/>
        <v>47.484191237408574</v>
      </c>
      <c r="N30">
        <f t="shared" si="17"/>
        <v>9.2985293535543931</v>
      </c>
      <c r="O30">
        <f t="shared" si="18"/>
        <v>73.51554363914633</v>
      </c>
      <c r="P30">
        <f t="shared" si="19"/>
        <v>2.4742141838137255</v>
      </c>
      <c r="R30" s="187"/>
      <c r="T30">
        <v>54</v>
      </c>
      <c r="U30">
        <v>15</v>
      </c>
      <c r="V30">
        <f t="shared" si="20"/>
        <v>-0.40000000000000036</v>
      </c>
      <c r="W30">
        <f t="shared" si="21"/>
        <v>2916</v>
      </c>
      <c r="X30">
        <f t="shared" si="22"/>
        <v>11.020000000000003</v>
      </c>
      <c r="Y30">
        <f t="shared" si="23"/>
        <v>121.44040000000007</v>
      </c>
      <c r="Z30">
        <f t="shared" si="1"/>
        <v>43.636499999999998</v>
      </c>
      <c r="AA30">
        <f t="shared" si="2"/>
        <v>107.40213225000004</v>
      </c>
      <c r="AB30">
        <f t="shared" si="3"/>
        <v>0.43099225000000158</v>
      </c>
      <c r="AE30" s="188"/>
      <c r="AG30">
        <v>54</v>
      </c>
      <c r="AH30">
        <v>15</v>
      </c>
      <c r="AI30">
        <f t="shared" si="24"/>
        <v>-0.40000000000000036</v>
      </c>
      <c r="AJ30">
        <f t="shared" si="25"/>
        <v>2916</v>
      </c>
      <c r="AK30">
        <f t="shared" si="26"/>
        <v>11.020000000000003</v>
      </c>
      <c r="AL30">
        <f t="shared" si="27"/>
        <v>2916</v>
      </c>
      <c r="AM30">
        <f t="shared" si="4"/>
        <v>43.636499999999998</v>
      </c>
      <c r="AN30">
        <f t="shared" si="5"/>
        <v>107.40213225000004</v>
      </c>
      <c r="AO30">
        <f t="shared" si="6"/>
        <v>0.43099225000000158</v>
      </c>
      <c r="AP30">
        <f t="shared" si="28"/>
        <v>1904.1441322499998</v>
      </c>
    </row>
    <row r="31" spans="2:42" x14ac:dyDescent="0.2">
      <c r="B31">
        <v>32</v>
      </c>
      <c r="C31">
        <v>16</v>
      </c>
      <c r="D31">
        <f t="shared" si="7"/>
        <v>0.59999999999999964</v>
      </c>
      <c r="E31">
        <f t="shared" si="8"/>
        <v>1024</v>
      </c>
      <c r="F31">
        <f t="shared" si="9"/>
        <v>-10.979999999999997</v>
      </c>
      <c r="G31">
        <f t="shared" si="10"/>
        <v>-6.5879999999999939</v>
      </c>
      <c r="H31">
        <f t="shared" si="11"/>
        <v>0.3599999999999996</v>
      </c>
      <c r="I31">
        <f t="shared" si="12"/>
        <v>120.56039999999993</v>
      </c>
      <c r="J31">
        <f t="shared" si="13"/>
        <v>45.339445255474452</v>
      </c>
      <c r="K31">
        <f t="shared" si="14"/>
        <v>177.94079972379987</v>
      </c>
      <c r="L31">
        <f t="shared" si="15"/>
        <v>39.250362992854335</v>
      </c>
      <c r="M31">
        <f t="shared" si="16"/>
        <v>51.428527518094569</v>
      </c>
      <c r="N31">
        <f t="shared" si="17"/>
        <v>13.228678463116957</v>
      </c>
      <c r="O31">
        <f t="shared" si="18"/>
        <v>77.45021204783194</v>
      </c>
      <c r="P31">
        <f t="shared" si="19"/>
        <v>5.566981913580916</v>
      </c>
      <c r="R31" s="187"/>
      <c r="T31">
        <v>32</v>
      </c>
      <c r="U31">
        <v>16</v>
      </c>
      <c r="V31">
        <f t="shared" si="20"/>
        <v>0.59999999999999964</v>
      </c>
      <c r="W31">
        <f t="shared" si="21"/>
        <v>1024</v>
      </c>
      <c r="X31">
        <f t="shared" si="22"/>
        <v>-10.979999999999997</v>
      </c>
      <c r="Y31">
        <f t="shared" si="23"/>
        <v>120.56039999999993</v>
      </c>
      <c r="Z31">
        <f t="shared" si="1"/>
        <v>46.5456</v>
      </c>
      <c r="AA31">
        <f t="shared" si="2"/>
        <v>211.57447936</v>
      </c>
      <c r="AB31">
        <f t="shared" si="3"/>
        <v>12.713503360000024</v>
      </c>
      <c r="AE31" s="188"/>
      <c r="AG31">
        <v>32</v>
      </c>
      <c r="AH31">
        <v>16</v>
      </c>
      <c r="AI31">
        <f t="shared" si="24"/>
        <v>0.59999999999999964</v>
      </c>
      <c r="AJ31">
        <f t="shared" si="25"/>
        <v>1024</v>
      </c>
      <c r="AK31">
        <f t="shared" si="26"/>
        <v>-10.979999999999997</v>
      </c>
      <c r="AL31">
        <f t="shared" si="27"/>
        <v>1024</v>
      </c>
      <c r="AM31">
        <f t="shared" si="4"/>
        <v>46.5456</v>
      </c>
      <c r="AN31">
        <f t="shared" si="5"/>
        <v>211.57447936</v>
      </c>
      <c r="AO31">
        <f t="shared" si="6"/>
        <v>12.713503360000024</v>
      </c>
      <c r="AP31">
        <f t="shared" si="28"/>
        <v>2166.4928793600002</v>
      </c>
    </row>
    <row r="32" spans="2:42" x14ac:dyDescent="0.2">
      <c r="B32">
        <v>40</v>
      </c>
      <c r="C32">
        <v>16</v>
      </c>
      <c r="D32">
        <f t="shared" si="7"/>
        <v>0.59999999999999964</v>
      </c>
      <c r="E32">
        <f t="shared" si="8"/>
        <v>1600</v>
      </c>
      <c r="F32">
        <f t="shared" si="9"/>
        <v>-2.9799999999999969</v>
      </c>
      <c r="G32">
        <f t="shared" si="10"/>
        <v>-1.7879999999999971</v>
      </c>
      <c r="H32">
        <f t="shared" si="11"/>
        <v>0.3599999999999996</v>
      </c>
      <c r="I32">
        <f t="shared" si="12"/>
        <v>8.8803999999999821</v>
      </c>
      <c r="J32">
        <f t="shared" si="13"/>
        <v>45.339445255474452</v>
      </c>
      <c r="K32">
        <f t="shared" si="14"/>
        <v>28.509675636208634</v>
      </c>
      <c r="L32">
        <f t="shared" si="15"/>
        <v>39.250362992854335</v>
      </c>
      <c r="M32">
        <f t="shared" si="16"/>
        <v>51.428527518094569</v>
      </c>
      <c r="N32">
        <f t="shared" si="17"/>
        <v>13.228678463116957</v>
      </c>
      <c r="O32">
        <f t="shared" si="18"/>
        <v>77.45021204783194</v>
      </c>
      <c r="P32">
        <f t="shared" si="19"/>
        <v>5.566981913580916</v>
      </c>
      <c r="R32" s="187"/>
      <c r="T32">
        <v>40</v>
      </c>
      <c r="U32">
        <v>16</v>
      </c>
      <c r="V32">
        <f t="shared" si="20"/>
        <v>0.59999999999999964</v>
      </c>
      <c r="W32">
        <f t="shared" si="21"/>
        <v>1600</v>
      </c>
      <c r="X32">
        <f t="shared" si="22"/>
        <v>-2.9799999999999969</v>
      </c>
      <c r="Y32">
        <f t="shared" si="23"/>
        <v>8.8803999999999821</v>
      </c>
      <c r="Z32">
        <f t="shared" si="1"/>
        <v>46.5456</v>
      </c>
      <c r="AA32">
        <f t="shared" si="2"/>
        <v>42.844879360000007</v>
      </c>
      <c r="AB32">
        <f t="shared" si="3"/>
        <v>12.713503360000024</v>
      </c>
      <c r="AE32" s="188"/>
      <c r="AG32">
        <v>40</v>
      </c>
      <c r="AH32">
        <v>16</v>
      </c>
      <c r="AI32">
        <f t="shared" si="24"/>
        <v>0.59999999999999964</v>
      </c>
      <c r="AJ32">
        <f t="shared" si="25"/>
        <v>1600</v>
      </c>
      <c r="AK32">
        <f t="shared" si="26"/>
        <v>-2.9799999999999969</v>
      </c>
      <c r="AL32">
        <f t="shared" si="27"/>
        <v>1600</v>
      </c>
      <c r="AM32">
        <f t="shared" si="4"/>
        <v>46.5456</v>
      </c>
      <c r="AN32">
        <f t="shared" si="5"/>
        <v>42.844879360000007</v>
      </c>
      <c r="AO32">
        <f t="shared" si="6"/>
        <v>12.713503360000024</v>
      </c>
      <c r="AP32">
        <f t="shared" si="28"/>
        <v>2166.4928793600002</v>
      </c>
    </row>
    <row r="33" spans="2:42" x14ac:dyDescent="0.2">
      <c r="B33">
        <v>32</v>
      </c>
      <c r="C33">
        <v>17</v>
      </c>
      <c r="D33">
        <f t="shared" si="7"/>
        <v>1.5999999999999996</v>
      </c>
      <c r="E33">
        <f t="shared" si="8"/>
        <v>1024</v>
      </c>
      <c r="F33">
        <f t="shared" si="9"/>
        <v>-10.979999999999997</v>
      </c>
      <c r="G33">
        <f t="shared" si="10"/>
        <v>-17.567999999999991</v>
      </c>
      <c r="H33">
        <f t="shared" si="11"/>
        <v>2.5599999999999987</v>
      </c>
      <c r="I33">
        <f t="shared" si="12"/>
        <v>120.56039999999993</v>
      </c>
      <c r="J33">
        <f t="shared" si="13"/>
        <v>49.271854014598539</v>
      </c>
      <c r="K33">
        <f t="shared" si="14"/>
        <v>298.31694110160367</v>
      </c>
      <c r="L33">
        <f t="shared" si="15"/>
        <v>43.053078701321013</v>
      </c>
      <c r="M33">
        <f t="shared" si="16"/>
        <v>55.490629327876064</v>
      </c>
      <c r="N33">
        <f t="shared" si="17"/>
        <v>17.136241563779372</v>
      </c>
      <c r="O33">
        <f t="shared" si="18"/>
        <v>81.407466465417713</v>
      </c>
      <c r="P33">
        <f t="shared" si="19"/>
        <v>39.587426941019785</v>
      </c>
      <c r="R33" s="187"/>
      <c r="T33">
        <v>32</v>
      </c>
      <c r="U33">
        <v>17</v>
      </c>
      <c r="V33">
        <f t="shared" si="20"/>
        <v>1.5999999999999996</v>
      </c>
      <c r="W33">
        <f t="shared" si="21"/>
        <v>1024</v>
      </c>
      <c r="X33">
        <f t="shared" si="22"/>
        <v>-10.979999999999997</v>
      </c>
      <c r="Y33">
        <f t="shared" si="23"/>
        <v>120.56039999999993</v>
      </c>
      <c r="Z33">
        <f t="shared" si="1"/>
        <v>49.454700000000003</v>
      </c>
      <c r="AA33">
        <f t="shared" si="2"/>
        <v>304.6665520900001</v>
      </c>
      <c r="AB33">
        <f t="shared" si="3"/>
        <v>41.921740090000071</v>
      </c>
      <c r="AE33" s="188"/>
      <c r="AG33">
        <v>32</v>
      </c>
      <c r="AH33">
        <v>17</v>
      </c>
      <c r="AI33">
        <f t="shared" si="24"/>
        <v>1.5999999999999996</v>
      </c>
      <c r="AJ33">
        <f t="shared" si="25"/>
        <v>1024</v>
      </c>
      <c r="AK33">
        <f t="shared" si="26"/>
        <v>-10.979999999999997</v>
      </c>
      <c r="AL33">
        <f t="shared" si="27"/>
        <v>1024</v>
      </c>
      <c r="AM33">
        <f t="shared" si="4"/>
        <v>49.454700000000003</v>
      </c>
      <c r="AN33">
        <f t="shared" si="5"/>
        <v>304.6665520900001</v>
      </c>
      <c r="AO33">
        <f t="shared" si="6"/>
        <v>41.921740090000071</v>
      </c>
      <c r="AP33">
        <f t="shared" si="28"/>
        <v>2445.7673520900003</v>
      </c>
    </row>
    <row r="34" spans="2:42" x14ac:dyDescent="0.2">
      <c r="B34">
        <v>40</v>
      </c>
      <c r="C34">
        <v>17</v>
      </c>
      <c r="D34">
        <f t="shared" si="7"/>
        <v>1.5999999999999996</v>
      </c>
      <c r="E34">
        <f t="shared" si="8"/>
        <v>1600</v>
      </c>
      <c r="F34">
        <f t="shared" si="9"/>
        <v>-2.9799999999999969</v>
      </c>
      <c r="G34">
        <f t="shared" si="10"/>
        <v>-4.7679999999999936</v>
      </c>
      <c r="H34">
        <f t="shared" si="11"/>
        <v>2.5599999999999987</v>
      </c>
      <c r="I34">
        <f t="shared" si="12"/>
        <v>8.8803999999999821</v>
      </c>
      <c r="J34">
        <f t="shared" si="13"/>
        <v>49.271854014598539</v>
      </c>
      <c r="K34">
        <f t="shared" si="14"/>
        <v>85.967276868027042</v>
      </c>
      <c r="L34">
        <f t="shared" si="15"/>
        <v>43.053078701321013</v>
      </c>
      <c r="M34">
        <f t="shared" si="16"/>
        <v>55.490629327876064</v>
      </c>
      <c r="N34">
        <f t="shared" si="17"/>
        <v>17.136241563779372</v>
      </c>
      <c r="O34">
        <f t="shared" si="18"/>
        <v>81.407466465417713</v>
      </c>
      <c r="P34">
        <f t="shared" si="19"/>
        <v>39.587426941019785</v>
      </c>
      <c r="R34" s="187"/>
      <c r="T34">
        <v>40</v>
      </c>
      <c r="U34">
        <v>17</v>
      </c>
      <c r="V34">
        <f t="shared" si="20"/>
        <v>1.5999999999999996</v>
      </c>
      <c r="W34">
        <f t="shared" si="21"/>
        <v>1600</v>
      </c>
      <c r="X34">
        <f t="shared" si="22"/>
        <v>-2.9799999999999969</v>
      </c>
      <c r="Y34">
        <f t="shared" si="23"/>
        <v>8.8803999999999821</v>
      </c>
      <c r="Z34">
        <f t="shared" si="1"/>
        <v>49.454700000000003</v>
      </c>
      <c r="AA34">
        <f t="shared" si="2"/>
        <v>89.391352090000055</v>
      </c>
      <c r="AB34">
        <f t="shared" si="3"/>
        <v>41.921740090000071</v>
      </c>
      <c r="AE34" s="188"/>
      <c r="AG34">
        <v>40</v>
      </c>
      <c r="AH34">
        <v>17</v>
      </c>
      <c r="AI34">
        <f t="shared" si="24"/>
        <v>1.5999999999999996</v>
      </c>
      <c r="AJ34">
        <f t="shared" si="25"/>
        <v>1600</v>
      </c>
      <c r="AK34">
        <f t="shared" si="26"/>
        <v>-2.9799999999999969</v>
      </c>
      <c r="AL34">
        <f t="shared" si="27"/>
        <v>1600</v>
      </c>
      <c r="AM34">
        <f t="shared" si="4"/>
        <v>49.454700000000003</v>
      </c>
      <c r="AN34">
        <f t="shared" si="5"/>
        <v>89.391352090000055</v>
      </c>
      <c r="AO34">
        <f t="shared" si="6"/>
        <v>41.921740090000071</v>
      </c>
      <c r="AP34">
        <f t="shared" si="28"/>
        <v>2445.7673520900003</v>
      </c>
    </row>
    <row r="35" spans="2:42" x14ac:dyDescent="0.2">
      <c r="B35">
        <v>50</v>
      </c>
      <c r="C35">
        <v>17</v>
      </c>
      <c r="D35">
        <f t="shared" si="7"/>
        <v>1.5999999999999996</v>
      </c>
      <c r="E35">
        <f t="shared" si="8"/>
        <v>2500</v>
      </c>
      <c r="F35">
        <f t="shared" si="9"/>
        <v>7.0200000000000031</v>
      </c>
      <c r="G35">
        <f t="shared" si="10"/>
        <v>11.232000000000003</v>
      </c>
      <c r="H35">
        <f t="shared" si="11"/>
        <v>2.5599999999999987</v>
      </c>
      <c r="I35">
        <f t="shared" si="12"/>
        <v>49.280400000000043</v>
      </c>
      <c r="J35">
        <f t="shared" si="13"/>
        <v>49.271854014598539</v>
      </c>
      <c r="K35">
        <f t="shared" si="14"/>
        <v>0.53019657605626513</v>
      </c>
      <c r="L35">
        <f t="shared" si="15"/>
        <v>43.053078701321013</v>
      </c>
      <c r="M35">
        <f t="shared" si="16"/>
        <v>55.490629327876064</v>
      </c>
      <c r="N35">
        <f t="shared" si="17"/>
        <v>17.136241563779372</v>
      </c>
      <c r="O35">
        <f t="shared" si="18"/>
        <v>81.407466465417713</v>
      </c>
      <c r="P35">
        <f t="shared" si="19"/>
        <v>39.587426941019785</v>
      </c>
      <c r="R35" s="187"/>
      <c r="T35">
        <v>50</v>
      </c>
      <c r="U35">
        <v>17</v>
      </c>
      <c r="V35">
        <f t="shared" si="20"/>
        <v>1.5999999999999996</v>
      </c>
      <c r="W35">
        <f t="shared" si="21"/>
        <v>2500</v>
      </c>
      <c r="X35">
        <f t="shared" si="22"/>
        <v>7.0200000000000031</v>
      </c>
      <c r="Y35">
        <f t="shared" si="23"/>
        <v>49.280400000000043</v>
      </c>
      <c r="Z35">
        <f t="shared" si="1"/>
        <v>49.454700000000003</v>
      </c>
      <c r="AA35">
        <f t="shared" si="2"/>
        <v>0.29735208999999724</v>
      </c>
      <c r="AB35">
        <f t="shared" si="3"/>
        <v>41.921740090000071</v>
      </c>
      <c r="AE35" s="188"/>
      <c r="AG35">
        <v>50</v>
      </c>
      <c r="AH35">
        <v>17</v>
      </c>
      <c r="AI35">
        <f t="shared" si="24"/>
        <v>1.5999999999999996</v>
      </c>
      <c r="AJ35">
        <f t="shared" si="25"/>
        <v>2500</v>
      </c>
      <c r="AK35">
        <f t="shared" si="26"/>
        <v>7.0200000000000031</v>
      </c>
      <c r="AL35">
        <f t="shared" si="27"/>
        <v>2500</v>
      </c>
      <c r="AM35">
        <f t="shared" si="4"/>
        <v>49.454700000000003</v>
      </c>
      <c r="AN35">
        <f t="shared" si="5"/>
        <v>0.29735208999999724</v>
      </c>
      <c r="AO35">
        <f t="shared" si="6"/>
        <v>41.921740090000071</v>
      </c>
      <c r="AP35">
        <f t="shared" si="28"/>
        <v>2445.7673520900003</v>
      </c>
    </row>
    <row r="36" spans="2:42" x14ac:dyDescent="0.2">
      <c r="B36">
        <v>42</v>
      </c>
      <c r="C36">
        <v>18</v>
      </c>
      <c r="D36">
        <f t="shared" si="7"/>
        <v>2.5999999999999996</v>
      </c>
      <c r="E36">
        <f t="shared" si="8"/>
        <v>1764</v>
      </c>
      <c r="F36">
        <f t="shared" si="9"/>
        <v>-0.97999999999999687</v>
      </c>
      <c r="G36">
        <f t="shared" si="10"/>
        <v>-2.5479999999999916</v>
      </c>
      <c r="H36">
        <f t="shared" si="11"/>
        <v>6.759999999999998</v>
      </c>
      <c r="I36">
        <f t="shared" si="12"/>
        <v>0.96039999999999393</v>
      </c>
      <c r="J36">
        <f t="shared" si="13"/>
        <v>53.204262773722625</v>
      </c>
      <c r="K36">
        <f t="shared" si="14"/>
        <v>125.53550430262662</v>
      </c>
      <c r="L36">
        <f t="shared" si="15"/>
        <v>46.745118826186584</v>
      </c>
      <c r="M36">
        <f t="shared" si="16"/>
        <v>59.663406721258667</v>
      </c>
      <c r="N36">
        <f t="shared" si="17"/>
        <v>21.021270965514283</v>
      </c>
      <c r="O36">
        <f t="shared" si="18"/>
        <v>85.387254581930961</v>
      </c>
      <c r="P36">
        <f t="shared" si="19"/>
        <v>104.53554926613035</v>
      </c>
      <c r="R36" s="187"/>
      <c r="T36">
        <v>42</v>
      </c>
      <c r="U36">
        <v>18</v>
      </c>
      <c r="V36">
        <f t="shared" si="20"/>
        <v>2.5999999999999996</v>
      </c>
      <c r="W36">
        <f t="shared" si="21"/>
        <v>1764</v>
      </c>
      <c r="X36">
        <f t="shared" si="22"/>
        <v>-0.97999999999999687</v>
      </c>
      <c r="Y36">
        <f t="shared" si="23"/>
        <v>0.96039999999999393</v>
      </c>
      <c r="Z36">
        <f t="shared" si="1"/>
        <v>52.363799999999998</v>
      </c>
      <c r="AA36">
        <f t="shared" si="2"/>
        <v>107.40835043999995</v>
      </c>
      <c r="AB36">
        <f t="shared" si="3"/>
        <v>88.055702440000019</v>
      </c>
      <c r="AE36" s="188"/>
      <c r="AG36">
        <v>42</v>
      </c>
      <c r="AH36">
        <v>18</v>
      </c>
      <c r="AI36">
        <f t="shared" si="24"/>
        <v>2.5999999999999996</v>
      </c>
      <c r="AJ36">
        <f t="shared" si="25"/>
        <v>1764</v>
      </c>
      <c r="AK36">
        <f t="shared" si="26"/>
        <v>-0.97999999999999687</v>
      </c>
      <c r="AL36">
        <f t="shared" si="27"/>
        <v>1764</v>
      </c>
      <c r="AM36">
        <f t="shared" si="4"/>
        <v>52.363799999999998</v>
      </c>
      <c r="AN36">
        <f t="shared" si="5"/>
        <v>107.40835043999995</v>
      </c>
      <c r="AO36">
        <f t="shared" si="6"/>
        <v>88.055702440000019</v>
      </c>
      <c r="AP36">
        <f t="shared" si="28"/>
        <v>2741.9675504399997</v>
      </c>
    </row>
    <row r="37" spans="2:42" x14ac:dyDescent="0.2">
      <c r="B37">
        <v>56</v>
      </c>
      <c r="C37">
        <v>18</v>
      </c>
      <c r="D37">
        <f t="shared" si="7"/>
        <v>2.5999999999999996</v>
      </c>
      <c r="E37">
        <f t="shared" si="8"/>
        <v>3136</v>
      </c>
      <c r="F37">
        <f t="shared" si="9"/>
        <v>13.020000000000003</v>
      </c>
      <c r="G37">
        <f t="shared" si="10"/>
        <v>33.852000000000004</v>
      </c>
      <c r="H37">
        <f t="shared" si="11"/>
        <v>6.759999999999998</v>
      </c>
      <c r="I37">
        <f t="shared" si="12"/>
        <v>169.52040000000008</v>
      </c>
      <c r="J37">
        <f t="shared" si="13"/>
        <v>53.204262773722625</v>
      </c>
      <c r="K37">
        <f t="shared" si="14"/>
        <v>7.816146638393108</v>
      </c>
      <c r="L37">
        <f t="shared" si="15"/>
        <v>46.745118826186584</v>
      </c>
      <c r="M37">
        <f t="shared" si="16"/>
        <v>59.663406721258667</v>
      </c>
      <c r="N37">
        <f t="shared" si="17"/>
        <v>21.021270965514283</v>
      </c>
      <c r="O37">
        <f t="shared" si="18"/>
        <v>85.387254581930961</v>
      </c>
      <c r="P37">
        <f t="shared" si="19"/>
        <v>104.53554926613035</v>
      </c>
      <c r="R37" s="187"/>
      <c r="T37">
        <v>56</v>
      </c>
      <c r="U37">
        <v>18</v>
      </c>
      <c r="V37">
        <f t="shared" si="20"/>
        <v>2.5999999999999996</v>
      </c>
      <c r="W37">
        <f t="shared" si="21"/>
        <v>3136</v>
      </c>
      <c r="X37">
        <f t="shared" si="22"/>
        <v>13.020000000000003</v>
      </c>
      <c r="Y37">
        <f t="shared" si="23"/>
        <v>169.52040000000008</v>
      </c>
      <c r="Z37">
        <f t="shared" ref="Z37:Z54" si="29">Y$2*U37</f>
        <v>52.363799999999998</v>
      </c>
      <c r="AA37">
        <f t="shared" ref="AA37:AA54" si="30">(T37-Z37)^2</f>
        <v>13.221950440000017</v>
      </c>
      <c r="AB37">
        <f t="shared" ref="AB37:AB54" si="31">(Z37-T$3)^2</f>
        <v>88.055702440000019</v>
      </c>
      <c r="AE37" s="188"/>
      <c r="AG37">
        <v>56</v>
      </c>
      <c r="AH37">
        <v>18</v>
      </c>
      <c r="AI37">
        <f t="shared" si="24"/>
        <v>2.5999999999999996</v>
      </c>
      <c r="AJ37">
        <f t="shared" si="25"/>
        <v>3136</v>
      </c>
      <c r="AK37">
        <f t="shared" si="26"/>
        <v>13.020000000000003</v>
      </c>
      <c r="AL37">
        <f t="shared" si="27"/>
        <v>3136</v>
      </c>
      <c r="AM37">
        <f t="shared" ref="AM37:AM54" si="32">AL$2*AH37</f>
        <v>52.363799999999998</v>
      </c>
      <c r="AN37">
        <f t="shared" ref="AN37:AN54" si="33">(AG37-AM37)^2</f>
        <v>13.221950440000017</v>
      </c>
      <c r="AO37">
        <f t="shared" ref="AO37:AO54" si="34">(AM37-AG$3)^2</f>
        <v>88.055702440000019</v>
      </c>
      <c r="AP37">
        <f t="shared" si="28"/>
        <v>2741.9675504399997</v>
      </c>
    </row>
    <row r="38" spans="2:42" x14ac:dyDescent="0.2">
      <c r="B38">
        <v>76</v>
      </c>
      <c r="C38">
        <v>18</v>
      </c>
      <c r="D38">
        <f t="shared" si="7"/>
        <v>2.5999999999999996</v>
      </c>
      <c r="E38">
        <f t="shared" si="8"/>
        <v>5776</v>
      </c>
      <c r="F38">
        <f t="shared" si="9"/>
        <v>33.020000000000003</v>
      </c>
      <c r="G38">
        <f t="shared" si="10"/>
        <v>85.85199999999999</v>
      </c>
      <c r="H38">
        <f t="shared" si="11"/>
        <v>6.759999999999998</v>
      </c>
      <c r="I38">
        <f t="shared" si="12"/>
        <v>1090.3204000000003</v>
      </c>
      <c r="J38">
        <f t="shared" si="13"/>
        <v>53.204262773722625</v>
      </c>
      <c r="K38">
        <f t="shared" si="14"/>
        <v>519.64563568948813</v>
      </c>
      <c r="L38">
        <f t="shared" si="15"/>
        <v>46.745118826186584</v>
      </c>
      <c r="M38">
        <f t="shared" si="16"/>
        <v>59.663406721258667</v>
      </c>
      <c r="N38">
        <f t="shared" si="17"/>
        <v>21.021270965514283</v>
      </c>
      <c r="O38">
        <f t="shared" si="18"/>
        <v>85.387254581930961</v>
      </c>
      <c r="P38">
        <f t="shared" si="19"/>
        <v>104.53554926613035</v>
      </c>
      <c r="R38" s="187"/>
      <c r="T38">
        <v>76</v>
      </c>
      <c r="U38">
        <v>18</v>
      </c>
      <c r="V38">
        <f t="shared" si="20"/>
        <v>2.5999999999999996</v>
      </c>
      <c r="W38">
        <f t="shared" si="21"/>
        <v>5776</v>
      </c>
      <c r="X38">
        <f t="shared" si="22"/>
        <v>33.020000000000003</v>
      </c>
      <c r="Y38">
        <f t="shared" si="23"/>
        <v>1090.3204000000003</v>
      </c>
      <c r="Z38">
        <f t="shared" si="29"/>
        <v>52.363799999999998</v>
      </c>
      <c r="AA38">
        <f t="shared" si="30"/>
        <v>558.66995044000009</v>
      </c>
      <c r="AB38">
        <f t="shared" si="31"/>
        <v>88.055702440000019</v>
      </c>
      <c r="AE38" s="188"/>
      <c r="AG38">
        <v>76</v>
      </c>
      <c r="AH38">
        <v>18</v>
      </c>
      <c r="AI38">
        <f t="shared" si="24"/>
        <v>2.5999999999999996</v>
      </c>
      <c r="AJ38">
        <f t="shared" si="25"/>
        <v>5776</v>
      </c>
      <c r="AK38">
        <f t="shared" si="26"/>
        <v>33.020000000000003</v>
      </c>
      <c r="AL38">
        <f t="shared" si="27"/>
        <v>5776</v>
      </c>
      <c r="AM38">
        <f t="shared" si="32"/>
        <v>52.363799999999998</v>
      </c>
      <c r="AN38">
        <f t="shared" si="33"/>
        <v>558.66995044000009</v>
      </c>
      <c r="AO38">
        <f t="shared" si="34"/>
        <v>88.055702440000019</v>
      </c>
      <c r="AP38">
        <f t="shared" si="28"/>
        <v>2741.9675504399997</v>
      </c>
    </row>
    <row r="39" spans="2:42" x14ac:dyDescent="0.2">
      <c r="B39">
        <v>84</v>
      </c>
      <c r="C39">
        <v>18</v>
      </c>
      <c r="D39">
        <f t="shared" si="7"/>
        <v>2.5999999999999996</v>
      </c>
      <c r="E39">
        <f t="shared" si="8"/>
        <v>7056</v>
      </c>
      <c r="F39">
        <f t="shared" si="9"/>
        <v>41.02</v>
      </c>
      <c r="G39">
        <f t="shared" si="10"/>
        <v>106.65199999999999</v>
      </c>
      <c r="H39">
        <f t="shared" si="11"/>
        <v>6.759999999999998</v>
      </c>
      <c r="I39">
        <f t="shared" si="12"/>
        <v>1682.6404000000002</v>
      </c>
      <c r="J39">
        <f t="shared" si="13"/>
        <v>53.204262773722625</v>
      </c>
      <c r="K39">
        <f t="shared" si="14"/>
        <v>948.37743130992612</v>
      </c>
      <c r="L39">
        <f t="shared" si="15"/>
        <v>46.745118826186584</v>
      </c>
      <c r="M39">
        <f t="shared" si="16"/>
        <v>59.663406721258667</v>
      </c>
      <c r="N39">
        <f t="shared" si="17"/>
        <v>21.021270965514283</v>
      </c>
      <c r="O39">
        <f t="shared" si="18"/>
        <v>85.387254581930961</v>
      </c>
      <c r="P39">
        <f t="shared" si="19"/>
        <v>104.53554926613035</v>
      </c>
      <c r="R39" s="187"/>
      <c r="T39">
        <v>84</v>
      </c>
      <c r="U39">
        <v>18</v>
      </c>
      <c r="V39">
        <f t="shared" si="20"/>
        <v>2.5999999999999996</v>
      </c>
      <c r="W39">
        <f t="shared" si="21"/>
        <v>7056</v>
      </c>
      <c r="X39">
        <f t="shared" si="22"/>
        <v>41.02</v>
      </c>
      <c r="Y39">
        <f t="shared" si="23"/>
        <v>1682.6404000000002</v>
      </c>
      <c r="Z39">
        <f t="shared" si="29"/>
        <v>52.363799999999998</v>
      </c>
      <c r="AA39">
        <f t="shared" si="30"/>
        <v>1000.8491504400001</v>
      </c>
      <c r="AB39">
        <f t="shared" si="31"/>
        <v>88.055702440000019</v>
      </c>
      <c r="AE39" s="188"/>
      <c r="AG39">
        <v>84</v>
      </c>
      <c r="AH39">
        <v>18</v>
      </c>
      <c r="AI39">
        <f t="shared" si="24"/>
        <v>2.5999999999999996</v>
      </c>
      <c r="AJ39">
        <f t="shared" si="25"/>
        <v>7056</v>
      </c>
      <c r="AK39">
        <f t="shared" si="26"/>
        <v>41.02</v>
      </c>
      <c r="AL39">
        <f t="shared" si="27"/>
        <v>7056</v>
      </c>
      <c r="AM39">
        <f t="shared" si="32"/>
        <v>52.363799999999998</v>
      </c>
      <c r="AN39">
        <f t="shared" si="33"/>
        <v>1000.8491504400001</v>
      </c>
      <c r="AO39">
        <f t="shared" si="34"/>
        <v>88.055702440000019</v>
      </c>
      <c r="AP39">
        <f t="shared" si="28"/>
        <v>2741.9675504399997</v>
      </c>
    </row>
    <row r="40" spans="2:42" x14ac:dyDescent="0.2">
      <c r="B40">
        <v>36</v>
      </c>
      <c r="C40">
        <v>19</v>
      </c>
      <c r="D40">
        <f t="shared" si="7"/>
        <v>3.5999999999999996</v>
      </c>
      <c r="E40">
        <f t="shared" si="8"/>
        <v>1296</v>
      </c>
      <c r="F40">
        <f t="shared" si="9"/>
        <v>-6.9799999999999969</v>
      </c>
      <c r="G40">
        <f t="shared" si="10"/>
        <v>-25.127999999999986</v>
      </c>
      <c r="H40">
        <f t="shared" si="11"/>
        <v>12.959999999999997</v>
      </c>
      <c r="I40">
        <f t="shared" si="12"/>
        <v>48.720399999999955</v>
      </c>
      <c r="J40">
        <f t="shared" si="13"/>
        <v>57.136671532846712</v>
      </c>
      <c r="K40">
        <f t="shared" si="14"/>
        <v>446.75888348745258</v>
      </c>
      <c r="L40">
        <f t="shared" si="15"/>
        <v>50.338212500474782</v>
      </c>
      <c r="M40">
        <f t="shared" si="16"/>
        <v>63.935130565218643</v>
      </c>
      <c r="N40">
        <f t="shared" si="17"/>
        <v>24.883865974150687</v>
      </c>
      <c r="O40">
        <f t="shared" si="18"/>
        <v>89.389477091542744</v>
      </c>
      <c r="P40">
        <f t="shared" si="19"/>
        <v>200.41134888891258</v>
      </c>
      <c r="R40" s="187"/>
      <c r="T40">
        <v>36</v>
      </c>
      <c r="U40">
        <v>19</v>
      </c>
      <c r="V40">
        <f t="shared" si="20"/>
        <v>3.5999999999999996</v>
      </c>
      <c r="W40">
        <f t="shared" si="21"/>
        <v>1296</v>
      </c>
      <c r="X40">
        <f t="shared" si="22"/>
        <v>-6.9799999999999969</v>
      </c>
      <c r="Y40">
        <f t="shared" si="23"/>
        <v>48.720399999999955</v>
      </c>
      <c r="Z40">
        <f t="shared" si="29"/>
        <v>55.2729</v>
      </c>
      <c r="AA40">
        <f t="shared" si="30"/>
        <v>371.44467441</v>
      </c>
      <c r="AB40">
        <f t="shared" si="31"/>
        <v>151.11539041000009</v>
      </c>
      <c r="AE40" s="188"/>
      <c r="AG40">
        <v>36</v>
      </c>
      <c r="AH40">
        <v>19</v>
      </c>
      <c r="AI40">
        <f t="shared" si="24"/>
        <v>3.5999999999999996</v>
      </c>
      <c r="AJ40">
        <f t="shared" si="25"/>
        <v>1296</v>
      </c>
      <c r="AK40">
        <f t="shared" si="26"/>
        <v>-6.9799999999999969</v>
      </c>
      <c r="AL40">
        <f t="shared" si="27"/>
        <v>1296</v>
      </c>
      <c r="AM40">
        <f t="shared" si="32"/>
        <v>55.2729</v>
      </c>
      <c r="AN40">
        <f t="shared" si="33"/>
        <v>371.44467441</v>
      </c>
      <c r="AO40">
        <f t="shared" si="34"/>
        <v>151.11539041000009</v>
      </c>
      <c r="AP40">
        <f t="shared" si="28"/>
        <v>3055.09347441</v>
      </c>
    </row>
    <row r="41" spans="2:42" x14ac:dyDescent="0.2">
      <c r="B41">
        <v>46</v>
      </c>
      <c r="C41">
        <v>19</v>
      </c>
      <c r="D41">
        <f t="shared" si="7"/>
        <v>3.5999999999999996</v>
      </c>
      <c r="E41">
        <f t="shared" si="8"/>
        <v>2116</v>
      </c>
      <c r="F41">
        <f t="shared" si="9"/>
        <v>3.0200000000000031</v>
      </c>
      <c r="G41">
        <f t="shared" si="10"/>
        <v>10.872000000000011</v>
      </c>
      <c r="H41">
        <f t="shared" si="11"/>
        <v>12.959999999999997</v>
      </c>
      <c r="I41">
        <f t="shared" si="12"/>
        <v>9.1204000000000196</v>
      </c>
      <c r="J41">
        <f t="shared" si="13"/>
        <v>57.136671532846712</v>
      </c>
      <c r="K41">
        <f t="shared" si="14"/>
        <v>124.02545283051835</v>
      </c>
      <c r="L41">
        <f t="shared" si="15"/>
        <v>50.338212500474782</v>
      </c>
      <c r="M41">
        <f t="shared" si="16"/>
        <v>63.935130565218643</v>
      </c>
      <c r="N41">
        <f t="shared" si="17"/>
        <v>24.883865974150687</v>
      </c>
      <c r="O41">
        <f t="shared" si="18"/>
        <v>89.389477091542744</v>
      </c>
      <c r="P41">
        <f t="shared" si="19"/>
        <v>200.41134888891258</v>
      </c>
      <c r="R41" s="187"/>
      <c r="T41">
        <v>46</v>
      </c>
      <c r="U41">
        <v>19</v>
      </c>
      <c r="V41">
        <f t="shared" si="20"/>
        <v>3.5999999999999996</v>
      </c>
      <c r="W41">
        <f t="shared" si="21"/>
        <v>2116</v>
      </c>
      <c r="X41">
        <f t="shared" si="22"/>
        <v>3.0200000000000031</v>
      </c>
      <c r="Y41">
        <f t="shared" si="23"/>
        <v>9.1204000000000196</v>
      </c>
      <c r="Z41">
        <f t="shared" si="29"/>
        <v>55.2729</v>
      </c>
      <c r="AA41">
        <f t="shared" si="30"/>
        <v>85.986674409999992</v>
      </c>
      <c r="AB41">
        <f t="shared" si="31"/>
        <v>151.11539041000009</v>
      </c>
      <c r="AE41" s="188"/>
      <c r="AG41">
        <v>46</v>
      </c>
      <c r="AH41">
        <v>19</v>
      </c>
      <c r="AI41">
        <f t="shared" si="24"/>
        <v>3.5999999999999996</v>
      </c>
      <c r="AJ41">
        <f t="shared" si="25"/>
        <v>2116</v>
      </c>
      <c r="AK41">
        <f t="shared" si="26"/>
        <v>3.0200000000000031</v>
      </c>
      <c r="AL41">
        <f t="shared" si="27"/>
        <v>2116</v>
      </c>
      <c r="AM41">
        <f t="shared" si="32"/>
        <v>55.2729</v>
      </c>
      <c r="AN41">
        <f t="shared" si="33"/>
        <v>85.986674409999992</v>
      </c>
      <c r="AO41">
        <f t="shared" si="34"/>
        <v>151.11539041000009</v>
      </c>
      <c r="AP41">
        <f t="shared" si="28"/>
        <v>3055.09347441</v>
      </c>
    </row>
    <row r="42" spans="2:42" x14ac:dyDescent="0.2">
      <c r="B42">
        <v>68</v>
      </c>
      <c r="C42">
        <v>19</v>
      </c>
      <c r="D42">
        <f t="shared" si="7"/>
        <v>3.5999999999999996</v>
      </c>
      <c r="E42">
        <f t="shared" si="8"/>
        <v>4624</v>
      </c>
      <c r="F42">
        <f t="shared" si="9"/>
        <v>25.020000000000003</v>
      </c>
      <c r="G42">
        <f t="shared" si="10"/>
        <v>90.072000000000003</v>
      </c>
      <c r="H42">
        <f t="shared" si="11"/>
        <v>12.959999999999997</v>
      </c>
      <c r="I42">
        <f t="shared" si="12"/>
        <v>626.00040000000013</v>
      </c>
      <c r="J42">
        <f t="shared" si="13"/>
        <v>57.136671532846712</v>
      </c>
      <c r="K42">
        <f t="shared" si="14"/>
        <v>118.01190538526301</v>
      </c>
      <c r="L42">
        <f t="shared" si="15"/>
        <v>50.338212500474782</v>
      </c>
      <c r="M42">
        <f t="shared" si="16"/>
        <v>63.935130565218643</v>
      </c>
      <c r="N42">
        <f t="shared" si="17"/>
        <v>24.883865974150687</v>
      </c>
      <c r="O42">
        <f t="shared" si="18"/>
        <v>89.389477091542744</v>
      </c>
      <c r="P42">
        <f t="shared" si="19"/>
        <v>200.41134888891258</v>
      </c>
      <c r="R42" s="187"/>
      <c r="T42">
        <v>68</v>
      </c>
      <c r="U42">
        <v>19</v>
      </c>
      <c r="V42">
        <f t="shared" si="20"/>
        <v>3.5999999999999996</v>
      </c>
      <c r="W42">
        <f t="shared" si="21"/>
        <v>4624</v>
      </c>
      <c r="X42">
        <f t="shared" si="22"/>
        <v>25.020000000000003</v>
      </c>
      <c r="Y42">
        <f t="shared" si="23"/>
        <v>626.00040000000013</v>
      </c>
      <c r="Z42">
        <f t="shared" si="29"/>
        <v>55.2729</v>
      </c>
      <c r="AA42">
        <f t="shared" si="30"/>
        <v>161.97907441000001</v>
      </c>
      <c r="AB42">
        <f t="shared" si="31"/>
        <v>151.11539041000009</v>
      </c>
      <c r="AE42" s="188"/>
      <c r="AG42">
        <v>68</v>
      </c>
      <c r="AH42">
        <v>19</v>
      </c>
      <c r="AI42">
        <f t="shared" si="24"/>
        <v>3.5999999999999996</v>
      </c>
      <c r="AJ42">
        <f t="shared" si="25"/>
        <v>4624</v>
      </c>
      <c r="AK42">
        <f t="shared" si="26"/>
        <v>25.020000000000003</v>
      </c>
      <c r="AL42">
        <f t="shared" si="27"/>
        <v>4624</v>
      </c>
      <c r="AM42">
        <f t="shared" si="32"/>
        <v>55.2729</v>
      </c>
      <c r="AN42">
        <f t="shared" si="33"/>
        <v>161.97907441000001</v>
      </c>
      <c r="AO42">
        <f t="shared" si="34"/>
        <v>151.11539041000009</v>
      </c>
      <c r="AP42">
        <f t="shared" si="28"/>
        <v>3055.09347441</v>
      </c>
    </row>
    <row r="43" spans="2:42" x14ac:dyDescent="0.2">
      <c r="B43">
        <v>32</v>
      </c>
      <c r="C43">
        <v>20</v>
      </c>
      <c r="D43">
        <f t="shared" si="7"/>
        <v>4.5999999999999996</v>
      </c>
      <c r="E43">
        <f t="shared" si="8"/>
        <v>1024</v>
      </c>
      <c r="F43">
        <f t="shared" si="9"/>
        <v>-10.979999999999997</v>
      </c>
      <c r="G43">
        <f t="shared" si="10"/>
        <v>-50.507999999999981</v>
      </c>
      <c r="H43">
        <f t="shared" si="11"/>
        <v>21.159999999999997</v>
      </c>
      <c r="I43">
        <f t="shared" si="12"/>
        <v>120.56039999999993</v>
      </c>
      <c r="J43">
        <f t="shared" si="13"/>
        <v>61.069080291970799</v>
      </c>
      <c r="K43">
        <f t="shared" si="14"/>
        <v>845.01142902104516</v>
      </c>
      <c r="L43">
        <f t="shared" si="15"/>
        <v>53.846291326718259</v>
      </c>
      <c r="M43">
        <f t="shared" si="16"/>
        <v>68.29186925722334</v>
      </c>
      <c r="N43">
        <f t="shared" si="17"/>
        <v>28.724171857585212</v>
      </c>
      <c r="O43">
        <f t="shared" si="18"/>
        <v>93.413988726356393</v>
      </c>
      <c r="P43">
        <f t="shared" si="19"/>
        <v>327.21482580936646</v>
      </c>
      <c r="R43" s="187"/>
      <c r="T43">
        <v>32</v>
      </c>
      <c r="U43">
        <v>20</v>
      </c>
      <c r="V43">
        <f t="shared" si="20"/>
        <v>4.5999999999999996</v>
      </c>
      <c r="W43">
        <f t="shared" si="21"/>
        <v>1024</v>
      </c>
      <c r="X43">
        <f t="shared" si="22"/>
        <v>-10.979999999999997</v>
      </c>
      <c r="Y43">
        <f t="shared" si="23"/>
        <v>120.56039999999993</v>
      </c>
      <c r="Z43">
        <f t="shared" si="29"/>
        <v>58.182000000000002</v>
      </c>
      <c r="AA43">
        <f t="shared" si="30"/>
        <v>685.4971240000001</v>
      </c>
      <c r="AB43">
        <f t="shared" si="31"/>
        <v>231.10080400000015</v>
      </c>
      <c r="AE43" s="188"/>
      <c r="AG43">
        <v>32</v>
      </c>
      <c r="AH43">
        <v>20</v>
      </c>
      <c r="AI43">
        <f t="shared" si="24"/>
        <v>4.5999999999999996</v>
      </c>
      <c r="AJ43">
        <f t="shared" si="25"/>
        <v>1024</v>
      </c>
      <c r="AK43">
        <f t="shared" si="26"/>
        <v>-10.979999999999997</v>
      </c>
      <c r="AL43">
        <f t="shared" si="27"/>
        <v>1024</v>
      </c>
      <c r="AM43">
        <f t="shared" si="32"/>
        <v>58.182000000000002</v>
      </c>
      <c r="AN43">
        <f t="shared" si="33"/>
        <v>685.4971240000001</v>
      </c>
      <c r="AO43">
        <f t="shared" si="34"/>
        <v>231.10080400000015</v>
      </c>
      <c r="AP43">
        <f t="shared" si="28"/>
        <v>3385.1451240000001</v>
      </c>
    </row>
    <row r="44" spans="2:42" x14ac:dyDescent="0.2">
      <c r="B44">
        <v>48</v>
      </c>
      <c r="C44">
        <v>20</v>
      </c>
      <c r="D44">
        <f t="shared" si="7"/>
        <v>4.5999999999999996</v>
      </c>
      <c r="E44">
        <f t="shared" si="8"/>
        <v>2304</v>
      </c>
      <c r="F44">
        <f t="shared" si="9"/>
        <v>5.0200000000000031</v>
      </c>
      <c r="G44">
        <f t="shared" si="10"/>
        <v>23.092000000000013</v>
      </c>
      <c r="H44">
        <f t="shared" si="11"/>
        <v>21.159999999999997</v>
      </c>
      <c r="I44">
        <f t="shared" si="12"/>
        <v>25.20040000000003</v>
      </c>
      <c r="J44">
        <f t="shared" si="13"/>
        <v>61.069080291970799</v>
      </c>
      <c r="K44">
        <f t="shared" si="14"/>
        <v>170.80085967797956</v>
      </c>
      <c r="L44">
        <f t="shared" si="15"/>
        <v>53.846291326718259</v>
      </c>
      <c r="M44">
        <f t="shared" si="16"/>
        <v>68.29186925722334</v>
      </c>
      <c r="N44">
        <f t="shared" si="17"/>
        <v>28.724171857585212</v>
      </c>
      <c r="O44">
        <f t="shared" si="18"/>
        <v>93.413988726356393</v>
      </c>
      <c r="P44">
        <f t="shared" si="19"/>
        <v>327.21482580936646</v>
      </c>
      <c r="R44" s="187"/>
      <c r="T44">
        <v>48</v>
      </c>
      <c r="U44">
        <v>20</v>
      </c>
      <c r="V44">
        <f t="shared" si="20"/>
        <v>4.5999999999999996</v>
      </c>
      <c r="W44">
        <f t="shared" si="21"/>
        <v>2304</v>
      </c>
      <c r="X44">
        <f t="shared" si="22"/>
        <v>5.0200000000000031</v>
      </c>
      <c r="Y44">
        <f t="shared" si="23"/>
        <v>25.20040000000003</v>
      </c>
      <c r="Z44">
        <f t="shared" si="29"/>
        <v>58.182000000000002</v>
      </c>
      <c r="AA44">
        <f t="shared" si="30"/>
        <v>103.67312400000004</v>
      </c>
      <c r="AB44">
        <f t="shared" si="31"/>
        <v>231.10080400000015</v>
      </c>
      <c r="AE44" s="188"/>
      <c r="AG44">
        <v>48</v>
      </c>
      <c r="AH44">
        <v>20</v>
      </c>
      <c r="AI44">
        <f t="shared" si="24"/>
        <v>4.5999999999999996</v>
      </c>
      <c r="AJ44">
        <f t="shared" si="25"/>
        <v>2304</v>
      </c>
      <c r="AK44">
        <f t="shared" si="26"/>
        <v>5.0200000000000031</v>
      </c>
      <c r="AL44">
        <f t="shared" si="27"/>
        <v>2304</v>
      </c>
      <c r="AM44">
        <f t="shared" si="32"/>
        <v>58.182000000000002</v>
      </c>
      <c r="AN44">
        <f t="shared" si="33"/>
        <v>103.67312400000004</v>
      </c>
      <c r="AO44">
        <f t="shared" si="34"/>
        <v>231.10080400000015</v>
      </c>
      <c r="AP44">
        <f t="shared" si="28"/>
        <v>3385.1451240000001</v>
      </c>
    </row>
    <row r="45" spans="2:42" x14ac:dyDescent="0.2">
      <c r="B45">
        <v>52</v>
      </c>
      <c r="C45">
        <v>20</v>
      </c>
      <c r="D45">
        <f t="shared" si="7"/>
        <v>4.5999999999999996</v>
      </c>
      <c r="E45">
        <f t="shared" si="8"/>
        <v>2704</v>
      </c>
      <c r="F45">
        <f t="shared" si="9"/>
        <v>9.0200000000000031</v>
      </c>
      <c r="G45">
        <f t="shared" si="10"/>
        <v>41.492000000000012</v>
      </c>
      <c r="H45">
        <f t="shared" si="11"/>
        <v>21.159999999999997</v>
      </c>
      <c r="I45">
        <f t="shared" si="12"/>
        <v>81.360400000000055</v>
      </c>
      <c r="J45">
        <f t="shared" si="13"/>
        <v>61.069080291970799</v>
      </c>
      <c r="K45">
        <f t="shared" si="14"/>
        <v>82.248217342213152</v>
      </c>
      <c r="L45">
        <f t="shared" si="15"/>
        <v>53.846291326718259</v>
      </c>
      <c r="M45">
        <f t="shared" si="16"/>
        <v>68.29186925722334</v>
      </c>
      <c r="N45">
        <f t="shared" si="17"/>
        <v>28.724171857585212</v>
      </c>
      <c r="O45">
        <f t="shared" si="18"/>
        <v>93.413988726356393</v>
      </c>
      <c r="P45">
        <f t="shared" si="19"/>
        <v>327.21482580936646</v>
      </c>
      <c r="R45" s="187"/>
      <c r="T45">
        <v>52</v>
      </c>
      <c r="U45">
        <v>20</v>
      </c>
      <c r="V45">
        <f t="shared" si="20"/>
        <v>4.5999999999999996</v>
      </c>
      <c r="W45">
        <f t="shared" si="21"/>
        <v>2704</v>
      </c>
      <c r="X45">
        <f t="shared" si="22"/>
        <v>9.0200000000000031</v>
      </c>
      <c r="Y45">
        <f t="shared" si="23"/>
        <v>81.360400000000055</v>
      </c>
      <c r="Z45">
        <f t="shared" si="29"/>
        <v>58.182000000000002</v>
      </c>
      <c r="AA45">
        <f t="shared" si="30"/>
        <v>38.217124000000027</v>
      </c>
      <c r="AB45">
        <f t="shared" si="31"/>
        <v>231.10080400000015</v>
      </c>
      <c r="AE45" s="188"/>
      <c r="AG45">
        <v>52</v>
      </c>
      <c r="AH45">
        <v>20</v>
      </c>
      <c r="AI45">
        <f t="shared" si="24"/>
        <v>4.5999999999999996</v>
      </c>
      <c r="AJ45">
        <f t="shared" si="25"/>
        <v>2704</v>
      </c>
      <c r="AK45">
        <f t="shared" si="26"/>
        <v>9.0200000000000031</v>
      </c>
      <c r="AL45">
        <f t="shared" si="27"/>
        <v>2704</v>
      </c>
      <c r="AM45">
        <f t="shared" si="32"/>
        <v>58.182000000000002</v>
      </c>
      <c r="AN45">
        <f t="shared" si="33"/>
        <v>38.217124000000027</v>
      </c>
      <c r="AO45">
        <f t="shared" si="34"/>
        <v>231.10080400000015</v>
      </c>
      <c r="AP45">
        <f t="shared" si="28"/>
        <v>3385.1451240000001</v>
      </c>
    </row>
    <row r="46" spans="2:42" x14ac:dyDescent="0.2">
      <c r="B46">
        <v>56</v>
      </c>
      <c r="C46">
        <v>20</v>
      </c>
      <c r="D46">
        <f t="shared" si="7"/>
        <v>4.5999999999999996</v>
      </c>
      <c r="E46">
        <f t="shared" si="8"/>
        <v>3136</v>
      </c>
      <c r="F46">
        <f t="shared" si="9"/>
        <v>13.020000000000003</v>
      </c>
      <c r="G46">
        <f t="shared" si="10"/>
        <v>59.89200000000001</v>
      </c>
      <c r="H46">
        <f t="shared" si="11"/>
        <v>21.159999999999997</v>
      </c>
      <c r="I46">
        <f t="shared" si="12"/>
        <v>169.52040000000008</v>
      </c>
      <c r="J46">
        <f t="shared" si="13"/>
        <v>61.069080291970799</v>
      </c>
      <c r="K46">
        <f t="shared" si="14"/>
        <v>25.695575006446763</v>
      </c>
      <c r="L46">
        <f t="shared" si="15"/>
        <v>53.846291326718259</v>
      </c>
      <c r="M46">
        <f t="shared" si="16"/>
        <v>68.29186925722334</v>
      </c>
      <c r="N46">
        <f t="shared" si="17"/>
        <v>28.724171857585212</v>
      </c>
      <c r="O46">
        <f t="shared" si="18"/>
        <v>93.413988726356393</v>
      </c>
      <c r="P46">
        <f t="shared" si="19"/>
        <v>327.21482580936646</v>
      </c>
      <c r="R46" s="187"/>
      <c r="T46">
        <v>56</v>
      </c>
      <c r="U46">
        <v>20</v>
      </c>
      <c r="V46">
        <f t="shared" si="20"/>
        <v>4.5999999999999996</v>
      </c>
      <c r="W46">
        <f t="shared" si="21"/>
        <v>3136</v>
      </c>
      <c r="X46">
        <f t="shared" si="22"/>
        <v>13.020000000000003</v>
      </c>
      <c r="Y46">
        <f t="shared" si="23"/>
        <v>169.52040000000008</v>
      </c>
      <c r="Z46">
        <f t="shared" si="29"/>
        <v>58.182000000000002</v>
      </c>
      <c r="AA46">
        <f t="shared" si="30"/>
        <v>4.7611240000000095</v>
      </c>
      <c r="AB46">
        <f t="shared" si="31"/>
        <v>231.10080400000015</v>
      </c>
      <c r="AE46" s="188"/>
      <c r="AG46">
        <v>56</v>
      </c>
      <c r="AH46">
        <v>20</v>
      </c>
      <c r="AI46">
        <f t="shared" si="24"/>
        <v>4.5999999999999996</v>
      </c>
      <c r="AJ46">
        <f t="shared" si="25"/>
        <v>3136</v>
      </c>
      <c r="AK46">
        <f t="shared" si="26"/>
        <v>13.020000000000003</v>
      </c>
      <c r="AL46">
        <f t="shared" si="27"/>
        <v>3136</v>
      </c>
      <c r="AM46">
        <f t="shared" si="32"/>
        <v>58.182000000000002</v>
      </c>
      <c r="AN46">
        <f t="shared" si="33"/>
        <v>4.7611240000000095</v>
      </c>
      <c r="AO46">
        <f t="shared" si="34"/>
        <v>231.10080400000015</v>
      </c>
      <c r="AP46">
        <f t="shared" si="28"/>
        <v>3385.1451240000001</v>
      </c>
    </row>
    <row r="47" spans="2:42" x14ac:dyDescent="0.2">
      <c r="B47">
        <v>64</v>
      </c>
      <c r="C47">
        <v>20</v>
      </c>
      <c r="D47">
        <f t="shared" si="7"/>
        <v>4.5999999999999996</v>
      </c>
      <c r="E47">
        <f t="shared" si="8"/>
        <v>4096</v>
      </c>
      <c r="F47">
        <f t="shared" si="9"/>
        <v>21.020000000000003</v>
      </c>
      <c r="G47">
        <f t="shared" si="10"/>
        <v>96.692000000000007</v>
      </c>
      <c r="H47">
        <f t="shared" si="11"/>
        <v>21.159999999999997</v>
      </c>
      <c r="I47">
        <f t="shared" si="12"/>
        <v>441.84040000000016</v>
      </c>
      <c r="J47">
        <f t="shared" si="13"/>
        <v>61.069080291970799</v>
      </c>
      <c r="K47">
        <f t="shared" si="14"/>
        <v>8.590290334913977</v>
      </c>
      <c r="L47">
        <f t="shared" si="15"/>
        <v>53.846291326718259</v>
      </c>
      <c r="M47">
        <f t="shared" si="16"/>
        <v>68.29186925722334</v>
      </c>
      <c r="N47">
        <f t="shared" si="17"/>
        <v>28.724171857585212</v>
      </c>
      <c r="O47">
        <f t="shared" si="18"/>
        <v>93.413988726356393</v>
      </c>
      <c r="P47">
        <f t="shared" si="19"/>
        <v>327.21482580936646</v>
      </c>
      <c r="R47" s="187"/>
      <c r="T47">
        <v>64</v>
      </c>
      <c r="U47">
        <v>20</v>
      </c>
      <c r="V47">
        <f t="shared" si="20"/>
        <v>4.5999999999999996</v>
      </c>
      <c r="W47">
        <f t="shared" si="21"/>
        <v>4096</v>
      </c>
      <c r="X47">
        <f t="shared" si="22"/>
        <v>21.020000000000003</v>
      </c>
      <c r="Y47">
        <f t="shared" si="23"/>
        <v>441.84040000000016</v>
      </c>
      <c r="Z47">
        <f t="shared" si="29"/>
        <v>58.182000000000002</v>
      </c>
      <c r="AA47">
        <f t="shared" si="30"/>
        <v>33.849123999999975</v>
      </c>
      <c r="AB47">
        <f t="shared" si="31"/>
        <v>231.10080400000015</v>
      </c>
      <c r="AE47" s="188"/>
      <c r="AG47">
        <v>64</v>
      </c>
      <c r="AH47">
        <v>20</v>
      </c>
      <c r="AI47">
        <f t="shared" si="24"/>
        <v>4.5999999999999996</v>
      </c>
      <c r="AJ47">
        <f t="shared" si="25"/>
        <v>4096</v>
      </c>
      <c r="AK47">
        <f t="shared" si="26"/>
        <v>21.020000000000003</v>
      </c>
      <c r="AL47">
        <f t="shared" si="27"/>
        <v>4096</v>
      </c>
      <c r="AM47">
        <f t="shared" si="32"/>
        <v>58.182000000000002</v>
      </c>
      <c r="AN47">
        <f t="shared" si="33"/>
        <v>33.849123999999975</v>
      </c>
      <c r="AO47">
        <f t="shared" si="34"/>
        <v>231.10080400000015</v>
      </c>
      <c r="AP47">
        <f t="shared" si="28"/>
        <v>3385.1451240000001</v>
      </c>
    </row>
    <row r="48" spans="2:42" x14ac:dyDescent="0.2">
      <c r="B48">
        <v>66</v>
      </c>
      <c r="C48">
        <v>22</v>
      </c>
      <c r="D48">
        <f t="shared" si="7"/>
        <v>6.6</v>
      </c>
      <c r="E48">
        <f t="shared" si="8"/>
        <v>4356</v>
      </c>
      <c r="F48">
        <f t="shared" si="9"/>
        <v>23.020000000000003</v>
      </c>
      <c r="G48">
        <f t="shared" si="10"/>
        <v>151.93200000000002</v>
      </c>
      <c r="H48">
        <f t="shared" si="11"/>
        <v>43.559999999999995</v>
      </c>
      <c r="I48">
        <f t="shared" si="12"/>
        <v>529.9204000000002</v>
      </c>
      <c r="J48">
        <f t="shared" si="13"/>
        <v>68.93389781021898</v>
      </c>
      <c r="K48">
        <f t="shared" si="14"/>
        <v>8.6077563608077252</v>
      </c>
      <c r="L48">
        <f t="shared" si="15"/>
        <v>60.662178369516099</v>
      </c>
      <c r="M48">
        <f t="shared" si="16"/>
        <v>77.205617250921861</v>
      </c>
      <c r="N48">
        <f t="shared" si="17"/>
        <v>36.338717741719343</v>
      </c>
      <c r="O48">
        <f t="shared" si="18"/>
        <v>101.52907787871862</v>
      </c>
      <c r="P48">
        <f t="shared" si="19"/>
        <v>673.60481154328977</v>
      </c>
      <c r="R48" s="187"/>
      <c r="T48">
        <v>66</v>
      </c>
      <c r="U48">
        <v>22</v>
      </c>
      <c r="V48">
        <f t="shared" si="20"/>
        <v>6.6</v>
      </c>
      <c r="W48">
        <f t="shared" si="21"/>
        <v>4356</v>
      </c>
      <c r="X48">
        <f t="shared" si="22"/>
        <v>23.020000000000003</v>
      </c>
      <c r="Y48">
        <f t="shared" si="23"/>
        <v>529.9204000000002</v>
      </c>
      <c r="Z48">
        <f t="shared" si="29"/>
        <v>64.000200000000007</v>
      </c>
      <c r="AA48">
        <f t="shared" si="30"/>
        <v>3.9992000399999736</v>
      </c>
      <c r="AB48">
        <f t="shared" si="31"/>
        <v>441.84880804000039</v>
      </c>
      <c r="AE48" s="188"/>
      <c r="AG48">
        <v>66</v>
      </c>
      <c r="AH48">
        <v>22</v>
      </c>
      <c r="AI48">
        <f t="shared" si="24"/>
        <v>6.6</v>
      </c>
      <c r="AJ48">
        <f t="shared" si="25"/>
        <v>4356</v>
      </c>
      <c r="AK48">
        <f t="shared" si="26"/>
        <v>23.020000000000003</v>
      </c>
      <c r="AL48">
        <f t="shared" si="27"/>
        <v>4356</v>
      </c>
      <c r="AM48">
        <f t="shared" si="32"/>
        <v>64.000200000000007</v>
      </c>
      <c r="AN48">
        <f t="shared" si="33"/>
        <v>3.9992000399999736</v>
      </c>
      <c r="AO48">
        <f t="shared" si="34"/>
        <v>441.84880804000039</v>
      </c>
      <c r="AP48">
        <f t="shared" si="28"/>
        <v>4096.0256000400004</v>
      </c>
    </row>
    <row r="49" spans="2:42" x14ac:dyDescent="0.2">
      <c r="B49">
        <v>54</v>
      </c>
      <c r="C49">
        <v>23</v>
      </c>
      <c r="D49">
        <f t="shared" si="7"/>
        <v>7.6</v>
      </c>
      <c r="E49">
        <f t="shared" si="8"/>
        <v>2916</v>
      </c>
      <c r="F49">
        <f t="shared" si="9"/>
        <v>11.020000000000003</v>
      </c>
      <c r="G49">
        <f t="shared" si="10"/>
        <v>83.752000000000024</v>
      </c>
      <c r="H49">
        <f t="shared" si="11"/>
        <v>57.76</v>
      </c>
      <c r="I49">
        <f t="shared" si="12"/>
        <v>121.44040000000007</v>
      </c>
      <c r="J49">
        <f t="shared" si="13"/>
        <v>72.866306569343067</v>
      </c>
      <c r="K49">
        <f t="shared" si="14"/>
        <v>355.93752356843737</v>
      </c>
      <c r="L49">
        <f t="shared" si="15"/>
        <v>63.99363113556911</v>
      </c>
      <c r="M49">
        <f t="shared" si="16"/>
        <v>81.738982003117016</v>
      </c>
      <c r="N49">
        <f t="shared" si="17"/>
        <v>40.113462562366976</v>
      </c>
      <c r="O49">
        <f t="shared" si="18"/>
        <v>105.61915057631916</v>
      </c>
      <c r="P49">
        <f t="shared" si="19"/>
        <v>893.19132035675875</v>
      </c>
      <c r="R49" s="187"/>
      <c r="T49">
        <v>54</v>
      </c>
      <c r="U49">
        <v>23</v>
      </c>
      <c r="V49">
        <f t="shared" si="20"/>
        <v>7.6</v>
      </c>
      <c r="W49">
        <f t="shared" si="21"/>
        <v>2916</v>
      </c>
      <c r="X49">
        <f t="shared" si="22"/>
        <v>11.020000000000003</v>
      </c>
      <c r="Y49">
        <f t="shared" si="23"/>
        <v>121.44040000000007</v>
      </c>
      <c r="Z49">
        <f t="shared" si="29"/>
        <v>66.909300000000002</v>
      </c>
      <c r="AA49">
        <f t="shared" si="30"/>
        <v>166.65002649000004</v>
      </c>
      <c r="AB49">
        <f t="shared" si="31"/>
        <v>572.61139849000028</v>
      </c>
      <c r="AE49" s="188"/>
      <c r="AG49">
        <v>54</v>
      </c>
      <c r="AH49">
        <v>23</v>
      </c>
      <c r="AI49">
        <f t="shared" si="24"/>
        <v>7.6</v>
      </c>
      <c r="AJ49">
        <f t="shared" si="25"/>
        <v>2916</v>
      </c>
      <c r="AK49">
        <f t="shared" si="26"/>
        <v>11.020000000000003</v>
      </c>
      <c r="AL49">
        <f t="shared" si="27"/>
        <v>2916</v>
      </c>
      <c r="AM49">
        <f t="shared" si="32"/>
        <v>66.909300000000002</v>
      </c>
      <c r="AN49">
        <f t="shared" si="33"/>
        <v>166.65002649000004</v>
      </c>
      <c r="AO49">
        <f t="shared" si="34"/>
        <v>572.61139849000028</v>
      </c>
      <c r="AP49">
        <f t="shared" si="28"/>
        <v>4476.8544264900002</v>
      </c>
    </row>
    <row r="50" spans="2:42" x14ac:dyDescent="0.2">
      <c r="B50">
        <v>70</v>
      </c>
      <c r="C50">
        <v>24</v>
      </c>
      <c r="D50">
        <f t="shared" si="7"/>
        <v>8.6</v>
      </c>
      <c r="E50">
        <f t="shared" si="8"/>
        <v>4900</v>
      </c>
      <c r="F50">
        <f t="shared" si="9"/>
        <v>27.020000000000003</v>
      </c>
      <c r="G50">
        <f t="shared" si="10"/>
        <v>232.37200000000001</v>
      </c>
      <c r="H50">
        <f t="shared" si="11"/>
        <v>73.959999999999994</v>
      </c>
      <c r="I50">
        <f t="shared" si="12"/>
        <v>730.08040000000017</v>
      </c>
      <c r="J50">
        <f t="shared" si="13"/>
        <v>76.798715328467154</v>
      </c>
      <c r="K50">
        <f t="shared" si="14"/>
        <v>46.222530117534234</v>
      </c>
      <c r="L50">
        <f t="shared" si="15"/>
        <v>67.286695209566233</v>
      </c>
      <c r="M50">
        <f t="shared" si="16"/>
        <v>86.310735447368074</v>
      </c>
      <c r="N50">
        <f t="shared" si="17"/>
        <v>43.866922970100298</v>
      </c>
      <c r="O50">
        <f t="shared" si="18"/>
        <v>109.73050768683402</v>
      </c>
      <c r="P50">
        <f t="shared" si="19"/>
        <v>1143.7055064678993</v>
      </c>
      <c r="R50" s="187"/>
      <c r="T50">
        <v>70</v>
      </c>
      <c r="U50">
        <v>24</v>
      </c>
      <c r="V50">
        <f t="shared" si="20"/>
        <v>8.6</v>
      </c>
      <c r="W50">
        <f t="shared" si="21"/>
        <v>4900</v>
      </c>
      <c r="X50">
        <f t="shared" si="22"/>
        <v>27.020000000000003</v>
      </c>
      <c r="Y50">
        <f t="shared" si="23"/>
        <v>730.08040000000017</v>
      </c>
      <c r="Z50">
        <f t="shared" si="29"/>
        <v>69.818399999999997</v>
      </c>
      <c r="AA50">
        <f t="shared" si="30"/>
        <v>3.2978560000001121E-2</v>
      </c>
      <c r="AB50">
        <f t="shared" si="31"/>
        <v>720.29971455999998</v>
      </c>
      <c r="AE50" s="188"/>
      <c r="AG50">
        <v>70</v>
      </c>
      <c r="AH50">
        <v>24</v>
      </c>
      <c r="AI50">
        <f t="shared" si="24"/>
        <v>8.6</v>
      </c>
      <c r="AJ50">
        <f t="shared" si="25"/>
        <v>4900</v>
      </c>
      <c r="AK50">
        <f t="shared" si="26"/>
        <v>27.020000000000003</v>
      </c>
      <c r="AL50">
        <f t="shared" si="27"/>
        <v>4900</v>
      </c>
      <c r="AM50">
        <f t="shared" si="32"/>
        <v>69.818399999999997</v>
      </c>
      <c r="AN50">
        <f t="shared" si="33"/>
        <v>3.2978560000001121E-2</v>
      </c>
      <c r="AO50">
        <f t="shared" si="34"/>
        <v>720.29971455999998</v>
      </c>
      <c r="AP50">
        <f t="shared" si="28"/>
        <v>4874.6089785599997</v>
      </c>
    </row>
    <row r="51" spans="2:42" x14ac:dyDescent="0.2">
      <c r="B51">
        <v>92</v>
      </c>
      <c r="C51">
        <v>24</v>
      </c>
      <c r="D51">
        <f t="shared" si="7"/>
        <v>8.6</v>
      </c>
      <c r="E51">
        <f t="shared" si="8"/>
        <v>8464</v>
      </c>
      <c r="F51">
        <f t="shared" si="9"/>
        <v>49.02</v>
      </c>
      <c r="G51">
        <f t="shared" si="10"/>
        <v>421.572</v>
      </c>
      <c r="H51">
        <f t="shared" si="11"/>
        <v>73.959999999999994</v>
      </c>
      <c r="I51">
        <f t="shared" si="12"/>
        <v>2402.9604000000004</v>
      </c>
      <c r="J51">
        <f t="shared" si="13"/>
        <v>76.798715328467154</v>
      </c>
      <c r="K51">
        <f t="shared" si="14"/>
        <v>231.07905566497948</v>
      </c>
      <c r="L51">
        <f t="shared" si="15"/>
        <v>67.286695209566233</v>
      </c>
      <c r="M51">
        <f t="shared" si="16"/>
        <v>86.310735447368074</v>
      </c>
      <c r="N51">
        <f t="shared" si="17"/>
        <v>43.866922970100298</v>
      </c>
      <c r="O51">
        <f t="shared" si="18"/>
        <v>109.73050768683402</v>
      </c>
      <c r="P51">
        <f t="shared" si="19"/>
        <v>1143.7055064678993</v>
      </c>
      <c r="R51" s="187"/>
      <c r="T51">
        <v>92</v>
      </c>
      <c r="U51">
        <v>24</v>
      </c>
      <c r="V51">
        <f t="shared" si="20"/>
        <v>8.6</v>
      </c>
      <c r="W51">
        <f t="shared" si="21"/>
        <v>8464</v>
      </c>
      <c r="X51">
        <f t="shared" si="22"/>
        <v>49.02</v>
      </c>
      <c r="Y51">
        <f t="shared" si="23"/>
        <v>2402.9604000000004</v>
      </c>
      <c r="Z51">
        <f t="shared" si="29"/>
        <v>69.818399999999997</v>
      </c>
      <c r="AA51">
        <f t="shared" si="30"/>
        <v>492.02337856000014</v>
      </c>
      <c r="AB51">
        <f t="shared" si="31"/>
        <v>720.29971455999998</v>
      </c>
      <c r="AE51" s="188"/>
      <c r="AG51">
        <v>92</v>
      </c>
      <c r="AH51">
        <v>24</v>
      </c>
      <c r="AI51">
        <f t="shared" si="24"/>
        <v>8.6</v>
      </c>
      <c r="AJ51">
        <f t="shared" si="25"/>
        <v>8464</v>
      </c>
      <c r="AK51">
        <f t="shared" si="26"/>
        <v>49.02</v>
      </c>
      <c r="AL51">
        <f t="shared" si="27"/>
        <v>8464</v>
      </c>
      <c r="AM51">
        <f t="shared" si="32"/>
        <v>69.818399999999997</v>
      </c>
      <c r="AN51">
        <f t="shared" si="33"/>
        <v>492.02337856000014</v>
      </c>
      <c r="AO51">
        <f t="shared" si="34"/>
        <v>720.29971455999998</v>
      </c>
      <c r="AP51">
        <f t="shared" si="28"/>
        <v>4874.6089785599997</v>
      </c>
    </row>
    <row r="52" spans="2:42" x14ac:dyDescent="0.2">
      <c r="B52">
        <v>93</v>
      </c>
      <c r="C52">
        <v>24</v>
      </c>
      <c r="D52">
        <f t="shared" si="7"/>
        <v>8.6</v>
      </c>
      <c r="E52">
        <f t="shared" si="8"/>
        <v>8649</v>
      </c>
      <c r="F52">
        <f t="shared" si="9"/>
        <v>50.02</v>
      </c>
      <c r="G52">
        <f t="shared" si="10"/>
        <v>430.17200000000003</v>
      </c>
      <c r="H52">
        <f t="shared" si="11"/>
        <v>73.959999999999994</v>
      </c>
      <c r="I52">
        <f t="shared" si="12"/>
        <v>2502.0004000000004</v>
      </c>
      <c r="J52">
        <f t="shared" si="13"/>
        <v>76.798715328467154</v>
      </c>
      <c r="K52">
        <f t="shared" si="14"/>
        <v>262.48162500804517</v>
      </c>
      <c r="L52">
        <f t="shared" si="15"/>
        <v>67.286695209566233</v>
      </c>
      <c r="M52">
        <f t="shared" si="16"/>
        <v>86.310735447368074</v>
      </c>
      <c r="N52">
        <f t="shared" si="17"/>
        <v>43.866922970100298</v>
      </c>
      <c r="O52">
        <f t="shared" si="18"/>
        <v>109.73050768683402</v>
      </c>
      <c r="P52">
        <f t="shared" si="19"/>
        <v>1143.7055064678993</v>
      </c>
      <c r="R52" s="187"/>
      <c r="T52">
        <v>93</v>
      </c>
      <c r="U52">
        <v>24</v>
      </c>
      <c r="V52">
        <f t="shared" si="20"/>
        <v>8.6</v>
      </c>
      <c r="W52">
        <f t="shared" si="21"/>
        <v>8649</v>
      </c>
      <c r="X52">
        <f t="shared" si="22"/>
        <v>50.02</v>
      </c>
      <c r="Y52">
        <f t="shared" si="23"/>
        <v>2502.0004000000004</v>
      </c>
      <c r="Z52">
        <f t="shared" si="29"/>
        <v>69.818399999999997</v>
      </c>
      <c r="AA52">
        <f t="shared" si="30"/>
        <v>537.38657856000009</v>
      </c>
      <c r="AB52">
        <f t="shared" si="31"/>
        <v>720.29971455999998</v>
      </c>
      <c r="AE52" s="188"/>
      <c r="AG52">
        <v>93</v>
      </c>
      <c r="AH52">
        <v>24</v>
      </c>
      <c r="AI52">
        <f t="shared" si="24"/>
        <v>8.6</v>
      </c>
      <c r="AJ52">
        <f t="shared" si="25"/>
        <v>8649</v>
      </c>
      <c r="AK52">
        <f t="shared" si="26"/>
        <v>50.02</v>
      </c>
      <c r="AL52">
        <f t="shared" si="27"/>
        <v>8649</v>
      </c>
      <c r="AM52">
        <f t="shared" si="32"/>
        <v>69.818399999999997</v>
      </c>
      <c r="AN52">
        <f t="shared" si="33"/>
        <v>537.38657856000009</v>
      </c>
      <c r="AO52">
        <f t="shared" si="34"/>
        <v>720.29971455999998</v>
      </c>
      <c r="AP52">
        <f t="shared" si="28"/>
        <v>4874.6089785599997</v>
      </c>
    </row>
    <row r="53" spans="2:42" x14ac:dyDescent="0.2">
      <c r="B53">
        <v>120</v>
      </c>
      <c r="C53">
        <v>24</v>
      </c>
      <c r="D53">
        <f t="shared" si="7"/>
        <v>8.6</v>
      </c>
      <c r="E53">
        <f t="shared" si="8"/>
        <v>14400</v>
      </c>
      <c r="F53">
        <f t="shared" si="9"/>
        <v>77.02000000000001</v>
      </c>
      <c r="G53">
        <f t="shared" si="10"/>
        <v>662.37200000000007</v>
      </c>
      <c r="H53">
        <f t="shared" si="11"/>
        <v>73.959999999999994</v>
      </c>
      <c r="I53">
        <f t="shared" si="12"/>
        <v>5932.0804000000016</v>
      </c>
      <c r="J53">
        <f t="shared" si="13"/>
        <v>76.798715328467154</v>
      </c>
      <c r="K53">
        <f t="shared" si="14"/>
        <v>1866.3509972708189</v>
      </c>
      <c r="L53">
        <f t="shared" si="15"/>
        <v>67.286695209566233</v>
      </c>
      <c r="M53">
        <f t="shared" si="16"/>
        <v>86.310735447368074</v>
      </c>
      <c r="N53">
        <f t="shared" si="17"/>
        <v>43.866922970100298</v>
      </c>
      <c r="O53">
        <f t="shared" si="18"/>
        <v>109.73050768683402</v>
      </c>
      <c r="P53">
        <f t="shared" si="19"/>
        <v>1143.7055064678993</v>
      </c>
      <c r="R53" s="187"/>
      <c r="T53">
        <v>120</v>
      </c>
      <c r="U53">
        <v>24</v>
      </c>
      <c r="V53">
        <f t="shared" si="20"/>
        <v>8.6</v>
      </c>
      <c r="W53">
        <f t="shared" si="21"/>
        <v>14400</v>
      </c>
      <c r="X53">
        <f t="shared" si="22"/>
        <v>77.02000000000001</v>
      </c>
      <c r="Y53">
        <f t="shared" si="23"/>
        <v>5932.0804000000016</v>
      </c>
      <c r="Z53">
        <f t="shared" si="29"/>
        <v>69.818399999999997</v>
      </c>
      <c r="AA53">
        <f t="shared" si="30"/>
        <v>2518.1929785600005</v>
      </c>
      <c r="AB53">
        <f t="shared" si="31"/>
        <v>720.29971455999998</v>
      </c>
      <c r="AE53" s="188"/>
      <c r="AG53">
        <v>120</v>
      </c>
      <c r="AH53">
        <v>24</v>
      </c>
      <c r="AI53">
        <f t="shared" si="24"/>
        <v>8.6</v>
      </c>
      <c r="AJ53">
        <f t="shared" si="25"/>
        <v>14400</v>
      </c>
      <c r="AK53">
        <f t="shared" si="26"/>
        <v>77.02000000000001</v>
      </c>
      <c r="AL53">
        <f t="shared" si="27"/>
        <v>14400</v>
      </c>
      <c r="AM53">
        <f t="shared" si="32"/>
        <v>69.818399999999997</v>
      </c>
      <c r="AN53">
        <f t="shared" si="33"/>
        <v>2518.1929785600005</v>
      </c>
      <c r="AO53">
        <f t="shared" si="34"/>
        <v>720.29971455999998</v>
      </c>
      <c r="AP53">
        <f t="shared" si="28"/>
        <v>4874.6089785599997</v>
      </c>
    </row>
    <row r="54" spans="2:42" x14ac:dyDescent="0.2">
      <c r="B54">
        <v>85</v>
      </c>
      <c r="C54">
        <v>25</v>
      </c>
      <c r="D54">
        <f t="shared" si="7"/>
        <v>9.6</v>
      </c>
      <c r="E54">
        <f t="shared" si="8"/>
        <v>7225</v>
      </c>
      <c r="F54">
        <f t="shared" si="9"/>
        <v>42.02</v>
      </c>
      <c r="G54">
        <f t="shared" si="10"/>
        <v>403.392</v>
      </c>
      <c r="H54">
        <f t="shared" si="11"/>
        <v>92.16</v>
      </c>
      <c r="I54">
        <f t="shared" si="12"/>
        <v>1765.6804000000002</v>
      </c>
      <c r="J54">
        <f t="shared" si="13"/>
        <v>80.73112408759124</v>
      </c>
      <c r="K54">
        <f t="shared" si="14"/>
        <v>18.223301555543721</v>
      </c>
      <c r="L54">
        <f t="shared" si="15"/>
        <v>70.548599122066108</v>
      </c>
      <c r="M54">
        <f t="shared" si="16"/>
        <v>90.913649053116373</v>
      </c>
      <c r="N54">
        <f t="shared" si="17"/>
        <v>47.599443842457937</v>
      </c>
      <c r="O54">
        <f t="shared" si="18"/>
        <v>113.86280433272455</v>
      </c>
      <c r="P54">
        <f t="shared" si="19"/>
        <v>1425.1473698767118</v>
      </c>
      <c r="R54" s="187"/>
      <c r="T54">
        <v>85</v>
      </c>
      <c r="U54">
        <v>25</v>
      </c>
      <c r="V54">
        <f t="shared" si="20"/>
        <v>9.6</v>
      </c>
      <c r="W54">
        <f t="shared" si="21"/>
        <v>7225</v>
      </c>
      <c r="X54">
        <f t="shared" si="22"/>
        <v>42.02</v>
      </c>
      <c r="Y54">
        <f t="shared" si="23"/>
        <v>1765.6804000000002</v>
      </c>
      <c r="Z54">
        <f t="shared" si="29"/>
        <v>72.727500000000006</v>
      </c>
      <c r="AA54">
        <f t="shared" si="30"/>
        <v>150.61425624999984</v>
      </c>
      <c r="AB54">
        <f t="shared" si="31"/>
        <v>884.91375625000057</v>
      </c>
      <c r="AE54" s="188"/>
      <c r="AG54">
        <v>85</v>
      </c>
      <c r="AH54">
        <v>25</v>
      </c>
      <c r="AI54">
        <f t="shared" si="24"/>
        <v>9.6</v>
      </c>
      <c r="AJ54">
        <f t="shared" si="25"/>
        <v>7225</v>
      </c>
      <c r="AK54">
        <f t="shared" si="26"/>
        <v>42.02</v>
      </c>
      <c r="AL54">
        <f t="shared" si="27"/>
        <v>7225</v>
      </c>
      <c r="AM54">
        <f t="shared" si="32"/>
        <v>72.727500000000006</v>
      </c>
      <c r="AN54">
        <f t="shared" si="33"/>
        <v>150.61425624999984</v>
      </c>
      <c r="AO54">
        <f t="shared" si="34"/>
        <v>884.91375625000057</v>
      </c>
      <c r="AP54">
        <f t="shared" si="28"/>
        <v>5289.289256250001</v>
      </c>
    </row>
    <row r="56" spans="2:42" x14ac:dyDescent="0.2">
      <c r="I56" t="s">
        <v>30</v>
      </c>
      <c r="T56" t="s">
        <v>30</v>
      </c>
    </row>
    <row r="57" spans="2:42" ht="16" thickBot="1" x14ac:dyDescent="0.25"/>
    <row r="58" spans="2:42" x14ac:dyDescent="0.2">
      <c r="I58" s="4" t="s">
        <v>31</v>
      </c>
      <c r="J58" s="4"/>
      <c r="T58" s="4" t="s">
        <v>31</v>
      </c>
      <c r="U58" s="4"/>
    </row>
    <row r="59" spans="2:42" x14ac:dyDescent="0.2">
      <c r="I59" s="1" t="s">
        <v>32</v>
      </c>
      <c r="J59" s="1">
        <v>0.80689490068921044</v>
      </c>
      <c r="T59" s="1" t="s">
        <v>32</v>
      </c>
      <c r="U59" s="1">
        <v>0.94672557048238948</v>
      </c>
    </row>
    <row r="60" spans="2:42" x14ac:dyDescent="0.2">
      <c r="I60" s="1" t="s">
        <v>33</v>
      </c>
      <c r="J60" s="1">
        <v>0.65107938075825078</v>
      </c>
      <c r="T60" s="1" t="s">
        <v>33</v>
      </c>
      <c r="U60" s="1">
        <v>0.89628930580520572</v>
      </c>
    </row>
    <row r="61" spans="2:42" x14ac:dyDescent="0.2">
      <c r="I61" s="1" t="s">
        <v>34</v>
      </c>
      <c r="J61" s="1">
        <v>0.6438102011907143</v>
      </c>
      <c r="T61" s="1" t="s">
        <v>34</v>
      </c>
      <c r="U61" s="1">
        <v>0.87588114253989968</v>
      </c>
    </row>
    <row r="62" spans="2:42" x14ac:dyDescent="0.2">
      <c r="I62" s="1" t="s">
        <v>35</v>
      </c>
      <c r="J62" s="1">
        <v>15.379586748819909</v>
      </c>
      <c r="T62" s="1" t="s">
        <v>35</v>
      </c>
      <c r="U62" s="1">
        <v>16.259237146683407</v>
      </c>
    </row>
    <row r="63" spans="2:42" ht="16" thickBot="1" x14ac:dyDescent="0.25">
      <c r="I63" s="2" t="s">
        <v>36</v>
      </c>
      <c r="J63" s="2">
        <v>50</v>
      </c>
      <c r="T63" s="2" t="s">
        <v>36</v>
      </c>
      <c r="U63" s="2">
        <v>50</v>
      </c>
    </row>
    <row r="65" spans="9:28" ht="16" thickBot="1" x14ac:dyDescent="0.25">
      <c r="I65" t="s">
        <v>37</v>
      </c>
      <c r="T65" t="s">
        <v>37</v>
      </c>
    </row>
    <row r="66" spans="9:28" x14ac:dyDescent="0.2">
      <c r="I66" s="3"/>
      <c r="J66" s="3" t="s">
        <v>42</v>
      </c>
      <c r="K66" s="3" t="s">
        <v>43</v>
      </c>
      <c r="L66" s="3" t="s">
        <v>44</v>
      </c>
      <c r="M66" s="3" t="s">
        <v>45</v>
      </c>
      <c r="N66" s="3" t="s">
        <v>46</v>
      </c>
      <c r="T66" s="3"/>
      <c r="U66" s="3" t="s">
        <v>42</v>
      </c>
      <c r="V66" s="3" t="s">
        <v>43</v>
      </c>
      <c r="W66" s="3" t="s">
        <v>44</v>
      </c>
      <c r="X66" s="3" t="s">
        <v>45</v>
      </c>
      <c r="Y66" s="3" t="s">
        <v>46</v>
      </c>
    </row>
    <row r="67" spans="9:28" x14ac:dyDescent="0.2">
      <c r="I67" s="1" t="s">
        <v>38</v>
      </c>
      <c r="J67" s="1">
        <v>1</v>
      </c>
      <c r="K67" s="1">
        <v>21185.45894890511</v>
      </c>
      <c r="L67" s="1">
        <v>21185.45894890511</v>
      </c>
      <c r="M67" s="1">
        <v>89.567106536467733</v>
      </c>
      <c r="N67" s="1">
        <v>1.4898364962950876E-12</v>
      </c>
      <c r="T67" s="1" t="s">
        <v>38</v>
      </c>
      <c r="U67" s="1">
        <v>1</v>
      </c>
      <c r="V67" s="1">
        <v>111949.2231629876</v>
      </c>
      <c r="W67" s="1">
        <v>111949.2231629876</v>
      </c>
      <c r="X67" s="1">
        <v>423.46815172180698</v>
      </c>
      <c r="Y67" s="1">
        <v>1.8549286963897786E-25</v>
      </c>
    </row>
    <row r="68" spans="9:28" x14ac:dyDescent="0.2">
      <c r="I68" s="1" t="s">
        <v>39</v>
      </c>
      <c r="J68" s="1">
        <v>48</v>
      </c>
      <c r="K68" s="1">
        <v>11353.521051094893</v>
      </c>
      <c r="L68" s="1">
        <v>236.53168856447692</v>
      </c>
      <c r="M68" s="1"/>
      <c r="N68" s="1"/>
      <c r="T68" s="1" t="s">
        <v>39</v>
      </c>
      <c r="U68" s="1">
        <v>49</v>
      </c>
      <c r="V68" s="1">
        <v>12953.776837012394</v>
      </c>
      <c r="W68" s="1">
        <v>264.36279259208965</v>
      </c>
      <c r="X68" s="1"/>
      <c r="Y68" s="1"/>
    </row>
    <row r="69" spans="9:28" ht="16" thickBot="1" x14ac:dyDescent="0.25">
      <c r="I69" s="2" t="s">
        <v>40</v>
      </c>
      <c r="J69" s="2">
        <v>49</v>
      </c>
      <c r="K69" s="2">
        <v>32538.980000000003</v>
      </c>
      <c r="L69" s="2"/>
      <c r="M69" s="2"/>
      <c r="N69" s="2"/>
      <c r="T69" s="2" t="s">
        <v>40</v>
      </c>
      <c r="U69" s="2">
        <v>50</v>
      </c>
      <c r="V69" s="2">
        <v>124903</v>
      </c>
      <c r="W69" s="2"/>
      <c r="X69" s="2"/>
      <c r="Y69" s="2"/>
    </row>
    <row r="70" spans="9:28" ht="16" thickBot="1" x14ac:dyDescent="0.25"/>
    <row r="71" spans="9:28" x14ac:dyDescent="0.2">
      <c r="I71" s="3"/>
      <c r="J71" s="3" t="s">
        <v>47</v>
      </c>
      <c r="K71" s="3" t="s">
        <v>35</v>
      </c>
      <c r="L71" s="3" t="s">
        <v>48</v>
      </c>
      <c r="M71" s="3" t="s">
        <v>49</v>
      </c>
      <c r="N71" s="3" t="s">
        <v>50</v>
      </c>
      <c r="O71" s="3" t="s">
        <v>51</v>
      </c>
      <c r="P71" s="3" t="s">
        <v>76</v>
      </c>
      <c r="Q71" s="3" t="s">
        <v>77</v>
      </c>
      <c r="T71" s="3"/>
      <c r="U71" s="3" t="s">
        <v>47</v>
      </c>
      <c r="V71" s="3" t="s">
        <v>35</v>
      </c>
      <c r="W71" s="3" t="s">
        <v>48</v>
      </c>
      <c r="X71" s="3" t="s">
        <v>49</v>
      </c>
      <c r="Y71" s="3" t="s">
        <v>50</v>
      </c>
      <c r="Z71" s="3" t="s">
        <v>51</v>
      </c>
      <c r="AA71" s="3" t="s">
        <v>76</v>
      </c>
      <c r="AB71" s="3" t="s">
        <v>77</v>
      </c>
    </row>
    <row r="72" spans="9:28" x14ac:dyDescent="0.2">
      <c r="I72" s="1" t="s">
        <v>41</v>
      </c>
      <c r="J72" s="1">
        <v>-17.579094890510945</v>
      </c>
      <c r="K72" s="1">
        <v>6.7584401693792335</v>
      </c>
      <c r="L72" s="1">
        <v>-2.6010580030222559</v>
      </c>
      <c r="M72" s="1">
        <v>1.231881615380882E-2</v>
      </c>
      <c r="N72" s="1">
        <v>-31.167849602388628</v>
      </c>
      <c r="O72" s="1">
        <v>-3.9903401786332608</v>
      </c>
      <c r="P72" s="1">
        <v>-31.167849602388628</v>
      </c>
      <c r="Q72" s="1">
        <v>-3.9903401786332608</v>
      </c>
      <c r="T72" s="1" t="s">
        <v>41</v>
      </c>
      <c r="U72" s="1">
        <v>0</v>
      </c>
      <c r="V72" s="1" t="e">
        <v>#N/A</v>
      </c>
      <c r="W72" s="1" t="e">
        <v>#N/A</v>
      </c>
      <c r="X72" s="1" t="e">
        <v>#N/A</v>
      </c>
      <c r="Y72" s="1" t="e">
        <v>#N/A</v>
      </c>
      <c r="Z72" s="1" t="e">
        <v>#N/A</v>
      </c>
      <c r="AA72" s="1" t="e">
        <v>#N/A</v>
      </c>
      <c r="AB72" s="1" t="e">
        <v>#N/A</v>
      </c>
    </row>
    <row r="73" spans="9:28" ht="16" thickBot="1" x14ac:dyDescent="0.25">
      <c r="I73" s="2" t="s">
        <v>210</v>
      </c>
      <c r="J73" s="2">
        <v>3.9324087591240868</v>
      </c>
      <c r="K73" s="2">
        <v>0.41551277665712227</v>
      </c>
      <c r="L73" s="2">
        <v>9.4639899902983693</v>
      </c>
      <c r="M73" s="2">
        <v>1.4898364962950876E-12</v>
      </c>
      <c r="N73" s="2">
        <v>3.0969643281403223</v>
      </c>
      <c r="O73" s="2">
        <v>4.7678531901078509</v>
      </c>
      <c r="P73" s="2">
        <v>3.0969643281403223</v>
      </c>
      <c r="Q73" s="2">
        <v>4.7678531901078509</v>
      </c>
      <c r="T73" s="2" t="s">
        <v>210</v>
      </c>
      <c r="U73" s="2">
        <v>2.9091321439371032</v>
      </c>
      <c r="V73" s="2">
        <v>0.14136863749993692</v>
      </c>
      <c r="W73" s="2">
        <v>20.578341811764304</v>
      </c>
      <c r="X73" s="2">
        <v>9.227817027208537E-26</v>
      </c>
      <c r="Y73" s="2">
        <v>2.6250412307105302</v>
      </c>
      <c r="Z73" s="2">
        <v>3.1932230571636762</v>
      </c>
      <c r="AA73" s="2">
        <v>2.6250412307105302</v>
      </c>
      <c r="AB73" s="2">
        <v>3.1932230571636762</v>
      </c>
    </row>
  </sheetData>
  <mergeCells count="2">
    <mergeCell ref="R1:R54"/>
    <mergeCell ref="AE1:AE5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2"/>
  <sheetViews>
    <sheetView workbookViewId="0">
      <selection activeCell="K35" sqref="K35"/>
    </sheetView>
  </sheetViews>
  <sheetFormatPr baseColWidth="10" defaultColWidth="8.83203125" defaultRowHeight="15" x14ac:dyDescent="0.2"/>
  <cols>
    <col min="1" max="1" width="18" bestFit="1" customWidth="1"/>
    <col min="11" max="11" width="18" bestFit="1" customWidth="1"/>
    <col min="21" max="21" width="18" bestFit="1" customWidth="1"/>
  </cols>
  <sheetData>
    <row r="1" spans="1:22" x14ac:dyDescent="0.2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K1" t="s">
        <v>104</v>
      </c>
      <c r="L1" t="s">
        <v>103</v>
      </c>
      <c r="M1" t="s">
        <v>105</v>
      </c>
      <c r="N1" t="s">
        <v>107</v>
      </c>
      <c r="O1" t="s">
        <v>108</v>
      </c>
    </row>
    <row r="2" spans="1:22" x14ac:dyDescent="0.2">
      <c r="A2">
        <v>27.6</v>
      </c>
      <c r="B2">
        <v>1</v>
      </c>
      <c r="C2">
        <v>4</v>
      </c>
      <c r="D2">
        <v>4</v>
      </c>
      <c r="E2">
        <f>$B$29+$B$30*B2+$B$31*C2+$B$32*D2</f>
        <v>22.665236493028658</v>
      </c>
      <c r="K2">
        <v>4</v>
      </c>
      <c r="L2">
        <v>1</v>
      </c>
      <c r="M2">
        <v>4</v>
      </c>
      <c r="N2">
        <f>$L$29+$L$30*L2+$L$31*M2</f>
        <v>4.5580560541212209</v>
      </c>
      <c r="O2">
        <f>K2-N2</f>
        <v>-0.55805605412122095</v>
      </c>
    </row>
    <row r="3" spans="1:22" x14ac:dyDescent="0.2">
      <c r="A3">
        <v>9.4</v>
      </c>
      <c r="B3">
        <v>3</v>
      </c>
      <c r="C3">
        <v>5</v>
      </c>
      <c r="D3">
        <v>3</v>
      </c>
      <c r="E3">
        <f t="shared" ref="E3:E11" si="0">$B$29+$B$30*B3+$B$31*C3+$B$32*D3</f>
        <v>15.540296402982182</v>
      </c>
      <c r="K3">
        <v>5</v>
      </c>
      <c r="L3">
        <v>3</v>
      </c>
      <c r="M3">
        <v>3</v>
      </c>
      <c r="N3">
        <f t="shared" ref="N3:N11" si="1">$L$29+$L$30*L3+$L$31*M3</f>
        <v>4.715725528096093</v>
      </c>
      <c r="O3">
        <f t="shared" ref="O3:O11" si="2">K3-N3</f>
        <v>0.28427447190390698</v>
      </c>
    </row>
    <row r="4" spans="1:22" x14ac:dyDescent="0.2">
      <c r="A4">
        <v>15.6</v>
      </c>
      <c r="B4">
        <v>4</v>
      </c>
      <c r="C4">
        <v>7</v>
      </c>
      <c r="D4">
        <v>1</v>
      </c>
      <c r="E4">
        <f t="shared" si="0"/>
        <v>11.533996175445385</v>
      </c>
      <c r="K4">
        <v>7</v>
      </c>
      <c r="L4">
        <v>4</v>
      </c>
      <c r="M4">
        <v>1</v>
      </c>
      <c r="N4">
        <f t="shared" si="1"/>
        <v>5.0165677205577799</v>
      </c>
      <c r="O4">
        <f t="shared" si="2"/>
        <v>1.9834322794422201</v>
      </c>
    </row>
    <row r="5" spans="1:22" x14ac:dyDescent="0.2">
      <c r="A5">
        <v>20.3</v>
      </c>
      <c r="B5">
        <v>5</v>
      </c>
      <c r="C5">
        <v>5</v>
      </c>
      <c r="D5">
        <v>4</v>
      </c>
      <c r="E5">
        <f t="shared" si="0"/>
        <v>10.691887950232374</v>
      </c>
      <c r="K5">
        <v>5</v>
      </c>
      <c r="L5">
        <v>5</v>
      </c>
      <c r="M5">
        <v>4</v>
      </c>
      <c r="N5">
        <f t="shared" si="1"/>
        <v>4.5773850614386298</v>
      </c>
      <c r="O5">
        <f t="shared" si="2"/>
        <v>0.42261493856137022</v>
      </c>
    </row>
    <row r="6" spans="1:22" x14ac:dyDescent="0.2">
      <c r="A6">
        <v>12.3</v>
      </c>
      <c r="B6">
        <v>3</v>
      </c>
      <c r="C6">
        <v>7</v>
      </c>
      <c r="D6">
        <v>3</v>
      </c>
      <c r="E6">
        <f t="shared" si="0"/>
        <v>18.909812524206036</v>
      </c>
      <c r="K6">
        <v>7</v>
      </c>
      <c r="L6">
        <v>3</v>
      </c>
      <c r="M6">
        <v>3</v>
      </c>
      <c r="N6">
        <f t="shared" si="1"/>
        <v>4.715725528096093</v>
      </c>
      <c r="O6">
        <f t="shared" si="2"/>
        <v>2.284274471903907</v>
      </c>
    </row>
    <row r="7" spans="1:22" x14ac:dyDescent="0.2">
      <c r="A7">
        <v>8.6999999999999993</v>
      </c>
      <c r="B7">
        <v>5</v>
      </c>
      <c r="C7">
        <v>3</v>
      </c>
      <c r="D7">
        <v>6</v>
      </c>
      <c r="E7">
        <f t="shared" si="0"/>
        <v>11.283661526917117</v>
      </c>
      <c r="K7">
        <v>3</v>
      </c>
      <c r="L7">
        <v>5</v>
      </c>
      <c r="M7">
        <v>6</v>
      </c>
      <c r="N7">
        <f t="shared" si="1"/>
        <v>4.2813751208062953</v>
      </c>
      <c r="O7">
        <f t="shared" si="2"/>
        <v>-1.2813751208062953</v>
      </c>
    </row>
    <row r="8" spans="1:22" x14ac:dyDescent="0.2">
      <c r="A8">
        <v>7.3</v>
      </c>
      <c r="B8">
        <v>7</v>
      </c>
      <c r="C8">
        <v>5</v>
      </c>
      <c r="D8">
        <v>7</v>
      </c>
      <c r="E8">
        <f t="shared" si="0"/>
        <v>9.8047691953911702</v>
      </c>
      <c r="K8">
        <v>5</v>
      </c>
      <c r="L8">
        <v>7</v>
      </c>
      <c r="M8">
        <v>7</v>
      </c>
      <c r="N8">
        <f t="shared" si="1"/>
        <v>4.1430346541488321</v>
      </c>
      <c r="O8">
        <f t="shared" si="2"/>
        <v>0.8569653458511679</v>
      </c>
    </row>
    <row r="9" spans="1:22" x14ac:dyDescent="0.2">
      <c r="A9">
        <v>14.9</v>
      </c>
      <c r="B9">
        <v>6</v>
      </c>
      <c r="C9">
        <v>4</v>
      </c>
      <c r="D9">
        <v>8</v>
      </c>
      <c r="E9">
        <f t="shared" si="0"/>
        <v>13.515182634585594</v>
      </c>
      <c r="K9">
        <v>4</v>
      </c>
      <c r="L9">
        <v>6</v>
      </c>
      <c r="M9">
        <v>8</v>
      </c>
      <c r="N9">
        <f t="shared" si="1"/>
        <v>3.9901974320033124</v>
      </c>
      <c r="O9">
        <f t="shared" si="2"/>
        <v>9.8025679966875501E-3</v>
      </c>
    </row>
    <row r="10" spans="1:22" x14ac:dyDescent="0.2">
      <c r="A10">
        <v>17</v>
      </c>
      <c r="B10">
        <v>5</v>
      </c>
      <c r="C10">
        <v>3</v>
      </c>
      <c r="D10">
        <v>9</v>
      </c>
      <c r="E10">
        <f t="shared" si="0"/>
        <v>17.225596073780014</v>
      </c>
      <c r="K10">
        <v>3</v>
      </c>
      <c r="L10">
        <v>5</v>
      </c>
      <c r="M10">
        <v>9</v>
      </c>
      <c r="N10">
        <f t="shared" si="1"/>
        <v>3.8373602098577928</v>
      </c>
      <c r="O10">
        <f t="shared" si="2"/>
        <v>-0.8373602098577928</v>
      </c>
    </row>
    <row r="11" spans="1:22" x14ac:dyDescent="0.2">
      <c r="A11">
        <v>-0.8</v>
      </c>
      <c r="B11">
        <v>4</v>
      </c>
      <c r="C11">
        <v>2</v>
      </c>
      <c r="D11">
        <v>0</v>
      </c>
      <c r="E11">
        <f t="shared" si="0"/>
        <v>1.129561023431445</v>
      </c>
      <c r="K11">
        <v>2</v>
      </c>
      <c r="L11">
        <v>4</v>
      </c>
      <c r="M11">
        <v>0</v>
      </c>
      <c r="N11">
        <f t="shared" si="1"/>
        <v>5.1645726908739471</v>
      </c>
      <c r="O11">
        <f t="shared" si="2"/>
        <v>-3.1645726908739471</v>
      </c>
    </row>
    <row r="13" spans="1:22" x14ac:dyDescent="0.2">
      <c r="A13" t="s">
        <v>30</v>
      </c>
      <c r="K13" t="s">
        <v>30</v>
      </c>
      <c r="U13" t="s">
        <v>30</v>
      </c>
    </row>
    <row r="14" spans="1:22" ht="16" thickBot="1" x14ac:dyDescent="0.25"/>
    <row r="15" spans="1:22" x14ac:dyDescent="0.2">
      <c r="A15" s="4" t="s">
        <v>31</v>
      </c>
      <c r="B15" s="4"/>
      <c r="K15" s="4" t="s">
        <v>31</v>
      </c>
      <c r="L15" s="4"/>
      <c r="U15" s="4" t="s">
        <v>31</v>
      </c>
      <c r="V15" s="4"/>
    </row>
    <row r="16" spans="1:22" x14ac:dyDescent="0.2">
      <c r="A16" s="1" t="s">
        <v>32</v>
      </c>
      <c r="B16" s="12">
        <v>0.75745493884461335</v>
      </c>
      <c r="E16" s="13">
        <f>CORREL(A2:A11,E2:E11)</f>
        <v>0.75745493884461335</v>
      </c>
      <c r="K16" s="1" t="s">
        <v>32</v>
      </c>
      <c r="L16" s="1">
        <v>0.26226208088616726</v>
      </c>
      <c r="U16" s="1" t="s">
        <v>32</v>
      </c>
      <c r="V16" s="1">
        <v>0.34402407749322395</v>
      </c>
    </row>
    <row r="17" spans="1:29" x14ac:dyDescent="0.2">
      <c r="A17" s="1" t="s">
        <v>33</v>
      </c>
      <c r="B17" s="1">
        <v>0.57373798438009693</v>
      </c>
      <c r="K17" s="1" t="s">
        <v>33</v>
      </c>
      <c r="L17" s="1">
        <v>6.8781399070742544E-2</v>
      </c>
      <c r="U17" s="1" t="s">
        <v>33</v>
      </c>
      <c r="V17" s="1">
        <v>0.11835256589506375</v>
      </c>
    </row>
    <row r="18" spans="1:29" x14ac:dyDescent="0.2">
      <c r="A18" s="1" t="s">
        <v>34</v>
      </c>
      <c r="B18" s="1">
        <v>0.3606069765701454</v>
      </c>
      <c r="K18" s="1" t="s">
        <v>34</v>
      </c>
      <c r="L18" s="1">
        <v>-0.19728105833761672</v>
      </c>
      <c r="U18" s="1" t="s">
        <v>34</v>
      </c>
      <c r="V18" s="1">
        <v>8.1466366319467298E-3</v>
      </c>
    </row>
    <row r="19" spans="1:29" x14ac:dyDescent="0.2">
      <c r="A19" s="1" t="s">
        <v>35</v>
      </c>
      <c r="B19" s="1">
        <v>6.2347674472616568</v>
      </c>
      <c r="K19" s="1" t="s">
        <v>35</v>
      </c>
      <c r="L19" s="1">
        <v>1.8053434862242701</v>
      </c>
      <c r="U19" s="1" t="s">
        <v>35</v>
      </c>
      <c r="V19" s="1">
        <v>7.765332347139843</v>
      </c>
    </row>
    <row r="20" spans="1:29" ht="16" thickBot="1" x14ac:dyDescent="0.25">
      <c r="A20" s="2" t="s">
        <v>36</v>
      </c>
      <c r="B20" s="2">
        <v>10</v>
      </c>
      <c r="K20" s="2" t="s">
        <v>36</v>
      </c>
      <c r="L20" s="2">
        <v>10</v>
      </c>
      <c r="U20" s="2" t="s">
        <v>36</v>
      </c>
      <c r="V20" s="2">
        <v>10</v>
      </c>
    </row>
    <row r="22" spans="1:29" ht="16" thickBot="1" x14ac:dyDescent="0.25">
      <c r="A22" t="s">
        <v>37</v>
      </c>
      <c r="K22" t="s">
        <v>37</v>
      </c>
      <c r="U22" t="s">
        <v>37</v>
      </c>
    </row>
    <row r="23" spans="1:29" x14ac:dyDescent="0.2">
      <c r="A23" s="3"/>
      <c r="B23" s="3" t="s">
        <v>42</v>
      </c>
      <c r="C23" s="3" t="s">
        <v>43</v>
      </c>
      <c r="D23" s="3" t="s">
        <v>44</v>
      </c>
      <c r="E23" s="3" t="s">
        <v>45</v>
      </c>
      <c r="F23" s="3" t="s">
        <v>46</v>
      </c>
      <c r="K23" s="3"/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U23" s="3"/>
      <c r="V23" s="3" t="s">
        <v>42</v>
      </c>
      <c r="W23" s="3" t="s">
        <v>43</v>
      </c>
      <c r="X23" s="3" t="s">
        <v>44</v>
      </c>
      <c r="Y23" s="3" t="s">
        <v>45</v>
      </c>
      <c r="Z23" s="3" t="s">
        <v>46</v>
      </c>
    </row>
    <row r="24" spans="1:29" x14ac:dyDescent="0.2">
      <c r="A24" s="1" t="s">
        <v>38</v>
      </c>
      <c r="B24" s="1">
        <v>3</v>
      </c>
      <c r="C24" s="1">
        <v>313.92704927139823</v>
      </c>
      <c r="D24" s="1">
        <v>104.64234975713275</v>
      </c>
      <c r="E24" s="1">
        <v>2.6919498494170204</v>
      </c>
      <c r="F24" s="1">
        <v>0.13949584525883768</v>
      </c>
      <c r="K24" s="1" t="s">
        <v>38</v>
      </c>
      <c r="L24" s="1">
        <v>2</v>
      </c>
      <c r="M24" s="1">
        <v>1.6851442772331922</v>
      </c>
      <c r="N24" s="1">
        <v>0.84257213861659608</v>
      </c>
      <c r="O24" s="1">
        <v>0.2585159880906277</v>
      </c>
      <c r="P24" s="1">
        <v>0.77925706463894173</v>
      </c>
      <c r="U24" s="1" t="s">
        <v>38</v>
      </c>
      <c r="V24" s="1">
        <v>1</v>
      </c>
      <c r="W24" s="1">
        <v>64.757908307708988</v>
      </c>
      <c r="X24" s="1">
        <v>64.757908307708988</v>
      </c>
      <c r="Y24" s="1">
        <v>1.0739219449118442</v>
      </c>
      <c r="Z24" s="1">
        <v>0.33036734414974095</v>
      </c>
    </row>
    <row r="25" spans="1:29" x14ac:dyDescent="0.2">
      <c r="A25" s="1" t="s">
        <v>39</v>
      </c>
      <c r="B25" s="1">
        <v>6</v>
      </c>
      <c r="C25" s="1">
        <v>233.23395072860185</v>
      </c>
      <c r="D25" s="1">
        <v>38.87232512143364</v>
      </c>
      <c r="E25" s="1"/>
      <c r="F25" s="1"/>
      <c r="K25" s="1" t="s">
        <v>39</v>
      </c>
      <c r="L25" s="1">
        <v>7</v>
      </c>
      <c r="M25" s="1">
        <v>22.814855722766808</v>
      </c>
      <c r="N25" s="1">
        <v>3.2592651032524009</v>
      </c>
      <c r="O25" s="1"/>
      <c r="P25" s="1"/>
      <c r="U25" s="1" t="s">
        <v>39</v>
      </c>
      <c r="V25" s="1">
        <v>8</v>
      </c>
      <c r="W25" s="1">
        <v>482.40309169229107</v>
      </c>
      <c r="X25" s="1">
        <v>60.300386461536384</v>
      </c>
      <c r="Y25" s="1"/>
      <c r="Z25" s="1"/>
    </row>
    <row r="26" spans="1:29" ht="16" thickBot="1" x14ac:dyDescent="0.25">
      <c r="A26" s="2" t="s">
        <v>40</v>
      </c>
      <c r="B26" s="2">
        <v>9</v>
      </c>
      <c r="C26" s="2">
        <v>547.16100000000006</v>
      </c>
      <c r="D26" s="2"/>
      <c r="E26" s="2"/>
      <c r="F26" s="2"/>
      <c r="K26" s="2" t="s">
        <v>40</v>
      </c>
      <c r="L26" s="2">
        <v>9</v>
      </c>
      <c r="M26" s="2">
        <v>24.5</v>
      </c>
      <c r="N26" s="2"/>
      <c r="O26" s="2"/>
      <c r="P26" s="2"/>
      <c r="U26" s="2" t="s">
        <v>40</v>
      </c>
      <c r="V26" s="2">
        <v>9</v>
      </c>
      <c r="W26" s="2">
        <v>547.16100000000006</v>
      </c>
      <c r="X26" s="2"/>
      <c r="Y26" s="2"/>
      <c r="Z26" s="2"/>
    </row>
    <row r="27" spans="1:29" ht="16" thickBot="1" x14ac:dyDescent="0.25"/>
    <row r="28" spans="1:29" x14ac:dyDescent="0.2">
      <c r="A28" s="3"/>
      <c r="B28" s="3" t="s">
        <v>47</v>
      </c>
      <c r="C28" s="3" t="s">
        <v>35</v>
      </c>
      <c r="D28" s="3" t="s">
        <v>48</v>
      </c>
      <c r="E28" s="3" t="s">
        <v>49</v>
      </c>
      <c r="F28" s="3" t="s">
        <v>50</v>
      </c>
      <c r="G28" s="3" t="s">
        <v>51</v>
      </c>
      <c r="H28" s="3" t="s">
        <v>76</v>
      </c>
      <c r="I28" s="3" t="s">
        <v>77</v>
      </c>
      <c r="K28" s="3"/>
      <c r="L28" s="3" t="s">
        <v>47</v>
      </c>
      <c r="M28" s="3" t="s">
        <v>35</v>
      </c>
      <c r="N28" s="3" t="s">
        <v>48</v>
      </c>
      <c r="O28" s="3" t="s">
        <v>49</v>
      </c>
      <c r="P28" s="3" t="s">
        <v>50</v>
      </c>
      <c r="Q28" s="3" t="s">
        <v>51</v>
      </c>
      <c r="R28" s="3" t="s">
        <v>76</v>
      </c>
      <c r="S28" s="3" t="s">
        <v>77</v>
      </c>
      <c r="U28" s="3"/>
      <c r="V28" s="3" t="s">
        <v>47</v>
      </c>
      <c r="W28" s="3" t="s">
        <v>35</v>
      </c>
      <c r="X28" s="3" t="s">
        <v>48</v>
      </c>
      <c r="Y28" s="3" t="s">
        <v>49</v>
      </c>
      <c r="Z28" s="3" t="s">
        <v>50</v>
      </c>
      <c r="AA28" s="3" t="s">
        <v>51</v>
      </c>
      <c r="AB28" s="3" t="s">
        <v>76</v>
      </c>
      <c r="AC28" s="3" t="s">
        <v>77</v>
      </c>
    </row>
    <row r="29" spans="1:29" x14ac:dyDescent="0.2">
      <c r="A29" s="1" t="s">
        <v>41</v>
      </c>
      <c r="B29" s="1">
        <v>11.4181515056158</v>
      </c>
      <c r="C29" s="1">
        <v>8.7568309311788717</v>
      </c>
      <c r="D29" s="1">
        <v>1.3039136641271951</v>
      </c>
      <c r="E29" s="1">
        <v>0.24005119480937301</v>
      </c>
      <c r="F29" s="1">
        <v>-10.009041878358623</v>
      </c>
      <c r="G29" s="1">
        <v>32.845344889590223</v>
      </c>
      <c r="H29" s="1">
        <v>-10.009041878358623</v>
      </c>
      <c r="I29" s="1">
        <v>32.845344889590223</v>
      </c>
      <c r="K29" s="1" t="s">
        <v>41</v>
      </c>
      <c r="L29" s="1">
        <v>5.1452436835565374</v>
      </c>
      <c r="M29" s="1">
        <v>1.6271158650329169</v>
      </c>
      <c r="N29" s="1">
        <v>3.1621864147040615</v>
      </c>
      <c r="O29" s="1">
        <v>1.587982368150714E-2</v>
      </c>
      <c r="P29" s="1">
        <v>1.2977260489483293</v>
      </c>
      <c r="Q29" s="1">
        <v>8.9927613181647459</v>
      </c>
      <c r="R29" s="1">
        <v>1.2977260489483293</v>
      </c>
      <c r="S29" s="1">
        <v>8.9927613181647459</v>
      </c>
      <c r="U29" s="1" t="s">
        <v>41</v>
      </c>
      <c r="V29" s="1">
        <v>13.23</v>
      </c>
      <c r="W29" s="1">
        <v>2.4556137005143213</v>
      </c>
      <c r="X29" s="1">
        <v>5.3876552314515163</v>
      </c>
      <c r="Y29" s="1">
        <v>6.5561018443906801E-4</v>
      </c>
      <c r="Z29" s="1">
        <v>7.5673446521499681</v>
      </c>
      <c r="AA29" s="1">
        <v>18.892655347850031</v>
      </c>
      <c r="AB29" s="1">
        <v>7.5673446521499681</v>
      </c>
      <c r="AC29" s="1">
        <v>18.892655347850031</v>
      </c>
    </row>
    <row r="30" spans="1:29" ht="16" thickBot="1" x14ac:dyDescent="0.25">
      <c r="A30" s="1" t="s">
        <v>103</v>
      </c>
      <c r="B30" s="1">
        <v>-3.4145266508520526</v>
      </c>
      <c r="C30" s="1">
        <v>1.4513927466256775</v>
      </c>
      <c r="D30" s="1">
        <v>-2.3525862719036161</v>
      </c>
      <c r="E30" s="1">
        <v>5.6857109609877318E-2</v>
      </c>
      <c r="F30" s="1">
        <v>-6.9659567632362709</v>
      </c>
      <c r="G30" s="1">
        <v>0.13690346153216604</v>
      </c>
      <c r="H30" s="1">
        <v>-6.9659567632362709</v>
      </c>
      <c r="I30" s="1">
        <v>0.13690346153216604</v>
      </c>
      <c r="K30" s="1" t="s">
        <v>103</v>
      </c>
      <c r="L30" s="1">
        <v>4.8322518293523256E-3</v>
      </c>
      <c r="M30" s="1">
        <v>0.42026229836115164</v>
      </c>
      <c r="N30" s="1">
        <v>1.1498180655738334E-2</v>
      </c>
      <c r="O30" s="1">
        <v>0.99114682043938029</v>
      </c>
      <c r="P30" s="1">
        <v>-0.98893017090554958</v>
      </c>
      <c r="Q30" s="1">
        <v>0.99859467456425421</v>
      </c>
      <c r="R30" s="1">
        <v>-0.98893017090554958</v>
      </c>
      <c r="S30" s="1">
        <v>0.99859467456425421</v>
      </c>
      <c r="U30" s="2" t="s">
        <v>108</v>
      </c>
      <c r="V30" s="10">
        <v>1.6847580606119286</v>
      </c>
      <c r="W30" s="2">
        <v>1.6257403484289701</v>
      </c>
      <c r="X30" s="2">
        <v>1.0363020529323703</v>
      </c>
      <c r="Y30" s="2">
        <v>0.33036734414974056</v>
      </c>
      <c r="Z30" s="2">
        <v>-2.06420590563354</v>
      </c>
      <c r="AA30" s="2">
        <v>5.4337220268573967</v>
      </c>
      <c r="AB30" s="2">
        <v>-2.06420590563354</v>
      </c>
      <c r="AC30" s="2">
        <v>5.4337220268573967</v>
      </c>
    </row>
    <row r="31" spans="1:29" ht="16" thickBot="1" x14ac:dyDescent="0.25">
      <c r="A31" s="1" t="s">
        <v>104</v>
      </c>
      <c r="B31" s="11">
        <v>1.6847580606119279</v>
      </c>
      <c r="C31" s="1">
        <v>1.3053031794341858</v>
      </c>
      <c r="D31" s="1">
        <v>1.2907024874805144</v>
      </c>
      <c r="E31" s="1">
        <v>0.24430756870684162</v>
      </c>
      <c r="F31" s="1">
        <v>-1.5092037584827902</v>
      </c>
      <c r="G31" s="1">
        <v>4.8787198797066456</v>
      </c>
      <c r="H31" s="1">
        <v>-1.5092037584827902</v>
      </c>
      <c r="I31" s="1">
        <v>4.8787198797066456</v>
      </c>
      <c r="K31" s="2" t="s">
        <v>105</v>
      </c>
      <c r="L31" s="2">
        <v>-0.1480049703161673</v>
      </c>
      <c r="M31" s="2">
        <v>0.24232926026724538</v>
      </c>
      <c r="N31" s="2">
        <v>-0.61075979909708211</v>
      </c>
      <c r="O31" s="2">
        <v>0.56065834575216078</v>
      </c>
      <c r="P31" s="2">
        <v>-0.72102261601463558</v>
      </c>
      <c r="Q31" s="2">
        <v>0.42501267538230092</v>
      </c>
      <c r="R31" s="2">
        <v>-0.72102261601463558</v>
      </c>
      <c r="S31" s="2">
        <v>0.42501267538230092</v>
      </c>
    </row>
    <row r="32" spans="1:29" ht="16" thickBot="1" x14ac:dyDescent="0.25">
      <c r="A32" s="2" t="s">
        <v>105</v>
      </c>
      <c r="B32" s="2">
        <v>1.9806448489542996</v>
      </c>
      <c r="C32" s="2">
        <v>0.85889520910795703</v>
      </c>
      <c r="D32" s="2">
        <v>2.3060378355252258</v>
      </c>
      <c r="E32" s="2">
        <v>6.0596920230276366E-2</v>
      </c>
      <c r="F32" s="2">
        <v>-0.12099601710359753</v>
      </c>
      <c r="G32" s="2">
        <v>4.0822857150121967</v>
      </c>
      <c r="H32" s="2">
        <v>-0.12099601710359753</v>
      </c>
      <c r="I32" s="2">
        <v>4.0822857150121967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22.33203125" bestFit="1" customWidth="1"/>
    <col min="2" max="2" width="14.83203125" bestFit="1" customWidth="1"/>
    <col min="3" max="3" width="23.5" bestFit="1" customWidth="1"/>
    <col min="5" max="5" width="23.5" bestFit="1" customWidth="1"/>
    <col min="6" max="6" width="12.6640625" bestFit="1" customWidth="1"/>
    <col min="7" max="7" width="14.5" bestFit="1" customWidth="1"/>
    <col min="8" max="8" width="12.6640625" bestFit="1" customWidth="1"/>
    <col min="9" max="9" width="12" bestFit="1" customWidth="1"/>
    <col min="10" max="10" width="13.5" bestFit="1" customWidth="1"/>
    <col min="11" max="13" width="12.6640625" bestFit="1" customWidth="1"/>
  </cols>
  <sheetData>
    <row r="1" spans="1:13" x14ac:dyDescent="0.2">
      <c r="A1" t="s">
        <v>73</v>
      </c>
      <c r="B1" t="s">
        <v>74</v>
      </c>
      <c r="C1" t="s">
        <v>75</v>
      </c>
      <c r="E1" t="s">
        <v>30</v>
      </c>
    </row>
    <row r="2" spans="1:13" ht="16" thickBot="1" x14ac:dyDescent="0.25">
      <c r="A2">
        <v>63</v>
      </c>
      <c r="B2">
        <v>1605</v>
      </c>
      <c r="C2">
        <v>35</v>
      </c>
    </row>
    <row r="3" spans="1:13" x14ac:dyDescent="0.2">
      <c r="A3">
        <v>65.099999999999994</v>
      </c>
      <c r="B3">
        <v>2489</v>
      </c>
      <c r="C3">
        <v>45</v>
      </c>
      <c r="E3" s="4" t="s">
        <v>31</v>
      </c>
      <c r="F3" s="4"/>
    </row>
    <row r="4" spans="1:13" x14ac:dyDescent="0.2">
      <c r="A4">
        <v>69.900000000000006</v>
      </c>
      <c r="B4">
        <v>1553</v>
      </c>
      <c r="C4">
        <v>20</v>
      </c>
      <c r="E4" s="1" t="s">
        <v>32</v>
      </c>
      <c r="F4" s="1">
        <v>0.86087268135131667</v>
      </c>
      <c r="H4">
        <f>F5-(1-F5)*(2/20)</f>
        <v>0.7152119508467063</v>
      </c>
    </row>
    <row r="5" spans="1:13" x14ac:dyDescent="0.2">
      <c r="A5">
        <v>76.8</v>
      </c>
      <c r="B5">
        <v>2404</v>
      </c>
      <c r="C5">
        <v>32</v>
      </c>
      <c r="E5" s="1" t="s">
        <v>33</v>
      </c>
      <c r="F5" s="1">
        <v>0.74110177349700568</v>
      </c>
    </row>
    <row r="6" spans="1:13" x14ac:dyDescent="0.2">
      <c r="A6">
        <v>73.900000000000006</v>
      </c>
      <c r="B6">
        <v>1884</v>
      </c>
      <c r="C6">
        <v>25</v>
      </c>
      <c r="E6" s="1" t="s">
        <v>34</v>
      </c>
      <c r="F6" s="1">
        <v>0.7152119508467063</v>
      </c>
    </row>
    <row r="7" spans="1:13" x14ac:dyDescent="0.2">
      <c r="A7">
        <v>77.900000000000006</v>
      </c>
      <c r="B7">
        <v>1558</v>
      </c>
      <c r="C7">
        <v>14</v>
      </c>
      <c r="E7" s="1" t="s">
        <v>35</v>
      </c>
      <c r="F7" s="1">
        <v>11.960386673401699</v>
      </c>
    </row>
    <row r="8" spans="1:13" ht="16" thickBot="1" x14ac:dyDescent="0.25">
      <c r="A8">
        <v>74.900000000000006</v>
      </c>
      <c r="B8">
        <v>1748</v>
      </c>
      <c r="C8">
        <v>8</v>
      </c>
      <c r="E8" s="2" t="s">
        <v>36</v>
      </c>
      <c r="F8" s="2">
        <v>23</v>
      </c>
    </row>
    <row r="9" spans="1:13" x14ac:dyDescent="0.2">
      <c r="A9">
        <v>78</v>
      </c>
      <c r="B9">
        <v>3105</v>
      </c>
      <c r="C9">
        <v>10</v>
      </c>
    </row>
    <row r="10" spans="1:13" ht="16" thickBot="1" x14ac:dyDescent="0.25">
      <c r="A10">
        <v>79</v>
      </c>
      <c r="B10">
        <v>1682</v>
      </c>
      <c r="C10">
        <v>28</v>
      </c>
      <c r="E10" t="s">
        <v>37</v>
      </c>
    </row>
    <row r="11" spans="1:13" x14ac:dyDescent="0.2">
      <c r="A11">
        <v>83.4</v>
      </c>
      <c r="B11">
        <v>2470</v>
      </c>
      <c r="C11">
        <v>30</v>
      </c>
      <c r="E11" s="3"/>
      <c r="F11" s="3" t="s">
        <v>42</v>
      </c>
      <c r="G11" s="3" t="s">
        <v>43</v>
      </c>
      <c r="H11" s="3" t="s">
        <v>44</v>
      </c>
      <c r="I11" s="3" t="s">
        <v>45</v>
      </c>
      <c r="J11" s="3" t="s">
        <v>46</v>
      </c>
    </row>
    <row r="12" spans="1:13" x14ac:dyDescent="0.2">
      <c r="A12">
        <v>79.5</v>
      </c>
      <c r="B12">
        <v>1820</v>
      </c>
      <c r="C12">
        <v>2</v>
      </c>
      <c r="E12" s="1" t="s">
        <v>38</v>
      </c>
      <c r="F12" s="1">
        <v>2</v>
      </c>
      <c r="G12" s="1">
        <v>8189.7230124543021</v>
      </c>
      <c r="H12" s="1">
        <v>4094.861506227151</v>
      </c>
      <c r="I12" s="1">
        <v>28.625216306316979</v>
      </c>
      <c r="J12" s="1">
        <v>1.3529780613617868E-6</v>
      </c>
    </row>
    <row r="13" spans="1:13" x14ac:dyDescent="0.2">
      <c r="A13">
        <v>83.9</v>
      </c>
      <c r="B13">
        <v>2143</v>
      </c>
      <c r="C13">
        <v>6</v>
      </c>
      <c r="E13" s="1" t="s">
        <v>39</v>
      </c>
      <c r="F13" s="1">
        <v>20</v>
      </c>
      <c r="G13" s="1">
        <v>2861.0169875456991</v>
      </c>
      <c r="H13" s="1">
        <v>143.05084937728495</v>
      </c>
      <c r="I13" s="1"/>
      <c r="J13" s="1"/>
    </row>
    <row r="14" spans="1:13" ht="16" thickBot="1" x14ac:dyDescent="0.25">
      <c r="A14">
        <v>79.7</v>
      </c>
      <c r="B14">
        <v>2121</v>
      </c>
      <c r="C14">
        <v>14</v>
      </c>
      <c r="E14" s="2" t="s">
        <v>40</v>
      </c>
      <c r="F14" s="2">
        <v>22</v>
      </c>
      <c r="G14" s="2">
        <v>11050.740000000002</v>
      </c>
      <c r="H14" s="2"/>
      <c r="I14" s="2"/>
      <c r="J14" s="2"/>
    </row>
    <row r="15" spans="1:13" ht="16" thickBot="1" x14ac:dyDescent="0.25">
      <c r="A15">
        <v>84.5</v>
      </c>
      <c r="B15">
        <v>2485</v>
      </c>
      <c r="C15">
        <v>9</v>
      </c>
    </row>
    <row r="16" spans="1:13" x14ac:dyDescent="0.2">
      <c r="A16">
        <v>96</v>
      </c>
      <c r="B16">
        <v>2300</v>
      </c>
      <c r="C16">
        <v>19</v>
      </c>
      <c r="E16" s="3"/>
      <c r="F16" s="3" t="s">
        <v>47</v>
      </c>
      <c r="G16" s="3" t="s">
        <v>35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76</v>
      </c>
      <c r="M16" s="3" t="s">
        <v>77</v>
      </c>
    </row>
    <row r="17" spans="1:13" x14ac:dyDescent="0.2">
      <c r="A17">
        <v>109.5</v>
      </c>
      <c r="B17">
        <v>2714</v>
      </c>
      <c r="C17">
        <v>4</v>
      </c>
      <c r="E17" s="1" t="s">
        <v>41</v>
      </c>
      <c r="F17" s="1">
        <v>57.350745855582232</v>
      </c>
      <c r="G17" s="1">
        <v>10.007151862418493</v>
      </c>
      <c r="H17" s="1">
        <v>5.7309758704632978</v>
      </c>
      <c r="I17" s="1">
        <v>1.3129807259844894E-5</v>
      </c>
      <c r="J17" s="1">
        <v>36.476192859338738</v>
      </c>
      <c r="K17" s="1">
        <v>78.225298851825727</v>
      </c>
      <c r="L17" s="1">
        <v>36.476192859338738</v>
      </c>
      <c r="M17" s="1">
        <v>78.225298851825727</v>
      </c>
    </row>
    <row r="18" spans="1:13" x14ac:dyDescent="0.2">
      <c r="A18">
        <v>102.5</v>
      </c>
      <c r="B18">
        <v>2463</v>
      </c>
      <c r="C18">
        <v>5</v>
      </c>
      <c r="E18" s="1" t="s">
        <v>74</v>
      </c>
      <c r="F18" s="1">
        <v>1.7718036224458188E-2</v>
      </c>
      <c r="G18" s="1">
        <v>3.145620113466213E-3</v>
      </c>
      <c r="H18" s="1">
        <v>5.6326052051257962</v>
      </c>
      <c r="I18" s="1">
        <v>1.6353543268793044E-5</v>
      </c>
      <c r="J18" s="1">
        <v>1.1156387648783364E-2</v>
      </c>
      <c r="K18" s="1">
        <v>2.4279684800133011E-2</v>
      </c>
      <c r="L18" s="1">
        <v>1.1156387648783364E-2</v>
      </c>
      <c r="M18" s="1">
        <v>2.4279684800133011E-2</v>
      </c>
    </row>
    <row r="19" spans="1:13" ht="16" thickBot="1" x14ac:dyDescent="0.25">
      <c r="A19">
        <v>121</v>
      </c>
      <c r="B19">
        <v>3076</v>
      </c>
      <c r="C19">
        <v>7</v>
      </c>
      <c r="E19" s="2" t="s">
        <v>75</v>
      </c>
      <c r="F19" s="2">
        <v>-0.66634794555647803</v>
      </c>
      <c r="G19" s="2">
        <v>0.22799670287389295</v>
      </c>
      <c r="H19" s="2">
        <v>-2.9226209728350376</v>
      </c>
      <c r="I19" s="2">
        <v>8.4176129164886312E-3</v>
      </c>
      <c r="J19" s="2">
        <v>-1.1419407338485548</v>
      </c>
      <c r="K19" s="2">
        <v>-0.19075515726440118</v>
      </c>
      <c r="L19" s="2">
        <v>-1.1419407338485548</v>
      </c>
      <c r="M19" s="2">
        <v>-0.19075515726440118</v>
      </c>
    </row>
    <row r="20" spans="1:13" x14ac:dyDescent="0.2">
      <c r="A20">
        <v>104.9</v>
      </c>
      <c r="B20">
        <v>3048</v>
      </c>
      <c r="C20">
        <v>3</v>
      </c>
    </row>
    <row r="21" spans="1:13" x14ac:dyDescent="0.2">
      <c r="A21">
        <v>128</v>
      </c>
      <c r="B21">
        <v>3267</v>
      </c>
      <c r="C21">
        <v>6</v>
      </c>
    </row>
    <row r="22" spans="1:13" x14ac:dyDescent="0.2">
      <c r="A22">
        <v>129</v>
      </c>
      <c r="B22">
        <v>3069</v>
      </c>
      <c r="C22">
        <v>10</v>
      </c>
    </row>
    <row r="23" spans="1:13" x14ac:dyDescent="0.2">
      <c r="A23">
        <v>117.9</v>
      </c>
      <c r="B23">
        <v>4765</v>
      </c>
      <c r="C23">
        <v>11</v>
      </c>
    </row>
    <row r="24" spans="1:13" x14ac:dyDescent="0.2">
      <c r="A24">
        <v>140</v>
      </c>
      <c r="B24">
        <v>4540</v>
      </c>
      <c r="C24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7"/>
  <sheetViews>
    <sheetView workbookViewId="0">
      <selection activeCell="D18" sqref="D18"/>
    </sheetView>
  </sheetViews>
  <sheetFormatPr baseColWidth="10" defaultColWidth="8.83203125" defaultRowHeight="15" x14ac:dyDescent="0.2"/>
  <cols>
    <col min="1" max="1" width="13.1640625" bestFit="1" customWidth="1"/>
    <col min="2" max="2" width="33.1640625" bestFit="1" customWidth="1"/>
    <col min="3" max="3" width="16.33203125" bestFit="1" customWidth="1"/>
    <col min="4" max="4" width="16.1640625" bestFit="1" customWidth="1"/>
    <col min="6" max="6" width="33.1640625" bestFit="1" customWidth="1"/>
    <col min="7" max="7" width="12" bestFit="1" customWidth="1"/>
    <col min="8" max="8" width="14.5" bestFit="1" customWidth="1"/>
    <col min="9" max="9" width="12.6640625" bestFit="1" customWidth="1"/>
    <col min="10" max="10" width="12" bestFit="1" customWidth="1"/>
    <col min="11" max="11" width="13.5" bestFit="1" customWidth="1"/>
    <col min="12" max="12" width="12.6640625" bestFit="1" customWidth="1"/>
    <col min="13" max="13" width="12.5" bestFit="1" customWidth="1"/>
    <col min="14" max="14" width="12.6640625" bestFit="1" customWidth="1"/>
  </cols>
  <sheetData>
    <row r="1" spans="1:11" x14ac:dyDescent="0.2">
      <c r="A1" s="179" t="s">
        <v>78</v>
      </c>
      <c r="B1" s="179" t="s">
        <v>80</v>
      </c>
      <c r="C1" s="179" t="s">
        <v>81</v>
      </c>
      <c r="D1" s="179" t="s">
        <v>79</v>
      </c>
    </row>
    <row r="2" spans="1:11" x14ac:dyDescent="0.2">
      <c r="A2">
        <v>1</v>
      </c>
      <c r="B2">
        <v>2</v>
      </c>
      <c r="C2">
        <f>B2^2</f>
        <v>4</v>
      </c>
      <c r="D2">
        <v>2.1</v>
      </c>
      <c r="F2" t="s">
        <v>30</v>
      </c>
    </row>
    <row r="3" spans="1:11" ht="16" thickBot="1" x14ac:dyDescent="0.25">
      <c r="A3">
        <v>2</v>
      </c>
      <c r="B3">
        <v>1</v>
      </c>
      <c r="C3">
        <f t="shared" ref="C3:C14" si="0">B3^2</f>
        <v>1</v>
      </c>
      <c r="D3">
        <v>3.6</v>
      </c>
    </row>
    <row r="4" spans="1:11" x14ac:dyDescent="0.2">
      <c r="A4">
        <v>3</v>
      </c>
      <c r="B4">
        <v>2</v>
      </c>
      <c r="C4">
        <f t="shared" si="0"/>
        <v>4</v>
      </c>
      <c r="D4">
        <v>6.2</v>
      </c>
      <c r="F4" s="4" t="s">
        <v>31</v>
      </c>
      <c r="G4" s="4"/>
    </row>
    <row r="5" spans="1:11" x14ac:dyDescent="0.2">
      <c r="A5">
        <v>4</v>
      </c>
      <c r="B5">
        <v>3</v>
      </c>
      <c r="C5">
        <f t="shared" si="0"/>
        <v>9</v>
      </c>
      <c r="D5">
        <v>10.4</v>
      </c>
      <c r="F5" s="1" t="s">
        <v>32</v>
      </c>
      <c r="G5" s="1">
        <v>0.93279545935974129</v>
      </c>
    </row>
    <row r="6" spans="1:11" x14ac:dyDescent="0.2">
      <c r="A6">
        <v>5</v>
      </c>
      <c r="B6">
        <v>4</v>
      </c>
      <c r="C6">
        <f t="shared" si="0"/>
        <v>16</v>
      </c>
      <c r="D6">
        <v>22.8</v>
      </c>
      <c r="F6" s="1" t="s">
        <v>33</v>
      </c>
      <c r="G6" s="1">
        <v>0.87010736900215069</v>
      </c>
    </row>
    <row r="7" spans="1:11" x14ac:dyDescent="0.2">
      <c r="A7">
        <v>6</v>
      </c>
      <c r="B7">
        <v>4</v>
      </c>
      <c r="C7">
        <f t="shared" si="0"/>
        <v>16</v>
      </c>
      <c r="D7">
        <v>35.6</v>
      </c>
      <c r="F7" s="1" t="s">
        <v>34</v>
      </c>
      <c r="G7" s="1">
        <v>0.8582989480023463</v>
      </c>
    </row>
    <row r="8" spans="1:11" x14ac:dyDescent="0.2">
      <c r="A8">
        <v>7</v>
      </c>
      <c r="B8">
        <v>5</v>
      </c>
      <c r="C8">
        <f t="shared" si="0"/>
        <v>25</v>
      </c>
      <c r="D8">
        <v>57.1</v>
      </c>
      <c r="F8" s="1" t="s">
        <v>35</v>
      </c>
      <c r="G8" s="1">
        <v>51.098346977850809</v>
      </c>
    </row>
    <row r="9" spans="1:11" ht="16" thickBot="1" x14ac:dyDescent="0.25">
      <c r="A9">
        <v>8</v>
      </c>
      <c r="B9">
        <v>5</v>
      </c>
      <c r="C9">
        <f t="shared" si="0"/>
        <v>25</v>
      </c>
      <c r="D9">
        <v>83.5</v>
      </c>
      <c r="F9" s="2" t="s">
        <v>36</v>
      </c>
      <c r="G9" s="2">
        <v>13</v>
      </c>
    </row>
    <row r="10" spans="1:11" x14ac:dyDescent="0.2">
      <c r="A10">
        <v>9</v>
      </c>
      <c r="B10">
        <v>6</v>
      </c>
      <c r="C10">
        <f t="shared" si="0"/>
        <v>36</v>
      </c>
      <c r="D10">
        <v>109.4</v>
      </c>
    </row>
    <row r="11" spans="1:11" ht="16" thickBot="1" x14ac:dyDescent="0.25">
      <c r="A11">
        <v>10</v>
      </c>
      <c r="B11">
        <v>7</v>
      </c>
      <c r="C11">
        <f t="shared" si="0"/>
        <v>49</v>
      </c>
      <c r="D11">
        <v>128.6</v>
      </c>
      <c r="F11" t="s">
        <v>37</v>
      </c>
    </row>
    <row r="12" spans="1:11" x14ac:dyDescent="0.2">
      <c r="A12">
        <v>11</v>
      </c>
      <c r="B12">
        <v>8</v>
      </c>
      <c r="C12">
        <f t="shared" si="0"/>
        <v>64</v>
      </c>
      <c r="D12">
        <v>196.8</v>
      </c>
      <c r="F12" s="3"/>
      <c r="G12" s="3" t="s">
        <v>42</v>
      </c>
      <c r="H12" s="3" t="s">
        <v>43</v>
      </c>
      <c r="I12" s="3" t="s">
        <v>44</v>
      </c>
      <c r="J12" s="3" t="s">
        <v>45</v>
      </c>
      <c r="K12" s="3" t="s">
        <v>46</v>
      </c>
    </row>
    <row r="13" spans="1:11" x14ac:dyDescent="0.2">
      <c r="A13">
        <v>12</v>
      </c>
      <c r="B13">
        <v>10</v>
      </c>
      <c r="C13">
        <f t="shared" si="0"/>
        <v>100</v>
      </c>
      <c r="D13">
        <v>280</v>
      </c>
      <c r="F13" s="1" t="s">
        <v>38</v>
      </c>
      <c r="G13" s="1">
        <v>1</v>
      </c>
      <c r="H13" s="1">
        <v>192395.4159897505</v>
      </c>
      <c r="I13" s="1">
        <v>192395.4159897505</v>
      </c>
      <c r="J13" s="1">
        <v>73.685327531645228</v>
      </c>
      <c r="K13" s="1">
        <v>3.3223362215981704E-6</v>
      </c>
    </row>
    <row r="14" spans="1:11" x14ac:dyDescent="0.2">
      <c r="A14">
        <v>13</v>
      </c>
      <c r="B14">
        <v>11</v>
      </c>
      <c r="C14">
        <f t="shared" si="0"/>
        <v>121</v>
      </c>
      <c r="D14">
        <v>462.3</v>
      </c>
      <c r="F14" s="1" t="s">
        <v>39</v>
      </c>
      <c r="G14" s="1">
        <v>11</v>
      </c>
      <c r="H14" s="1">
        <v>28721.451702557184</v>
      </c>
      <c r="I14" s="1">
        <v>2611.041063868835</v>
      </c>
      <c r="J14" s="1"/>
      <c r="K14" s="1"/>
    </row>
    <row r="15" spans="1:11" ht="16" thickBot="1" x14ac:dyDescent="0.25">
      <c r="F15" s="2" t="s">
        <v>40</v>
      </c>
      <c r="G15" s="2">
        <v>12</v>
      </c>
      <c r="H15" s="2">
        <v>221116.86769230769</v>
      </c>
      <c r="I15" s="2"/>
      <c r="J15" s="2"/>
      <c r="K15" s="2"/>
    </row>
    <row r="16" spans="1:11" ht="16" thickBot="1" x14ac:dyDescent="0.25"/>
    <row r="17" spans="1:14" x14ac:dyDescent="0.2">
      <c r="A17" s="180"/>
      <c r="B17" s="180" t="s">
        <v>184</v>
      </c>
      <c r="C17" s="180" t="s">
        <v>185</v>
      </c>
      <c r="D17" s="180" t="s">
        <v>186</v>
      </c>
      <c r="F17" s="3"/>
      <c r="G17" s="3" t="s">
        <v>47</v>
      </c>
      <c r="H17" s="3" t="s">
        <v>35</v>
      </c>
      <c r="I17" s="3" t="s">
        <v>48</v>
      </c>
      <c r="J17" s="3" t="s">
        <v>49</v>
      </c>
      <c r="K17" s="3" t="s">
        <v>50</v>
      </c>
      <c r="L17" s="3" t="s">
        <v>51</v>
      </c>
      <c r="M17" s="3" t="s">
        <v>76</v>
      </c>
      <c r="N17" s="3" t="s">
        <v>77</v>
      </c>
    </row>
    <row r="18" spans="1:14" x14ac:dyDescent="0.2">
      <c r="A18" s="180" t="s">
        <v>183</v>
      </c>
      <c r="B18" s="180">
        <f>CORREL(B2:B14,C2:C14)</f>
        <v>0.97055734105551383</v>
      </c>
      <c r="C18" s="180">
        <f>CORREL(B20:B32,C20:C32)</f>
        <v>0.44775470365832415</v>
      </c>
      <c r="D18" s="180">
        <f>CORREL(B35:B48,C35:C48)</f>
        <v>0.44775470365832393</v>
      </c>
      <c r="F18" s="1" t="s">
        <v>41</v>
      </c>
      <c r="G18" s="1">
        <v>-107.02853297442805</v>
      </c>
      <c r="H18" s="1">
        <v>28.737327361144949</v>
      </c>
      <c r="I18" s="1">
        <v>-3.7243732386588864</v>
      </c>
      <c r="J18" s="1">
        <v>3.3561460708183425E-3</v>
      </c>
      <c r="K18" s="1">
        <v>-170.27896403700348</v>
      </c>
      <c r="L18" s="1">
        <v>-43.778101911852609</v>
      </c>
      <c r="M18" s="1">
        <v>-170.27896403700348</v>
      </c>
      <c r="N18" s="1">
        <v>-43.778101911852609</v>
      </c>
    </row>
    <row r="19" spans="1:14" ht="16" thickBot="1" x14ac:dyDescent="0.25">
      <c r="B19" s="178" t="s">
        <v>181</v>
      </c>
      <c r="C19" s="178" t="s">
        <v>182</v>
      </c>
      <c r="F19" s="2" t="s">
        <v>80</v>
      </c>
      <c r="G19" s="2">
        <v>41.026043068640654</v>
      </c>
      <c r="H19" s="2">
        <v>4.7793531544441858</v>
      </c>
      <c r="I19" s="2">
        <v>8.584015816134384</v>
      </c>
      <c r="J19" s="2">
        <v>3.322336221598164E-6</v>
      </c>
      <c r="K19" s="2">
        <v>30.506757700871841</v>
      </c>
      <c r="L19" s="2">
        <v>51.545328436409463</v>
      </c>
      <c r="M19" s="2">
        <v>30.506757700871841</v>
      </c>
      <c r="N19" s="2">
        <v>51.545328436409463</v>
      </c>
    </row>
    <row r="20" spans="1:14" x14ac:dyDescent="0.2">
      <c r="B20">
        <f>(B2-AVERAGE($B$2:$B$14))/_xlfn.STDEV.P($B$2:$B$14)</f>
        <v>-1.0895317378608991</v>
      </c>
      <c r="C20">
        <f>B20^2</f>
        <v>1.1870794078061908</v>
      </c>
    </row>
    <row r="21" spans="1:14" x14ac:dyDescent="0.2">
      <c r="B21">
        <f t="shared" ref="B21:B32" si="1">(B3-AVERAGE($B$2:$B$14))/_xlfn.STDEV.P($B$2:$B$14)</f>
        <v>-1.4267677519607012</v>
      </c>
      <c r="C21">
        <f t="shared" ref="C21:C32" si="2">B21^2</f>
        <v>2.0356662180349927</v>
      </c>
    </row>
    <row r="22" spans="1:14" x14ac:dyDescent="0.2">
      <c r="B22">
        <f t="shared" si="1"/>
        <v>-1.0895317378608991</v>
      </c>
      <c r="C22">
        <f t="shared" si="2"/>
        <v>1.1870794078061908</v>
      </c>
    </row>
    <row r="23" spans="1:14" x14ac:dyDescent="0.2">
      <c r="B23">
        <f t="shared" si="1"/>
        <v>-0.75229572376109699</v>
      </c>
      <c r="C23">
        <f t="shared" si="2"/>
        <v>0.56594885598923272</v>
      </c>
    </row>
    <row r="24" spans="1:14" x14ac:dyDescent="0.2">
      <c r="B24">
        <f t="shared" si="1"/>
        <v>-0.41505970966129491</v>
      </c>
      <c r="C24">
        <f t="shared" si="2"/>
        <v>0.17227456258411841</v>
      </c>
    </row>
    <row r="25" spans="1:14" x14ac:dyDescent="0.2">
      <c r="B25">
        <f t="shared" si="1"/>
        <v>-0.41505970966129491</v>
      </c>
      <c r="C25">
        <f t="shared" si="2"/>
        <v>0.17227456258411841</v>
      </c>
    </row>
    <row r="26" spans="1:14" x14ac:dyDescent="0.2">
      <c r="B26">
        <f t="shared" si="1"/>
        <v>-7.7823695561492823E-2</v>
      </c>
      <c r="C26">
        <f t="shared" si="2"/>
        <v>6.0565275908479174E-3</v>
      </c>
    </row>
    <row r="27" spans="1:14" x14ac:dyDescent="0.2">
      <c r="B27">
        <f t="shared" si="1"/>
        <v>-7.7823695561492823E-2</v>
      </c>
      <c r="C27">
        <f t="shared" si="2"/>
        <v>6.0565275908479174E-3</v>
      </c>
    </row>
    <row r="28" spans="1:14" x14ac:dyDescent="0.2">
      <c r="B28">
        <f t="shared" si="1"/>
        <v>0.25941231853830932</v>
      </c>
      <c r="C28">
        <f t="shared" si="2"/>
        <v>6.7294751009421255E-2</v>
      </c>
    </row>
    <row r="29" spans="1:14" x14ac:dyDescent="0.2">
      <c r="B29">
        <f t="shared" si="1"/>
        <v>0.59664833263811146</v>
      </c>
      <c r="C29">
        <f t="shared" si="2"/>
        <v>0.35598923283983852</v>
      </c>
    </row>
    <row r="30" spans="1:14" x14ac:dyDescent="0.2">
      <c r="B30">
        <f t="shared" si="1"/>
        <v>0.93388434673791354</v>
      </c>
      <c r="C30">
        <f t="shared" si="2"/>
        <v>0.87213997308209956</v>
      </c>
    </row>
    <row r="31" spans="1:14" x14ac:dyDescent="0.2">
      <c r="B31">
        <f t="shared" si="1"/>
        <v>1.6083563749375178</v>
      </c>
      <c r="C31">
        <f t="shared" si="2"/>
        <v>2.5868102288021535</v>
      </c>
    </row>
    <row r="32" spans="1:14" x14ac:dyDescent="0.2">
      <c r="B32">
        <f t="shared" si="1"/>
        <v>1.9455923890373199</v>
      </c>
      <c r="C32">
        <f t="shared" si="2"/>
        <v>3.7853297442799461</v>
      </c>
    </row>
    <row r="34" spans="2:3" x14ac:dyDescent="0.2">
      <c r="B34" s="178" t="s">
        <v>187</v>
      </c>
      <c r="C34" s="178" t="s">
        <v>188</v>
      </c>
    </row>
    <row r="35" spans="2:3" x14ac:dyDescent="0.2">
      <c r="B35">
        <f>B2-AVERAGE(B$2:B$14)</f>
        <v>-3.2307692307692308</v>
      </c>
      <c r="C35">
        <f>B35^2</f>
        <v>10.437869822485208</v>
      </c>
    </row>
    <row r="36" spans="2:3" x14ac:dyDescent="0.2">
      <c r="B36">
        <f t="shared" ref="B36:B47" si="3">B3-AVERAGE(B$2:B$14)</f>
        <v>-4.2307692307692308</v>
      </c>
      <c r="C36">
        <f t="shared" ref="C36:C47" si="4">B36^2</f>
        <v>17.899408284023668</v>
      </c>
    </row>
    <row r="37" spans="2:3" x14ac:dyDescent="0.2">
      <c r="B37">
        <f t="shared" si="3"/>
        <v>-3.2307692307692308</v>
      </c>
      <c r="C37">
        <f t="shared" si="4"/>
        <v>10.437869822485208</v>
      </c>
    </row>
    <row r="38" spans="2:3" x14ac:dyDescent="0.2">
      <c r="B38">
        <f t="shared" si="3"/>
        <v>-2.2307692307692308</v>
      </c>
      <c r="C38">
        <f t="shared" si="4"/>
        <v>4.9763313609467454</v>
      </c>
    </row>
    <row r="39" spans="2:3" x14ac:dyDescent="0.2">
      <c r="B39">
        <f t="shared" si="3"/>
        <v>-1.2307692307692308</v>
      </c>
      <c r="C39">
        <f t="shared" si="4"/>
        <v>1.5147928994082842</v>
      </c>
    </row>
    <row r="40" spans="2:3" x14ac:dyDescent="0.2">
      <c r="B40">
        <f t="shared" si="3"/>
        <v>-1.2307692307692308</v>
      </c>
      <c r="C40">
        <f t="shared" si="4"/>
        <v>1.5147928994082842</v>
      </c>
    </row>
    <row r="41" spans="2:3" x14ac:dyDescent="0.2">
      <c r="B41">
        <f t="shared" si="3"/>
        <v>-0.23076923076923084</v>
      </c>
      <c r="C41">
        <f t="shared" si="4"/>
        <v>5.3254437869822514E-2</v>
      </c>
    </row>
    <row r="42" spans="2:3" x14ac:dyDescent="0.2">
      <c r="B42">
        <f t="shared" si="3"/>
        <v>-0.23076923076923084</v>
      </c>
      <c r="C42">
        <f t="shared" si="4"/>
        <v>5.3254437869822514E-2</v>
      </c>
    </row>
    <row r="43" spans="2:3" x14ac:dyDescent="0.2">
      <c r="B43">
        <f t="shared" si="3"/>
        <v>0.76923076923076916</v>
      </c>
      <c r="C43">
        <f t="shared" si="4"/>
        <v>0.59171597633136086</v>
      </c>
    </row>
    <row r="44" spans="2:3" x14ac:dyDescent="0.2">
      <c r="B44">
        <f t="shared" si="3"/>
        <v>1.7692307692307692</v>
      </c>
      <c r="C44">
        <f t="shared" si="4"/>
        <v>3.1301775147928992</v>
      </c>
    </row>
    <row r="45" spans="2:3" x14ac:dyDescent="0.2">
      <c r="B45">
        <f t="shared" si="3"/>
        <v>2.7692307692307692</v>
      </c>
      <c r="C45">
        <f t="shared" si="4"/>
        <v>7.6686390532544371</v>
      </c>
    </row>
    <row r="46" spans="2:3" x14ac:dyDescent="0.2">
      <c r="B46">
        <f t="shared" si="3"/>
        <v>4.7692307692307692</v>
      </c>
      <c r="C46">
        <f t="shared" si="4"/>
        <v>22.745562130177515</v>
      </c>
    </row>
    <row r="47" spans="2:3" x14ac:dyDescent="0.2">
      <c r="B47">
        <f t="shared" si="3"/>
        <v>5.7692307692307692</v>
      </c>
      <c r="C47">
        <f t="shared" si="4"/>
        <v>33.284023668639051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82"/>
  <sheetViews>
    <sheetView topLeftCell="F1" workbookViewId="0">
      <selection activeCell="Q26" sqref="Q26"/>
    </sheetView>
  </sheetViews>
  <sheetFormatPr baseColWidth="10" defaultColWidth="8.83203125" defaultRowHeight="15" x14ac:dyDescent="0.2"/>
  <cols>
    <col min="1" max="1" width="14.83203125" bestFit="1" customWidth="1"/>
    <col min="2" max="3" width="12.6640625" bestFit="1" customWidth="1"/>
    <col min="4" max="4" width="17.33203125" bestFit="1" customWidth="1"/>
    <col min="5" max="5" width="16.33203125" bestFit="1" customWidth="1"/>
    <col min="6" max="6" width="12.6640625" bestFit="1" customWidth="1"/>
    <col min="7" max="7" width="12.6640625" customWidth="1"/>
    <col min="8" max="8" width="13.33203125" bestFit="1" customWidth="1"/>
    <col min="9" max="9" width="18" bestFit="1" customWidth="1"/>
    <col min="10" max="10" width="12.6640625" bestFit="1" customWidth="1"/>
    <col min="11" max="11" width="14.5" bestFit="1" customWidth="1"/>
    <col min="12" max="12" width="12.6640625" bestFit="1" customWidth="1"/>
    <col min="13" max="13" width="12" bestFit="1" customWidth="1"/>
    <col min="14" max="14" width="13.5" bestFit="1" customWidth="1"/>
    <col min="15" max="15" width="12" bestFit="1" customWidth="1"/>
    <col min="16" max="16" width="12.6640625" bestFit="1" customWidth="1"/>
  </cols>
  <sheetData>
    <row r="1" spans="1:18" ht="16" thickBot="1" x14ac:dyDescent="0.25">
      <c r="A1" s="190" t="s">
        <v>82</v>
      </c>
      <c r="B1" s="191"/>
      <c r="C1" s="191"/>
      <c r="D1" s="191"/>
      <c r="E1" s="191"/>
      <c r="F1" s="191"/>
      <c r="G1" s="176"/>
      <c r="H1" s="177"/>
    </row>
    <row r="2" spans="1:18" ht="17" x14ac:dyDescent="0.25">
      <c r="A2" s="116" t="s">
        <v>116</v>
      </c>
      <c r="B2" s="116" t="s">
        <v>117</v>
      </c>
      <c r="C2" s="116" t="s">
        <v>118</v>
      </c>
      <c r="D2" s="116" t="s">
        <v>119</v>
      </c>
      <c r="E2" s="116" t="s">
        <v>109</v>
      </c>
      <c r="F2" s="116" t="s">
        <v>110</v>
      </c>
      <c r="G2" s="172"/>
      <c r="H2" s="99" t="s">
        <v>30</v>
      </c>
      <c r="I2" s="100"/>
      <c r="J2" s="100"/>
      <c r="K2" s="100"/>
      <c r="L2" s="100"/>
      <c r="M2" s="100"/>
      <c r="N2" s="101"/>
      <c r="P2" s="5" t="s">
        <v>178</v>
      </c>
      <c r="Q2" s="5" t="s">
        <v>179</v>
      </c>
      <c r="R2" s="5" t="s">
        <v>180</v>
      </c>
    </row>
    <row r="3" spans="1:18" ht="16" thickBot="1" x14ac:dyDescent="0.25">
      <c r="A3" s="117">
        <v>41</v>
      </c>
      <c r="B3" s="117">
        <v>36</v>
      </c>
      <c r="C3" s="117">
        <v>35</v>
      </c>
      <c r="D3" s="117">
        <f t="shared" ref="D3:D17" si="0">B3*C3</f>
        <v>1260</v>
      </c>
      <c r="E3" s="117">
        <f t="shared" ref="E3:E17" si="1">$I$38+$I$39*B3+$I$40*C3+$I$41*D3</f>
        <v>38.81838097709835</v>
      </c>
      <c r="F3" s="117">
        <f>(E3-AVERAGE($A$3:$A$17))^2</f>
        <v>6.1645783644416099E-2</v>
      </c>
      <c r="G3" s="173"/>
      <c r="H3" s="102"/>
      <c r="I3" s="103"/>
      <c r="J3" s="103"/>
      <c r="K3" s="103"/>
      <c r="L3" s="103"/>
      <c r="M3" s="103"/>
      <c r="N3" s="104"/>
      <c r="P3">
        <f t="shared" ref="P3:P17" si="2">(B3-AVERAGE(B$3:B$17))/_xlfn.STDEV.P(B$3:B$17)</f>
        <v>-1.3192800950666133</v>
      </c>
      <c r="Q3">
        <f t="shared" ref="Q3:Q17" si="3">(C3-AVERAGE(C$3:C$17))/_xlfn.STDEV.P(C$3:C$17)</f>
        <v>-1.230909145688929</v>
      </c>
      <c r="R3">
        <f t="shared" ref="R3:R17" si="4">P3*Q3</f>
        <v>1.6239139347428539</v>
      </c>
    </row>
    <row r="4" spans="1:18" x14ac:dyDescent="0.2">
      <c r="A4" s="117">
        <v>39</v>
      </c>
      <c r="B4" s="117">
        <v>36</v>
      </c>
      <c r="C4" s="117">
        <v>35</v>
      </c>
      <c r="D4" s="117">
        <f t="shared" si="0"/>
        <v>1260</v>
      </c>
      <c r="E4" s="117">
        <f t="shared" si="1"/>
        <v>38.81838097709835</v>
      </c>
      <c r="F4" s="117">
        <f t="shared" ref="F4:F17" si="5">(E4-AVERAGE($A$3:$A$17))^2</f>
        <v>6.1645783644416099E-2</v>
      </c>
      <c r="G4" s="174"/>
      <c r="H4" s="105" t="s">
        <v>31</v>
      </c>
      <c r="I4" s="106"/>
      <c r="J4" s="103"/>
      <c r="K4" s="103"/>
      <c r="L4" s="103"/>
      <c r="M4" s="103"/>
      <c r="N4" s="104"/>
      <c r="P4">
        <f t="shared" si="2"/>
        <v>-1.3192800950666133</v>
      </c>
      <c r="Q4">
        <f t="shared" si="3"/>
        <v>-1.230909145688929</v>
      </c>
      <c r="R4">
        <f t="shared" si="4"/>
        <v>1.6239139347428539</v>
      </c>
    </row>
    <row r="5" spans="1:18" x14ac:dyDescent="0.2">
      <c r="A5" s="117">
        <v>38</v>
      </c>
      <c r="B5" s="117">
        <v>38</v>
      </c>
      <c r="C5" s="117">
        <v>32</v>
      </c>
      <c r="D5" s="117">
        <f t="shared" si="0"/>
        <v>1216</v>
      </c>
      <c r="E5" s="117">
        <f t="shared" si="1"/>
        <v>40.353795753534705</v>
      </c>
      <c r="F5" s="117">
        <f t="shared" si="5"/>
        <v>1.656701286261741</v>
      </c>
      <c r="G5" s="173"/>
      <c r="H5" s="107" t="s">
        <v>32</v>
      </c>
      <c r="I5" s="108">
        <v>0.68721336538380629</v>
      </c>
      <c r="J5" s="103"/>
      <c r="K5" s="103"/>
      <c r="L5" s="103"/>
      <c r="M5" s="103"/>
      <c r="N5" s="104"/>
      <c r="P5">
        <f t="shared" si="2"/>
        <v>-1.2232160104743841</v>
      </c>
      <c r="Q5">
        <f t="shared" si="3"/>
        <v>-1.3794102490562259</v>
      </c>
      <c r="R5">
        <f t="shared" si="4"/>
        <v>1.6873167016580333</v>
      </c>
    </row>
    <row r="6" spans="1:18" x14ac:dyDescent="0.2">
      <c r="A6" s="117">
        <v>45</v>
      </c>
      <c r="B6" s="117">
        <v>51</v>
      </c>
      <c r="C6" s="117">
        <v>41</v>
      </c>
      <c r="D6" s="117">
        <f t="shared" si="0"/>
        <v>2091</v>
      </c>
      <c r="E6" s="117">
        <f t="shared" si="1"/>
        <v>45.025509086438802</v>
      </c>
      <c r="F6" s="117">
        <f t="shared" si="5"/>
        <v>35.507802983675802</v>
      </c>
      <c r="G6" s="173"/>
      <c r="H6" s="107" t="s">
        <v>33</v>
      </c>
      <c r="I6" s="108">
        <v>0.47226220956213683</v>
      </c>
      <c r="J6" s="103"/>
      <c r="K6" s="103"/>
      <c r="L6" s="103"/>
      <c r="M6" s="103"/>
      <c r="N6" s="104"/>
      <c r="P6">
        <f t="shared" si="2"/>
        <v>-0.59879946062489486</v>
      </c>
      <c r="Q6">
        <f t="shared" si="3"/>
        <v>-0.93390693895433485</v>
      </c>
      <c r="R6">
        <f t="shared" si="4"/>
        <v>0.55922297131970233</v>
      </c>
    </row>
    <row r="7" spans="1:18" x14ac:dyDescent="0.2">
      <c r="A7" s="117">
        <v>41</v>
      </c>
      <c r="B7" s="117">
        <v>52</v>
      </c>
      <c r="C7" s="117">
        <v>39</v>
      </c>
      <c r="D7" s="117">
        <f t="shared" si="0"/>
        <v>2028</v>
      </c>
      <c r="E7" s="117">
        <f t="shared" si="1"/>
        <v>46.092353007498467</v>
      </c>
      <c r="F7" s="117">
        <f t="shared" si="5"/>
        <v>49.36026855975048</v>
      </c>
      <c r="G7" s="173"/>
      <c r="H7" s="107" t="s">
        <v>34</v>
      </c>
      <c r="I7" s="108">
        <v>0.3843059111558263</v>
      </c>
      <c r="J7" s="103"/>
      <c r="K7" s="103"/>
      <c r="L7" s="103"/>
      <c r="M7" s="103"/>
      <c r="N7" s="104"/>
      <c r="P7">
        <f t="shared" si="2"/>
        <v>-0.5507674183287804</v>
      </c>
      <c r="Q7">
        <f t="shared" si="3"/>
        <v>-1.0329076745325327</v>
      </c>
      <c r="R7">
        <f t="shared" si="4"/>
        <v>0.56889189327426726</v>
      </c>
    </row>
    <row r="8" spans="1:18" x14ac:dyDescent="0.2">
      <c r="A8" s="117">
        <v>43</v>
      </c>
      <c r="B8" s="117">
        <v>55</v>
      </c>
      <c r="C8" s="117">
        <v>55</v>
      </c>
      <c r="D8" s="117">
        <f t="shared" si="0"/>
        <v>3025</v>
      </c>
      <c r="E8" s="117">
        <f t="shared" si="1"/>
        <v>42.301575615332467</v>
      </c>
      <c r="F8" s="117">
        <f t="shared" si="5"/>
        <v>10.464635906158055</v>
      </c>
      <c r="G8" s="173"/>
      <c r="H8" s="107" t="s">
        <v>35</v>
      </c>
      <c r="I8" s="108">
        <v>4.5701957282905523</v>
      </c>
      <c r="J8" s="103"/>
      <c r="K8" s="103"/>
      <c r="L8" s="103"/>
      <c r="M8" s="103"/>
      <c r="N8" s="104"/>
      <c r="P8">
        <f t="shared" si="2"/>
        <v>-0.40667129144043668</v>
      </c>
      <c r="Q8">
        <f t="shared" si="3"/>
        <v>-0.24090178990694858</v>
      </c>
      <c r="R8">
        <f t="shared" si="4"/>
        <v>9.7967842011771528E-2</v>
      </c>
    </row>
    <row r="9" spans="1:18" ht="16" thickBot="1" x14ac:dyDescent="0.25">
      <c r="A9" s="117">
        <v>47</v>
      </c>
      <c r="B9" s="117">
        <v>57</v>
      </c>
      <c r="C9" s="117">
        <v>52</v>
      </c>
      <c r="D9" s="117">
        <f t="shared" si="0"/>
        <v>2964</v>
      </c>
      <c r="E9" s="117">
        <f t="shared" si="1"/>
        <v>44.006734519478464</v>
      </c>
      <c r="F9" s="117">
        <f t="shared" si="5"/>
        <v>24.404270390384525</v>
      </c>
      <c r="G9" s="173"/>
      <c r="H9" s="109" t="s">
        <v>36</v>
      </c>
      <c r="I9" s="110">
        <v>15</v>
      </c>
      <c r="J9" s="103"/>
      <c r="K9" s="103"/>
      <c r="L9" s="103"/>
      <c r="M9" s="103"/>
      <c r="N9" s="104"/>
      <c r="P9">
        <f t="shared" si="2"/>
        <v>-0.31060720684820758</v>
      </c>
      <c r="Q9">
        <f t="shared" si="3"/>
        <v>-0.3894028932742456</v>
      </c>
      <c r="R9">
        <f t="shared" si="4"/>
        <v>0.1209513450185241</v>
      </c>
    </row>
    <row r="10" spans="1:18" x14ac:dyDescent="0.2">
      <c r="A10" s="117">
        <v>49</v>
      </c>
      <c r="B10" s="117">
        <v>58</v>
      </c>
      <c r="C10" s="117">
        <v>54</v>
      </c>
      <c r="D10" s="117">
        <f t="shared" si="0"/>
        <v>3132</v>
      </c>
      <c r="E10" s="117">
        <f t="shared" si="1"/>
        <v>43.649026200620156</v>
      </c>
      <c r="F10" s="117">
        <f t="shared" si="5"/>
        <v>20.998018898414411</v>
      </c>
      <c r="G10" s="173"/>
      <c r="H10" s="102"/>
      <c r="I10" s="103"/>
      <c r="J10" s="103"/>
      <c r="K10" s="103"/>
      <c r="L10" s="103"/>
      <c r="M10" s="103"/>
      <c r="N10" s="104"/>
      <c r="P10">
        <f t="shared" si="2"/>
        <v>-0.26257516455209301</v>
      </c>
      <c r="Q10">
        <f t="shared" si="3"/>
        <v>-0.2904021576960476</v>
      </c>
      <c r="R10">
        <f t="shared" si="4"/>
        <v>7.6252394343322566E-2</v>
      </c>
    </row>
    <row r="11" spans="1:18" ht="16" thickBot="1" x14ac:dyDescent="0.25">
      <c r="A11" s="117">
        <v>41</v>
      </c>
      <c r="B11" s="117">
        <v>62</v>
      </c>
      <c r="C11" s="117">
        <v>65</v>
      </c>
      <c r="D11" s="117">
        <f t="shared" si="0"/>
        <v>4030</v>
      </c>
      <c r="E11" s="117">
        <f t="shared" si="1"/>
        <v>40.623072701914062</v>
      </c>
      <c r="F11" s="117">
        <f t="shared" si="5"/>
        <v>2.4223997465545049</v>
      </c>
      <c r="G11" s="173"/>
      <c r="H11" s="102" t="s">
        <v>37</v>
      </c>
      <c r="I11" s="103"/>
      <c r="J11" s="103"/>
      <c r="K11" s="103"/>
      <c r="L11" s="103"/>
      <c r="M11" s="103"/>
      <c r="N11" s="104"/>
      <c r="P11">
        <f t="shared" si="2"/>
        <v>-7.0446995367634782E-2</v>
      </c>
      <c r="Q11">
        <f t="shared" si="3"/>
        <v>0.2541018879840416</v>
      </c>
      <c r="R11">
        <f t="shared" si="4"/>
        <v>-1.7900714525719029E-2</v>
      </c>
    </row>
    <row r="12" spans="1:18" x14ac:dyDescent="0.2">
      <c r="A12" s="117">
        <v>35</v>
      </c>
      <c r="B12" s="117">
        <v>70</v>
      </c>
      <c r="C12" s="117">
        <v>77</v>
      </c>
      <c r="D12" s="117">
        <f t="shared" si="0"/>
        <v>5390</v>
      </c>
      <c r="E12" s="117">
        <f t="shared" si="1"/>
        <v>36.719676064831177</v>
      </c>
      <c r="F12" s="117">
        <f t="shared" si="5"/>
        <v>5.5083648851041316</v>
      </c>
      <c r="G12" s="174"/>
      <c r="H12" s="111"/>
      <c r="I12" s="112" t="s">
        <v>42</v>
      </c>
      <c r="J12" s="112" t="s">
        <v>43</v>
      </c>
      <c r="K12" s="112" t="s">
        <v>44</v>
      </c>
      <c r="L12" s="112" t="s">
        <v>45</v>
      </c>
      <c r="M12" s="112" t="s">
        <v>46</v>
      </c>
      <c r="N12" s="104"/>
      <c r="P12">
        <f t="shared" si="2"/>
        <v>0.31380934300128172</v>
      </c>
      <c r="Q12">
        <f t="shared" si="3"/>
        <v>0.84810630145322985</v>
      </c>
      <c r="R12">
        <f t="shared" si="4"/>
        <v>0.26614368125428506</v>
      </c>
    </row>
    <row r="13" spans="1:18" x14ac:dyDescent="0.2">
      <c r="A13" s="117">
        <v>36</v>
      </c>
      <c r="B13" s="117">
        <v>72</v>
      </c>
      <c r="C13" s="117">
        <v>75</v>
      </c>
      <c r="D13" s="117">
        <f t="shared" si="0"/>
        <v>5400</v>
      </c>
      <c r="E13" s="117">
        <f t="shared" si="1"/>
        <v>37.936396338871056</v>
      </c>
      <c r="F13" s="117">
        <f t="shared" si="5"/>
        <v>1.2775110138952048</v>
      </c>
      <c r="G13" s="173"/>
      <c r="H13" s="107" t="s">
        <v>38</v>
      </c>
      <c r="I13" s="108">
        <v>2</v>
      </c>
      <c r="J13" s="108">
        <v>224.29306539471085</v>
      </c>
      <c r="K13" s="108">
        <v>112.14653269735543</v>
      </c>
      <c r="L13" s="108">
        <v>5.3692824518437643</v>
      </c>
      <c r="M13" s="108">
        <v>2.1602756301609679E-2</v>
      </c>
      <c r="N13" s="104"/>
      <c r="P13">
        <f t="shared" si="2"/>
        <v>0.40987342759351081</v>
      </c>
      <c r="Q13">
        <f t="shared" si="3"/>
        <v>0.74910556587503174</v>
      </c>
      <c r="R13">
        <f t="shared" si="4"/>
        <v>0.30703846591457579</v>
      </c>
    </row>
    <row r="14" spans="1:18" x14ac:dyDescent="0.2">
      <c r="A14" s="117">
        <v>39</v>
      </c>
      <c r="B14" s="117">
        <v>74</v>
      </c>
      <c r="C14" s="117">
        <v>74</v>
      </c>
      <c r="D14" s="117">
        <f t="shared" si="0"/>
        <v>5476</v>
      </c>
      <c r="E14" s="117">
        <f t="shared" si="1"/>
        <v>38.714602726248806</v>
      </c>
      <c r="F14" s="117">
        <f t="shared" si="5"/>
        <v>0.12394901814255317</v>
      </c>
      <c r="G14" s="173"/>
      <c r="H14" s="107" t="s">
        <v>39</v>
      </c>
      <c r="I14" s="108">
        <v>12</v>
      </c>
      <c r="J14" s="108">
        <v>250.64026793862249</v>
      </c>
      <c r="K14" s="108">
        <v>20.886688994885208</v>
      </c>
      <c r="L14" s="108"/>
      <c r="M14" s="108"/>
      <c r="N14" s="104"/>
      <c r="P14">
        <f t="shared" si="2"/>
        <v>0.5059375121857399</v>
      </c>
      <c r="Q14">
        <f t="shared" si="3"/>
        <v>0.6996051980859328</v>
      </c>
      <c r="R14">
        <f t="shared" si="4"/>
        <v>0.35395651343180862</v>
      </c>
    </row>
    <row r="15" spans="1:18" ht="16" thickBot="1" x14ac:dyDescent="0.25">
      <c r="A15" s="117">
        <v>33</v>
      </c>
      <c r="B15" s="117">
        <v>83</v>
      </c>
      <c r="C15" s="117">
        <v>81</v>
      </c>
      <c r="D15" s="117">
        <f t="shared" si="0"/>
        <v>6723</v>
      </c>
      <c r="E15" s="117">
        <f t="shared" si="1"/>
        <v>35.715819264269058</v>
      </c>
      <c r="F15" s="117">
        <f t="shared" si="5"/>
        <v>11.228178314154825</v>
      </c>
      <c r="G15" s="173"/>
      <c r="H15" s="109" t="s">
        <v>40</v>
      </c>
      <c r="I15" s="110">
        <v>14</v>
      </c>
      <c r="J15" s="110">
        <v>474.93333333333334</v>
      </c>
      <c r="K15" s="110"/>
      <c r="L15" s="110"/>
      <c r="M15" s="110"/>
      <c r="N15" s="104"/>
      <c r="P15">
        <f t="shared" si="2"/>
        <v>0.93822589285077096</v>
      </c>
      <c r="Q15">
        <f t="shared" si="3"/>
        <v>1.046107772609626</v>
      </c>
      <c r="R15">
        <f t="shared" si="4"/>
        <v>0.98148539897479758</v>
      </c>
    </row>
    <row r="16" spans="1:18" ht="16" thickBot="1" x14ac:dyDescent="0.25">
      <c r="A16" s="117">
        <v>28</v>
      </c>
      <c r="B16" s="117">
        <v>101</v>
      </c>
      <c r="C16" s="117">
        <v>92</v>
      </c>
      <c r="D16" s="117">
        <f t="shared" si="0"/>
        <v>9292</v>
      </c>
      <c r="E16" s="117">
        <f t="shared" si="1"/>
        <v>28.307903008252723</v>
      </c>
      <c r="F16" s="117">
        <f t="shared" si="5"/>
        <v>115.75099545760867</v>
      </c>
      <c r="G16" s="173"/>
      <c r="H16" s="102"/>
      <c r="I16" s="103"/>
      <c r="J16" s="103"/>
      <c r="K16" s="103"/>
      <c r="L16" s="103"/>
      <c r="M16" s="103"/>
      <c r="N16" s="104"/>
      <c r="P16">
        <f t="shared" si="2"/>
        <v>1.8028026541808331</v>
      </c>
      <c r="Q16">
        <f t="shared" si="3"/>
        <v>1.5906118182897151</v>
      </c>
      <c r="R16">
        <f t="shared" si="4"/>
        <v>2.8675592077840992</v>
      </c>
    </row>
    <row r="17" spans="1:18" x14ac:dyDescent="0.2">
      <c r="A17" s="117">
        <v>31</v>
      </c>
      <c r="B17" s="117">
        <v>107</v>
      </c>
      <c r="C17" s="117">
        <v>91</v>
      </c>
      <c r="D17" s="117">
        <f t="shared" si="0"/>
        <v>9737</v>
      </c>
      <c r="E17" s="117">
        <f t="shared" si="1"/>
        <v>28.916773758513457</v>
      </c>
      <c r="F17" s="117">
        <f t="shared" si="5"/>
        <v>103.02032604697888</v>
      </c>
      <c r="G17" s="174"/>
      <c r="H17" s="111"/>
      <c r="I17" s="112" t="s">
        <v>47</v>
      </c>
      <c r="J17" s="112" t="s">
        <v>35</v>
      </c>
      <c r="K17" s="112" t="s">
        <v>48</v>
      </c>
      <c r="L17" s="112" t="s">
        <v>49</v>
      </c>
      <c r="M17" s="112" t="s">
        <v>50</v>
      </c>
      <c r="N17" s="113" t="s">
        <v>51</v>
      </c>
      <c r="P17">
        <f t="shared" si="2"/>
        <v>2.0909949079575205</v>
      </c>
      <c r="Q17">
        <f t="shared" si="3"/>
        <v>1.541111450500616</v>
      </c>
      <c r="R17">
        <f t="shared" si="4"/>
        <v>3.2224561955918167</v>
      </c>
    </row>
    <row r="18" spans="1:18" x14ac:dyDescent="0.2">
      <c r="H18" s="107" t="s">
        <v>41</v>
      </c>
      <c r="I18" s="108">
        <v>50.855480092334822</v>
      </c>
      <c r="J18" s="108">
        <v>3.7909931678303992</v>
      </c>
      <c r="K18" s="108">
        <v>13.414817131268959</v>
      </c>
      <c r="L18" s="108">
        <v>1.3840157901989347E-8</v>
      </c>
      <c r="M18" s="108">
        <v>42.595615541085138</v>
      </c>
      <c r="N18" s="114">
        <v>59.115344643584507</v>
      </c>
    </row>
    <row r="19" spans="1:18" x14ac:dyDescent="0.2">
      <c r="A19" s="116">
        <f>SUM(A21:A35)</f>
        <v>474.93333333333334</v>
      </c>
      <c r="B19" s="116">
        <f>SUM(B21:B35)</f>
        <v>6501.7333333333336</v>
      </c>
      <c r="C19" s="116">
        <f>SUM(C21:C35)</f>
        <v>6121.7333333333327</v>
      </c>
      <c r="D19" s="116">
        <f>SUM(D21:D35)</f>
        <v>106871365.60000001</v>
      </c>
      <c r="E19" s="119" t="s">
        <v>111</v>
      </c>
      <c r="F19" s="120">
        <f>SUM(F3:F17)</f>
        <v>381.84671407437258</v>
      </c>
      <c r="G19" s="175"/>
      <c r="H19" s="107" t="s">
        <v>83</v>
      </c>
      <c r="I19" s="108">
        <v>-0.11899996835505292</v>
      </c>
      <c r="J19" s="108">
        <v>0.19308236965135486</v>
      </c>
      <c r="K19" s="108">
        <v>-0.61631711155155633</v>
      </c>
      <c r="L19" s="108">
        <v>0.54919853984518263</v>
      </c>
      <c r="M19" s="108">
        <v>-0.53969031253397515</v>
      </c>
      <c r="N19" s="114">
        <v>0.30169037582386937</v>
      </c>
      <c r="P19" s="5" t="s">
        <v>189</v>
      </c>
    </row>
    <row r="20" spans="1:18" ht="18" thickBot="1" x14ac:dyDescent="0.3">
      <c r="A20" s="118" t="s">
        <v>62</v>
      </c>
      <c r="B20" s="118" t="s">
        <v>113</v>
      </c>
      <c r="C20" s="118" t="s">
        <v>114</v>
      </c>
      <c r="D20" s="118" t="s">
        <v>115</v>
      </c>
      <c r="H20" s="109" t="s">
        <v>84</v>
      </c>
      <c r="I20" s="110">
        <v>-7.0761950457697079E-2</v>
      </c>
      <c r="J20" s="110">
        <v>0.19898484125264812</v>
      </c>
      <c r="K20" s="110">
        <v>-0.3556147795592714</v>
      </c>
      <c r="L20" s="110">
        <v>0.72830190324537392</v>
      </c>
      <c r="M20" s="110">
        <v>-0.50431267548826364</v>
      </c>
      <c r="N20" s="115">
        <v>0.36278877457286945</v>
      </c>
      <c r="P20" s="181" t="s">
        <v>190</v>
      </c>
      <c r="Q20">
        <f>CORREL(B3:B17,D3:D17)</f>
        <v>0.99046121483998351</v>
      </c>
    </row>
    <row r="21" spans="1:18" ht="16" thickBot="1" x14ac:dyDescent="0.25">
      <c r="A21" s="117">
        <f t="shared" ref="A21:D35" si="6">(A3-AVERAGE(A$3:A$17))^2</f>
        <v>3.7377777777777648</v>
      </c>
      <c r="B21" s="117">
        <f t="shared" si="6"/>
        <v>754.41777777777793</v>
      </c>
      <c r="C21" s="117">
        <f t="shared" si="6"/>
        <v>618.35111111111109</v>
      </c>
      <c r="D21" s="117">
        <f t="shared" si="6"/>
        <v>8653010.5600000024</v>
      </c>
      <c r="E21" s="150"/>
      <c r="P21" s="181" t="s">
        <v>191</v>
      </c>
      <c r="Q21">
        <f>CORREL(B3:B17,C3:C17)</f>
        <v>0.9559446510357994</v>
      </c>
    </row>
    <row r="22" spans="1:18" x14ac:dyDescent="0.2">
      <c r="A22" s="117">
        <f t="shared" si="6"/>
        <v>4.4444444444448868E-3</v>
      </c>
      <c r="B22" s="117">
        <f t="shared" si="6"/>
        <v>754.41777777777793</v>
      </c>
      <c r="C22" s="117">
        <f t="shared" si="6"/>
        <v>618.35111111111109</v>
      </c>
      <c r="D22" s="117">
        <f t="shared" si="6"/>
        <v>8653010.5600000024</v>
      </c>
      <c r="H22" s="31" t="s">
        <v>30</v>
      </c>
      <c r="I22" s="32"/>
      <c r="J22" s="32"/>
      <c r="K22" s="32"/>
      <c r="L22" s="32"/>
      <c r="M22" s="32"/>
      <c r="N22" s="33"/>
      <c r="P22" s="181" t="s">
        <v>192</v>
      </c>
      <c r="Q22">
        <f>CORREL(P3:P17,Q3:Q17)</f>
        <v>0.95594465103579962</v>
      </c>
    </row>
    <row r="23" spans="1:18" ht="16" thickBot="1" x14ac:dyDescent="0.25">
      <c r="A23" s="117">
        <f t="shared" si="6"/>
        <v>1.1377777777777849</v>
      </c>
      <c r="B23" s="117">
        <f t="shared" si="6"/>
        <v>648.55111111111125</v>
      </c>
      <c r="C23" s="117">
        <f t="shared" si="6"/>
        <v>776.55111111111114</v>
      </c>
      <c r="D23" s="117">
        <f t="shared" si="6"/>
        <v>8913807.3600000013</v>
      </c>
      <c r="H23" s="34"/>
      <c r="I23" s="35"/>
      <c r="J23" s="35"/>
      <c r="K23" s="35"/>
      <c r="L23" s="35"/>
      <c r="M23" s="35"/>
      <c r="N23" s="36"/>
      <c r="P23" s="181" t="s">
        <v>193</v>
      </c>
      <c r="Q23" s="182">
        <f>CORREL(P3:P17,R3:R17)</f>
        <v>0.40906582541642394</v>
      </c>
    </row>
    <row r="24" spans="1:18" x14ac:dyDescent="0.2">
      <c r="A24" s="117">
        <f t="shared" si="6"/>
        <v>35.204444444444405</v>
      </c>
      <c r="B24" s="117">
        <f t="shared" si="6"/>
        <v>155.41777777777781</v>
      </c>
      <c r="C24" s="117">
        <f t="shared" si="6"/>
        <v>355.95111111111112</v>
      </c>
      <c r="D24" s="117">
        <f t="shared" si="6"/>
        <v>4454632.3600000013</v>
      </c>
      <c r="H24" s="37" t="s">
        <v>31</v>
      </c>
      <c r="I24" s="38"/>
      <c r="J24" s="35"/>
      <c r="K24" s="35"/>
      <c r="L24" s="35"/>
      <c r="M24" s="35"/>
      <c r="N24" s="36"/>
    </row>
    <row r="25" spans="1:18" x14ac:dyDescent="0.2">
      <c r="A25" s="117">
        <f t="shared" si="6"/>
        <v>3.7377777777777648</v>
      </c>
      <c r="B25" s="117">
        <f t="shared" si="6"/>
        <v>131.48444444444448</v>
      </c>
      <c r="C25" s="117">
        <f t="shared" si="6"/>
        <v>435.41777777777781</v>
      </c>
      <c r="D25" s="117">
        <f t="shared" si="6"/>
        <v>4724536.9600000018</v>
      </c>
      <c r="H25" s="39" t="s">
        <v>32</v>
      </c>
      <c r="I25" s="40">
        <v>0.89666083961664089</v>
      </c>
      <c r="J25" s="35"/>
      <c r="K25" s="35"/>
      <c r="L25" s="35"/>
      <c r="M25" s="35"/>
      <c r="N25" s="36"/>
    </row>
    <row r="26" spans="1:18" x14ac:dyDescent="0.2">
      <c r="A26" s="117">
        <f t="shared" si="6"/>
        <v>15.471111111111085</v>
      </c>
      <c r="B26" s="117">
        <f t="shared" si="6"/>
        <v>71.68444444444448</v>
      </c>
      <c r="C26" s="117">
        <f t="shared" si="6"/>
        <v>23.684444444444448</v>
      </c>
      <c r="D26" s="117">
        <f t="shared" si="6"/>
        <v>1384387.5600000008</v>
      </c>
      <c r="H26" s="39" t="s">
        <v>33</v>
      </c>
      <c r="I26" s="40">
        <v>0.8040006613020193</v>
      </c>
      <c r="J26" s="35"/>
      <c r="K26" s="35"/>
      <c r="L26" s="35"/>
      <c r="M26" s="35"/>
      <c r="N26" s="36"/>
    </row>
    <row r="27" spans="1:18" x14ac:dyDescent="0.2">
      <c r="A27" s="117">
        <f t="shared" si="6"/>
        <v>62.937777777777725</v>
      </c>
      <c r="B27" s="117">
        <f t="shared" si="6"/>
        <v>41.817777777777799</v>
      </c>
      <c r="C27" s="117">
        <f t="shared" si="6"/>
        <v>61.884444444444455</v>
      </c>
      <c r="D27" s="117">
        <f t="shared" si="6"/>
        <v>1531653.7600000009</v>
      </c>
      <c r="H27" s="39" t="s">
        <v>34</v>
      </c>
      <c r="I27" s="40">
        <v>0.75054629620256996</v>
      </c>
      <c r="J27" s="35"/>
      <c r="K27" s="35"/>
      <c r="L27" s="35"/>
      <c r="M27" s="35"/>
      <c r="N27" s="36"/>
    </row>
    <row r="28" spans="1:18" x14ac:dyDescent="0.2">
      <c r="A28" s="117">
        <f t="shared" si="6"/>
        <v>98.671111111111045</v>
      </c>
      <c r="B28" s="117">
        <f t="shared" si="6"/>
        <v>29.884444444444465</v>
      </c>
      <c r="C28" s="117">
        <f t="shared" si="6"/>
        <v>34.417777777777786</v>
      </c>
      <c r="D28" s="117">
        <f t="shared" si="6"/>
        <v>1144044.1600000008</v>
      </c>
      <c r="H28" s="39" t="s">
        <v>35</v>
      </c>
      <c r="I28" s="40">
        <v>2.9090238796944963</v>
      </c>
      <c r="J28" s="35"/>
      <c r="K28" s="35"/>
      <c r="L28" s="35"/>
      <c r="M28" s="35"/>
      <c r="N28" s="36"/>
    </row>
    <row r="29" spans="1:18" ht="16" thickBot="1" x14ac:dyDescent="0.25">
      <c r="A29" s="117">
        <f t="shared" si="6"/>
        <v>3.7377777777777648</v>
      </c>
      <c r="B29" s="117">
        <f t="shared" si="6"/>
        <v>2.1511111111111165</v>
      </c>
      <c r="C29" s="117">
        <f t="shared" si="6"/>
        <v>26.351111111111106</v>
      </c>
      <c r="D29" s="117">
        <f t="shared" si="6"/>
        <v>29446.560000000125</v>
      </c>
      <c r="H29" s="41" t="s">
        <v>36</v>
      </c>
      <c r="I29" s="42">
        <v>15</v>
      </c>
      <c r="J29" s="35"/>
      <c r="K29" s="35"/>
      <c r="L29" s="35"/>
      <c r="M29" s="35"/>
      <c r="N29" s="36"/>
    </row>
    <row r="30" spans="1:18" x14ac:dyDescent="0.2">
      <c r="A30" s="117">
        <f t="shared" si="6"/>
        <v>16.537777777777805</v>
      </c>
      <c r="B30" s="117">
        <f t="shared" si="6"/>
        <v>42.684444444444416</v>
      </c>
      <c r="C30" s="117">
        <f t="shared" si="6"/>
        <v>293.55111111111108</v>
      </c>
      <c r="D30" s="117">
        <f t="shared" si="6"/>
        <v>1412294.5599999991</v>
      </c>
      <c r="H30" s="34"/>
      <c r="I30" s="35"/>
      <c r="J30" s="35"/>
      <c r="K30" s="35"/>
      <c r="L30" s="35"/>
      <c r="M30" s="35"/>
      <c r="N30" s="36"/>
    </row>
    <row r="31" spans="1:18" ht="16" thickBot="1" x14ac:dyDescent="0.25">
      <c r="A31" s="117">
        <f t="shared" si="6"/>
        <v>9.404444444444465</v>
      </c>
      <c r="B31" s="117">
        <f t="shared" si="6"/>
        <v>72.817777777777749</v>
      </c>
      <c r="C31" s="117">
        <f t="shared" si="6"/>
        <v>229.01777777777775</v>
      </c>
      <c r="D31" s="117">
        <f t="shared" si="6"/>
        <v>1436162.5599999991</v>
      </c>
      <c r="H31" s="34" t="s">
        <v>37</v>
      </c>
      <c r="I31" s="35"/>
      <c r="J31" s="35"/>
      <c r="K31" s="35"/>
      <c r="L31" s="35"/>
      <c r="M31" s="35"/>
      <c r="N31" s="36"/>
    </row>
    <row r="32" spans="1:18" x14ac:dyDescent="0.2">
      <c r="A32" s="117">
        <f t="shared" si="6"/>
        <v>4.4444444444448868E-3</v>
      </c>
      <c r="B32" s="117">
        <f t="shared" si="6"/>
        <v>110.95111111111108</v>
      </c>
      <c r="C32" s="117">
        <f t="shared" si="6"/>
        <v>199.7511111111111</v>
      </c>
      <c r="D32" s="117">
        <f t="shared" si="6"/>
        <v>1624095.3599999992</v>
      </c>
      <c r="H32" s="43"/>
      <c r="I32" s="44" t="s">
        <v>42</v>
      </c>
      <c r="J32" s="44" t="s">
        <v>43</v>
      </c>
      <c r="K32" s="44" t="s">
        <v>44</v>
      </c>
      <c r="L32" s="44" t="s">
        <v>45</v>
      </c>
      <c r="M32" s="44" t="s">
        <v>46</v>
      </c>
      <c r="N32" s="36"/>
    </row>
    <row r="33" spans="1:14" x14ac:dyDescent="0.2">
      <c r="A33" s="117">
        <f t="shared" si="6"/>
        <v>36.804444444444485</v>
      </c>
      <c r="B33" s="117">
        <f t="shared" si="6"/>
        <v>381.55111111111103</v>
      </c>
      <c r="C33" s="117">
        <f t="shared" si="6"/>
        <v>446.61777777777775</v>
      </c>
      <c r="D33" s="117">
        <f t="shared" si="6"/>
        <v>6357457.9599999981</v>
      </c>
      <c r="H33" s="39" t="s">
        <v>38</v>
      </c>
      <c r="I33" s="40">
        <v>3</v>
      </c>
      <c r="J33" s="40">
        <v>381.84671407437236</v>
      </c>
      <c r="K33" s="40">
        <v>127.28223802479079</v>
      </c>
      <c r="L33" s="40">
        <v>15.040879445602135</v>
      </c>
      <c r="M33" s="40">
        <v>3.3002023008015912E-4</v>
      </c>
      <c r="N33" s="36"/>
    </row>
    <row r="34" spans="1:14" x14ac:dyDescent="0.2">
      <c r="A34" s="117">
        <f t="shared" si="6"/>
        <v>122.47111111111118</v>
      </c>
      <c r="B34" s="117">
        <f t="shared" si="6"/>
        <v>1408.751111111111</v>
      </c>
      <c r="C34" s="117">
        <f t="shared" si="6"/>
        <v>1032.5511111111111</v>
      </c>
      <c r="D34" s="117">
        <f t="shared" si="6"/>
        <v>25912172.159999996</v>
      </c>
      <c r="H34" s="39" t="s">
        <v>39</v>
      </c>
      <c r="I34" s="40">
        <v>11</v>
      </c>
      <c r="J34" s="40">
        <v>93.086619258961008</v>
      </c>
      <c r="K34" s="40">
        <v>8.4624199326328196</v>
      </c>
      <c r="L34" s="40"/>
      <c r="M34" s="40"/>
      <c r="N34" s="36"/>
    </row>
    <row r="35" spans="1:14" ht="16" thickBot="1" x14ac:dyDescent="0.25">
      <c r="A35" s="117">
        <f t="shared" si="6"/>
        <v>65.071111111111165</v>
      </c>
      <c r="B35" s="117">
        <f t="shared" si="6"/>
        <v>1895.151111111111</v>
      </c>
      <c r="C35" s="117">
        <f t="shared" si="6"/>
        <v>969.28444444444438</v>
      </c>
      <c r="D35" s="117">
        <f t="shared" si="6"/>
        <v>30640653.159999996</v>
      </c>
      <c r="H35" s="41" t="s">
        <v>40</v>
      </c>
      <c r="I35" s="42">
        <v>14</v>
      </c>
      <c r="J35" s="42">
        <v>474.93333333333339</v>
      </c>
      <c r="K35" s="42"/>
      <c r="L35" s="42"/>
      <c r="M35" s="42"/>
      <c r="N35" s="36"/>
    </row>
    <row r="36" spans="1:14" ht="16" thickBot="1" x14ac:dyDescent="0.25">
      <c r="A36" s="117"/>
      <c r="B36" s="117"/>
      <c r="C36" s="117"/>
      <c r="D36" s="117"/>
      <c r="H36" s="34"/>
      <c r="I36" s="35"/>
      <c r="J36" s="35"/>
      <c r="K36" s="35"/>
      <c r="L36" s="35"/>
      <c r="M36" s="35"/>
      <c r="N36" s="36"/>
    </row>
    <row r="37" spans="1:14" x14ac:dyDescent="0.2">
      <c r="A37" s="118" t="s">
        <v>112</v>
      </c>
      <c r="B37" s="116">
        <f>2.90902388/(SQRT(B19)*SQRT(1-I48))</f>
        <v>0.26187309051151481</v>
      </c>
      <c r="C37" s="117"/>
      <c r="D37" s="117"/>
      <c r="H37" s="43"/>
      <c r="I37" s="44" t="s">
        <v>47</v>
      </c>
      <c r="J37" s="44" t="s">
        <v>35</v>
      </c>
      <c r="K37" s="44" t="s">
        <v>48</v>
      </c>
      <c r="L37" s="44" t="s">
        <v>49</v>
      </c>
      <c r="M37" s="44" t="s">
        <v>50</v>
      </c>
      <c r="N37" s="45" t="s">
        <v>51</v>
      </c>
    </row>
    <row r="38" spans="1:14" x14ac:dyDescent="0.2">
      <c r="H38" s="39" t="s">
        <v>41</v>
      </c>
      <c r="I38" s="40">
        <v>12.046177025567275</v>
      </c>
      <c r="J38" s="40">
        <v>9.3123997906327745</v>
      </c>
      <c r="K38" s="40">
        <v>1.2935631304923541</v>
      </c>
      <c r="L38" s="40">
        <v>0.22231952804742194</v>
      </c>
      <c r="M38" s="40">
        <v>-8.4502767184559424</v>
      </c>
      <c r="N38" s="46">
        <v>32.542630769590488</v>
      </c>
    </row>
    <row r="39" spans="1:14" x14ac:dyDescent="0.2">
      <c r="H39" s="39" t="s">
        <v>83</v>
      </c>
      <c r="I39" s="148">
        <v>0.87877760726283227</v>
      </c>
      <c r="J39" s="40">
        <v>0.26187309048401336</v>
      </c>
      <c r="K39" s="40">
        <v>3.3557384824787078</v>
      </c>
      <c r="L39" s="40">
        <v>6.4120916534891942E-3</v>
      </c>
      <c r="M39" s="40">
        <v>0.30239882128018403</v>
      </c>
      <c r="N39" s="46">
        <v>1.4551563932454805</v>
      </c>
    </row>
    <row r="40" spans="1:14" x14ac:dyDescent="0.2">
      <c r="H40" s="39" t="s">
        <v>84</v>
      </c>
      <c r="I40" s="40">
        <v>0.22049272679888487</v>
      </c>
      <c r="J40" s="40">
        <v>0.14352189399765219</v>
      </c>
      <c r="K40" s="40">
        <v>1.5363002860211126</v>
      </c>
      <c r="L40" s="40">
        <v>0.15271457325249391</v>
      </c>
      <c r="M40" s="40">
        <v>-9.5396832038192769E-2</v>
      </c>
      <c r="N40" s="46">
        <v>0.53638228563596257</v>
      </c>
    </row>
    <row r="41" spans="1:14" ht="16" thickBot="1" x14ac:dyDescent="0.25">
      <c r="H41" s="41" t="s">
        <v>85</v>
      </c>
      <c r="I41" s="42">
        <v>-9.9849486888030584E-3</v>
      </c>
      <c r="J41" s="42">
        <v>2.3140827830592601E-3</v>
      </c>
      <c r="K41" s="42">
        <v>-4.3148623557895247</v>
      </c>
      <c r="L41" s="42">
        <v>1.2251399968454084E-3</v>
      </c>
      <c r="M41" s="42">
        <v>-1.5078210553540049E-2</v>
      </c>
      <c r="N41" s="47">
        <v>-4.891686824066069E-3</v>
      </c>
    </row>
    <row r="43" spans="1:14" ht="18" thickBot="1" x14ac:dyDescent="0.3">
      <c r="H43" s="189" t="s">
        <v>120</v>
      </c>
      <c r="I43" s="189"/>
    </row>
    <row r="44" spans="1:14" x14ac:dyDescent="0.2">
      <c r="H44" s="14" t="s">
        <v>30</v>
      </c>
      <c r="I44" s="15"/>
      <c r="J44" s="15"/>
      <c r="K44" s="15"/>
      <c r="L44" s="15"/>
      <c r="M44" s="15"/>
      <c r="N44" s="16"/>
    </row>
    <row r="45" spans="1:14" ht="16" thickBot="1" x14ac:dyDescent="0.25">
      <c r="H45" s="17"/>
      <c r="I45" s="18"/>
      <c r="J45" s="18"/>
      <c r="K45" s="18"/>
      <c r="L45" s="18"/>
      <c r="M45" s="18"/>
      <c r="N45" s="19"/>
    </row>
    <row r="46" spans="1:14" x14ac:dyDescent="0.2">
      <c r="H46" s="20" t="s">
        <v>31</v>
      </c>
      <c r="I46" s="21"/>
      <c r="J46" s="18"/>
      <c r="K46" s="18"/>
      <c r="L46" s="18"/>
      <c r="M46" s="18"/>
      <c r="N46" s="19"/>
    </row>
    <row r="47" spans="1:14" x14ac:dyDescent="0.2">
      <c r="H47" s="22" t="s">
        <v>32</v>
      </c>
      <c r="I47" s="23">
        <v>0.99046481403309961</v>
      </c>
      <c r="J47" s="18"/>
      <c r="K47" s="18"/>
      <c r="L47" s="18"/>
      <c r="M47" s="18"/>
      <c r="N47" s="19"/>
    </row>
    <row r="48" spans="1:14" x14ac:dyDescent="0.2">
      <c r="H48" s="22" t="s">
        <v>33</v>
      </c>
      <c r="I48" s="23">
        <v>0.98102054783762249</v>
      </c>
      <c r="J48" s="18"/>
      <c r="K48" s="18"/>
      <c r="L48" s="18"/>
      <c r="M48" s="18"/>
      <c r="N48" s="19"/>
    </row>
    <row r="49" spans="1:14" x14ac:dyDescent="0.2">
      <c r="H49" s="22" t="s">
        <v>34</v>
      </c>
      <c r="I49" s="23">
        <v>0.97785730581055963</v>
      </c>
      <c r="J49" s="18"/>
      <c r="K49" s="18"/>
      <c r="L49" s="18"/>
      <c r="M49" s="18"/>
      <c r="N49" s="19"/>
    </row>
    <row r="50" spans="1:14" x14ac:dyDescent="0.2">
      <c r="H50" s="22" t="s">
        <v>35</v>
      </c>
      <c r="I50" s="23">
        <v>3.2067550677246799</v>
      </c>
      <c r="J50" s="18"/>
      <c r="K50" s="18"/>
      <c r="L50" s="18"/>
      <c r="M50" s="18"/>
      <c r="N50" s="19"/>
    </row>
    <row r="51" spans="1:14" ht="16" thickBot="1" x14ac:dyDescent="0.25">
      <c r="H51" s="24" t="s">
        <v>36</v>
      </c>
      <c r="I51" s="25">
        <v>15</v>
      </c>
      <c r="J51" s="18"/>
      <c r="K51" s="18"/>
      <c r="L51" s="18"/>
      <c r="M51" s="18"/>
      <c r="N51" s="19"/>
    </row>
    <row r="52" spans="1:14" x14ac:dyDescent="0.2">
      <c r="H52" s="17"/>
      <c r="I52" s="18"/>
      <c r="J52" s="18"/>
      <c r="K52" s="18"/>
      <c r="L52" s="18"/>
      <c r="M52" s="18"/>
      <c r="N52" s="19"/>
    </row>
    <row r="53" spans="1:14" ht="18" thickBot="1" x14ac:dyDescent="0.3">
      <c r="A53" s="116" t="s">
        <v>116</v>
      </c>
      <c r="B53" s="118" t="s">
        <v>117</v>
      </c>
      <c r="C53" s="118" t="s">
        <v>118</v>
      </c>
      <c r="D53" s="118" t="s">
        <v>119</v>
      </c>
      <c r="E53" s="122" t="s">
        <v>121</v>
      </c>
      <c r="F53" s="118" t="s">
        <v>123</v>
      </c>
      <c r="H53" s="17" t="s">
        <v>37</v>
      </c>
      <c r="I53" s="18"/>
      <c r="J53" s="18"/>
      <c r="K53" s="18"/>
      <c r="L53" s="18"/>
      <c r="M53" s="18"/>
      <c r="N53" s="19"/>
    </row>
    <row r="54" spans="1:14" x14ac:dyDescent="0.2">
      <c r="A54" s="117">
        <v>41</v>
      </c>
      <c r="B54" s="124">
        <v>36</v>
      </c>
      <c r="C54" s="124">
        <v>35</v>
      </c>
      <c r="D54" s="124">
        <f t="shared" ref="D54:D68" si="7">B54*C54</f>
        <v>1260</v>
      </c>
      <c r="E54" s="123">
        <f>$I$60+$I$61*C54+$I$62*D54</f>
        <v>40.777332491347181</v>
      </c>
      <c r="F54" s="123">
        <f>B54-E54</f>
        <v>-4.7773324913471811</v>
      </c>
      <c r="H54" s="26"/>
      <c r="I54" s="27" t="s">
        <v>42</v>
      </c>
      <c r="J54" s="27" t="s">
        <v>43</v>
      </c>
      <c r="K54" s="27" t="s">
        <v>44</v>
      </c>
      <c r="L54" s="27" t="s">
        <v>45</v>
      </c>
      <c r="M54" s="27" t="s">
        <v>46</v>
      </c>
      <c r="N54" s="19"/>
    </row>
    <row r="55" spans="1:14" x14ac:dyDescent="0.2">
      <c r="A55" s="117">
        <v>39</v>
      </c>
      <c r="B55" s="123">
        <v>36</v>
      </c>
      <c r="C55" s="123">
        <v>35</v>
      </c>
      <c r="D55" s="123">
        <f t="shared" si="7"/>
        <v>1260</v>
      </c>
      <c r="E55" s="123">
        <f t="shared" ref="E55:E68" si="8">$I$60+$I$61*C55+$I$62*D55</f>
        <v>40.777332491347181</v>
      </c>
      <c r="F55" s="123">
        <f t="shared" ref="F55:F68" si="9">B55-E55</f>
        <v>-4.7773324913471811</v>
      </c>
      <c r="H55" s="22" t="s">
        <v>38</v>
      </c>
      <c r="I55" s="23">
        <v>2</v>
      </c>
      <c r="J55" s="23">
        <v>6378.3339965607984</v>
      </c>
      <c r="K55" s="23">
        <v>3189.1669982803992</v>
      </c>
      <c r="L55" s="23">
        <v>310.13135872771198</v>
      </c>
      <c r="M55" s="23">
        <v>4.6741434279252348E-11</v>
      </c>
      <c r="N55" s="19"/>
    </row>
    <row r="56" spans="1:14" x14ac:dyDescent="0.2">
      <c r="A56" s="117">
        <v>38</v>
      </c>
      <c r="B56" s="123">
        <v>38</v>
      </c>
      <c r="C56" s="123">
        <v>32</v>
      </c>
      <c r="D56" s="123">
        <f t="shared" si="7"/>
        <v>1216</v>
      </c>
      <c r="E56" s="123">
        <f t="shared" si="8"/>
        <v>40.465859828715416</v>
      </c>
      <c r="F56" s="123">
        <f t="shared" si="9"/>
        <v>-2.4658598287154163</v>
      </c>
      <c r="H56" s="22" t="s">
        <v>39</v>
      </c>
      <c r="I56" s="23">
        <v>12</v>
      </c>
      <c r="J56" s="23">
        <v>123.39933677253498</v>
      </c>
      <c r="K56" s="23">
        <v>10.283278064377916</v>
      </c>
      <c r="L56" s="23"/>
      <c r="M56" s="23"/>
      <c r="N56" s="19"/>
    </row>
    <row r="57" spans="1:14" ht="16" thickBot="1" x14ac:dyDescent="0.25">
      <c r="A57" s="117">
        <v>45</v>
      </c>
      <c r="B57" s="123">
        <v>51</v>
      </c>
      <c r="C57" s="123">
        <v>41</v>
      </c>
      <c r="D57" s="123">
        <f t="shared" si="7"/>
        <v>2091</v>
      </c>
      <c r="E57" s="123">
        <f t="shared" si="8"/>
        <v>47.19793792270508</v>
      </c>
      <c r="F57" s="123">
        <f t="shared" si="9"/>
        <v>3.8020620772949201</v>
      </c>
      <c r="H57" s="24" t="s">
        <v>40</v>
      </c>
      <c r="I57" s="25">
        <v>14</v>
      </c>
      <c r="J57" s="25">
        <v>6501.7333333333336</v>
      </c>
      <c r="K57" s="25"/>
      <c r="L57" s="25"/>
      <c r="M57" s="25"/>
      <c r="N57" s="19"/>
    </row>
    <row r="58" spans="1:14" ht="16" thickBot="1" x14ac:dyDescent="0.25">
      <c r="A58" s="117">
        <v>41</v>
      </c>
      <c r="B58" s="123">
        <v>52</v>
      </c>
      <c r="C58" s="123">
        <v>39</v>
      </c>
      <c r="D58" s="123">
        <f t="shared" si="7"/>
        <v>2028</v>
      </c>
      <c r="E58" s="123">
        <f t="shared" si="8"/>
        <v>46.727587071477473</v>
      </c>
      <c r="F58" s="123">
        <f t="shared" si="9"/>
        <v>5.2724129285225274</v>
      </c>
      <c r="H58" s="17"/>
      <c r="I58" s="18"/>
      <c r="J58" s="18"/>
      <c r="K58" s="18"/>
      <c r="L58" s="18"/>
      <c r="M58" s="18"/>
      <c r="N58" s="19"/>
    </row>
    <row r="59" spans="1:14" x14ac:dyDescent="0.2">
      <c r="A59" s="117">
        <v>43</v>
      </c>
      <c r="B59" s="123">
        <v>55</v>
      </c>
      <c r="C59" s="123">
        <v>55</v>
      </c>
      <c r="D59" s="123">
        <f t="shared" si="7"/>
        <v>3025</v>
      </c>
      <c r="E59" s="123">
        <f t="shared" si="8"/>
        <v>54.337293521008306</v>
      </c>
      <c r="F59" s="123">
        <f t="shared" si="9"/>
        <v>0.66270647899169433</v>
      </c>
      <c r="H59" s="26"/>
      <c r="I59" s="27" t="s">
        <v>47</v>
      </c>
      <c r="J59" s="27" t="s">
        <v>35</v>
      </c>
      <c r="K59" s="27" t="s">
        <v>48</v>
      </c>
      <c r="L59" s="27" t="s">
        <v>49</v>
      </c>
      <c r="M59" s="27" t="s">
        <v>50</v>
      </c>
      <c r="N59" s="28" t="s">
        <v>51</v>
      </c>
    </row>
    <row r="60" spans="1:14" x14ac:dyDescent="0.2">
      <c r="A60" s="117">
        <v>47</v>
      </c>
      <c r="B60" s="123">
        <v>57</v>
      </c>
      <c r="C60" s="123">
        <v>52</v>
      </c>
      <c r="D60" s="123">
        <f t="shared" si="7"/>
        <v>2964</v>
      </c>
      <c r="E60" s="123">
        <f t="shared" si="8"/>
        <v>53.893169146662402</v>
      </c>
      <c r="F60" s="123">
        <f t="shared" si="9"/>
        <v>3.1068308533375983</v>
      </c>
      <c r="H60" s="22" t="s">
        <v>41</v>
      </c>
      <c r="I60" s="23">
        <v>31.317213501041927</v>
      </c>
      <c r="J60" s="23">
        <v>4.8631100389797313</v>
      </c>
      <c r="K60" s="23">
        <v>6.4397501290372201</v>
      </c>
      <c r="L60" s="23">
        <v>3.2084680148854236E-5</v>
      </c>
      <c r="M60" s="23">
        <v>20.721406956029391</v>
      </c>
      <c r="N60" s="29">
        <v>41.913020046054463</v>
      </c>
    </row>
    <row r="61" spans="1:14" x14ac:dyDescent="0.2">
      <c r="A61" s="117">
        <v>49</v>
      </c>
      <c r="B61" s="123">
        <v>58</v>
      </c>
      <c r="C61" s="123">
        <v>54</v>
      </c>
      <c r="D61" s="123">
        <f t="shared" si="7"/>
        <v>3132</v>
      </c>
      <c r="E61" s="123">
        <f t="shared" si="8"/>
        <v>55.182839393771445</v>
      </c>
      <c r="F61" s="123">
        <f t="shared" si="9"/>
        <v>2.8171606062285548</v>
      </c>
      <c r="H61" s="22" t="s">
        <v>84</v>
      </c>
      <c r="I61" s="23">
        <v>-1.0620393150628519E-2</v>
      </c>
      <c r="J61" s="23">
        <v>0.15818128641299262</v>
      </c>
      <c r="K61" s="23">
        <v>-6.714064218001066E-2</v>
      </c>
      <c r="L61" s="23">
        <v>0.94757543797367516</v>
      </c>
      <c r="M61" s="23">
        <v>-0.35526780940052327</v>
      </c>
      <c r="N61" s="29">
        <v>0.33402702309926624</v>
      </c>
    </row>
    <row r="62" spans="1:14" ht="16" thickBot="1" x14ac:dyDescent="0.25">
      <c r="A62" s="117">
        <v>41</v>
      </c>
      <c r="B62" s="123">
        <v>62</v>
      </c>
      <c r="C62" s="123">
        <v>65</v>
      </c>
      <c r="D62" s="123">
        <f t="shared" si="7"/>
        <v>4030</v>
      </c>
      <c r="E62" s="123">
        <f t="shared" si="8"/>
        <v>62.073146664367215</v>
      </c>
      <c r="F62" s="123">
        <f t="shared" si="9"/>
        <v>-7.3146664367214953E-2</v>
      </c>
      <c r="H62" s="24" t="s">
        <v>85</v>
      </c>
      <c r="I62" s="25">
        <v>7.8030418655375038E-3</v>
      </c>
      <c r="J62" s="25">
        <v>1.1971859943672072E-3</v>
      </c>
      <c r="K62" s="25">
        <v>6.5178192045772576</v>
      </c>
      <c r="L62" s="25">
        <v>2.8608445430035919E-5</v>
      </c>
      <c r="M62" s="25">
        <v>5.1945976615123141E-3</v>
      </c>
      <c r="N62" s="30">
        <v>1.0411486069562693E-2</v>
      </c>
    </row>
    <row r="63" spans="1:14" x14ac:dyDescent="0.2">
      <c r="A63" s="117">
        <v>35</v>
      </c>
      <c r="B63" s="123">
        <v>70</v>
      </c>
      <c r="C63" s="123">
        <v>77</v>
      </c>
      <c r="D63" s="123">
        <f t="shared" si="7"/>
        <v>5390</v>
      </c>
      <c r="E63" s="123">
        <f t="shared" si="8"/>
        <v>72.557838883690678</v>
      </c>
      <c r="F63" s="123">
        <f t="shared" si="9"/>
        <v>-2.5578388836906782</v>
      </c>
    </row>
    <row r="64" spans="1:14" ht="18" thickBot="1" x14ac:dyDescent="0.3">
      <c r="A64" s="117">
        <v>36</v>
      </c>
      <c r="B64" s="123">
        <v>72</v>
      </c>
      <c r="C64" s="123">
        <v>75</v>
      </c>
      <c r="D64" s="123">
        <f t="shared" si="7"/>
        <v>5400</v>
      </c>
      <c r="E64" s="123">
        <f t="shared" si="8"/>
        <v>72.6571100886473</v>
      </c>
      <c r="F64" s="123">
        <f t="shared" si="9"/>
        <v>-0.65711008864730047</v>
      </c>
      <c r="H64" s="189" t="s">
        <v>124</v>
      </c>
      <c r="I64" s="189"/>
    </row>
    <row r="65" spans="1:14" x14ac:dyDescent="0.2">
      <c r="A65" s="117">
        <v>39</v>
      </c>
      <c r="B65" s="123">
        <v>74</v>
      </c>
      <c r="C65" s="123">
        <v>74</v>
      </c>
      <c r="D65" s="123">
        <f t="shared" si="7"/>
        <v>5476</v>
      </c>
      <c r="E65" s="123">
        <f t="shared" si="8"/>
        <v>73.260761663578791</v>
      </c>
      <c r="F65" s="123">
        <f t="shared" si="9"/>
        <v>0.7392383364212094</v>
      </c>
      <c r="H65" s="134" t="s">
        <v>30</v>
      </c>
      <c r="I65" s="135"/>
      <c r="J65" s="135"/>
      <c r="K65" s="135"/>
      <c r="L65" s="135"/>
      <c r="M65" s="135"/>
      <c r="N65" s="136"/>
    </row>
    <row r="66" spans="1:14" ht="16" thickBot="1" x14ac:dyDescent="0.25">
      <c r="A66" s="117">
        <v>33</v>
      </c>
      <c r="B66" s="123">
        <v>83</v>
      </c>
      <c r="C66" s="123">
        <v>81</v>
      </c>
      <c r="D66" s="123">
        <f t="shared" si="7"/>
        <v>6723</v>
      </c>
      <c r="E66" s="123">
        <f t="shared" si="8"/>
        <v>82.916812117849659</v>
      </c>
      <c r="F66" s="123">
        <f t="shared" si="9"/>
        <v>8.3187882150340897E-2</v>
      </c>
      <c r="H66" s="137"/>
      <c r="I66" s="138"/>
      <c r="J66" s="138"/>
      <c r="K66" s="138"/>
      <c r="L66" s="138"/>
      <c r="M66" s="138"/>
      <c r="N66" s="139"/>
    </row>
    <row r="67" spans="1:14" x14ac:dyDescent="0.2">
      <c r="A67" s="117">
        <v>28</v>
      </c>
      <c r="B67" s="123">
        <v>101</v>
      </c>
      <c r="C67" s="123">
        <v>92</v>
      </c>
      <c r="D67" s="123">
        <f t="shared" si="7"/>
        <v>9292</v>
      </c>
      <c r="E67" s="123">
        <f t="shared" si="8"/>
        <v>102.84600234575859</v>
      </c>
      <c r="F67" s="123">
        <f t="shared" si="9"/>
        <v>-1.8460023457585919</v>
      </c>
      <c r="H67" s="140" t="s">
        <v>31</v>
      </c>
      <c r="I67" s="130"/>
      <c r="J67" s="138"/>
      <c r="K67" s="138"/>
      <c r="L67" s="138"/>
      <c r="M67" s="138"/>
      <c r="N67" s="139"/>
    </row>
    <row r="68" spans="1:14" x14ac:dyDescent="0.2">
      <c r="A68" s="117">
        <v>31</v>
      </c>
      <c r="B68" s="123">
        <v>107</v>
      </c>
      <c r="C68" s="123">
        <v>91</v>
      </c>
      <c r="D68" s="123">
        <f t="shared" si="7"/>
        <v>9737</v>
      </c>
      <c r="E68" s="123">
        <f t="shared" si="8"/>
        <v>106.3289763690734</v>
      </c>
      <c r="F68" s="123">
        <f t="shared" si="9"/>
        <v>0.671023630926598</v>
      </c>
      <c r="H68" s="141" t="s">
        <v>32</v>
      </c>
      <c r="I68" s="131">
        <v>0.44793919865385429</v>
      </c>
      <c r="J68" s="138"/>
      <c r="K68" s="138"/>
      <c r="L68" s="138"/>
      <c r="M68" s="138"/>
      <c r="N68" s="139"/>
    </row>
    <row r="69" spans="1:14" x14ac:dyDescent="0.2">
      <c r="H69" s="141" t="s">
        <v>33</v>
      </c>
      <c r="I69" s="131">
        <v>0.20064952569065711</v>
      </c>
      <c r="J69" s="138"/>
      <c r="K69" s="138"/>
      <c r="L69" s="138"/>
      <c r="M69" s="138"/>
      <c r="N69" s="139"/>
    </row>
    <row r="70" spans="1:14" x14ac:dyDescent="0.2">
      <c r="H70" s="141" t="s">
        <v>34</v>
      </c>
      <c r="I70" s="131">
        <v>0.1391610276668615</v>
      </c>
      <c r="J70" s="138"/>
      <c r="K70" s="138"/>
      <c r="L70" s="138"/>
      <c r="M70" s="138"/>
      <c r="N70" s="139"/>
    </row>
    <row r="71" spans="1:14" x14ac:dyDescent="0.2">
      <c r="H71" s="141" t="s">
        <v>35</v>
      </c>
      <c r="I71" s="131">
        <v>5.4039742160840598</v>
      </c>
      <c r="J71" s="138"/>
      <c r="K71" s="138"/>
      <c r="L71" s="138"/>
      <c r="M71" s="138"/>
      <c r="N71" s="139"/>
    </row>
    <row r="72" spans="1:14" ht="16" thickBot="1" x14ac:dyDescent="0.25">
      <c r="H72" s="142" t="s">
        <v>36</v>
      </c>
      <c r="I72" s="132">
        <v>15</v>
      </c>
      <c r="J72" s="138"/>
      <c r="K72" s="138"/>
      <c r="L72" s="138"/>
      <c r="M72" s="138"/>
      <c r="N72" s="139"/>
    </row>
    <row r="73" spans="1:14" x14ac:dyDescent="0.2">
      <c r="H73" s="137"/>
      <c r="I73" s="138"/>
      <c r="J73" s="138"/>
      <c r="K73" s="138"/>
      <c r="L73" s="138"/>
      <c r="M73" s="138"/>
      <c r="N73" s="139"/>
    </row>
    <row r="74" spans="1:14" ht="16" thickBot="1" x14ac:dyDescent="0.25">
      <c r="H74" s="137" t="s">
        <v>37</v>
      </c>
      <c r="I74" s="138"/>
      <c r="J74" s="138"/>
      <c r="K74" s="138"/>
      <c r="L74" s="138"/>
      <c r="M74" s="138"/>
      <c r="N74" s="139"/>
    </row>
    <row r="75" spans="1:14" x14ac:dyDescent="0.2">
      <c r="H75" s="143"/>
      <c r="I75" s="133" t="s">
        <v>42</v>
      </c>
      <c r="J75" s="133" t="s">
        <v>43</v>
      </c>
      <c r="K75" s="133" t="s">
        <v>44</v>
      </c>
      <c r="L75" s="133" t="s">
        <v>45</v>
      </c>
      <c r="M75" s="133" t="s">
        <v>46</v>
      </c>
      <c r="N75" s="139"/>
    </row>
    <row r="76" spans="1:14" x14ac:dyDescent="0.2">
      <c r="H76" s="141" t="s">
        <v>38</v>
      </c>
      <c r="I76" s="131">
        <v>1</v>
      </c>
      <c r="J76" s="131">
        <v>95.29514806801609</v>
      </c>
      <c r="K76" s="131">
        <v>95.29514806801609</v>
      </c>
      <c r="L76" s="131">
        <v>3.2632042111844592</v>
      </c>
      <c r="M76" s="131">
        <v>9.404352864924885E-2</v>
      </c>
      <c r="N76" s="139"/>
    </row>
    <row r="77" spans="1:14" x14ac:dyDescent="0.2">
      <c r="H77" s="141" t="s">
        <v>39</v>
      </c>
      <c r="I77" s="131">
        <v>13</v>
      </c>
      <c r="J77" s="131">
        <v>379.63818526531725</v>
      </c>
      <c r="K77" s="131">
        <v>29.202937328101328</v>
      </c>
      <c r="L77" s="131"/>
      <c r="M77" s="131"/>
      <c r="N77" s="139"/>
    </row>
    <row r="78" spans="1:14" ht="16" thickBot="1" x14ac:dyDescent="0.25">
      <c r="H78" s="142" t="s">
        <v>40</v>
      </c>
      <c r="I78" s="132">
        <v>14</v>
      </c>
      <c r="J78" s="132">
        <v>474.93333333333334</v>
      </c>
      <c r="K78" s="132"/>
      <c r="L78" s="132"/>
      <c r="M78" s="132"/>
      <c r="N78" s="139"/>
    </row>
    <row r="79" spans="1:14" ht="16" thickBot="1" x14ac:dyDescent="0.25">
      <c r="H79" s="137"/>
      <c r="I79" s="138"/>
      <c r="J79" s="138"/>
      <c r="K79" s="138"/>
      <c r="L79" s="138"/>
      <c r="M79" s="138"/>
      <c r="N79" s="139"/>
    </row>
    <row r="80" spans="1:14" x14ac:dyDescent="0.2">
      <c r="H80" s="143"/>
      <c r="I80" s="133" t="s">
        <v>47</v>
      </c>
      <c r="J80" s="133" t="s">
        <v>35</v>
      </c>
      <c r="K80" s="133" t="s">
        <v>48</v>
      </c>
      <c r="L80" s="133" t="s">
        <v>49</v>
      </c>
      <c r="M80" s="133" t="s">
        <v>50</v>
      </c>
      <c r="N80" s="144" t="s">
        <v>51</v>
      </c>
    </row>
    <row r="81" spans="8:14" x14ac:dyDescent="0.2">
      <c r="H81" s="141" t="s">
        <v>41</v>
      </c>
      <c r="I81" s="131">
        <v>39.066666666666677</v>
      </c>
      <c r="J81" s="131">
        <v>1.3953001428151894</v>
      </c>
      <c r="K81" s="131">
        <v>27.998754868500821</v>
      </c>
      <c r="L81" s="131">
        <v>5.2615884062335572E-13</v>
      </c>
      <c r="M81" s="131">
        <v>36.052303971770684</v>
      </c>
      <c r="N81" s="145">
        <v>42.08102936156267</v>
      </c>
    </row>
    <row r="82" spans="8:14" ht="16" thickBot="1" x14ac:dyDescent="0.25">
      <c r="H82" s="142" t="s">
        <v>122</v>
      </c>
      <c r="I82" s="147">
        <v>0.87877760726283294</v>
      </c>
      <c r="J82" s="132">
        <v>0.4864708876196906</v>
      </c>
      <c r="K82" s="132">
        <v>1.8064341148197069</v>
      </c>
      <c r="L82" s="132">
        <v>9.4043528649248836E-2</v>
      </c>
      <c r="M82" s="132">
        <v>-0.17217885063238014</v>
      </c>
      <c r="N82" s="146">
        <v>1.9297340651580459</v>
      </c>
    </row>
  </sheetData>
  <mergeCells count="3">
    <mergeCell ref="H43:I43"/>
    <mergeCell ref="H64:I64"/>
    <mergeCell ref="A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01"/>
  <sheetViews>
    <sheetView workbookViewId="0">
      <selection activeCell="E1" sqref="E1:M19"/>
    </sheetView>
  </sheetViews>
  <sheetFormatPr baseColWidth="10" defaultColWidth="8.83203125" defaultRowHeight="15" x14ac:dyDescent="0.2"/>
  <cols>
    <col min="1" max="1" width="19" bestFit="1" customWidth="1"/>
    <col min="2" max="2" width="11.33203125" bestFit="1" customWidth="1"/>
    <col min="3" max="3" width="21.83203125" bestFit="1" customWidth="1"/>
    <col min="5" max="5" width="22.5" bestFit="1" customWidth="1"/>
    <col min="6" max="6" width="12" bestFit="1" customWidth="1"/>
    <col min="7" max="7" width="14.5" bestFit="1" customWidth="1"/>
    <col min="8" max="9" width="12" bestFit="1" customWidth="1"/>
    <col min="10" max="10" width="13.5" bestFit="1" customWidth="1"/>
    <col min="11" max="11" width="12" bestFit="1" customWidth="1"/>
  </cols>
  <sheetData>
    <row r="1" spans="1:13" x14ac:dyDescent="0.2">
      <c r="A1" t="s">
        <v>86</v>
      </c>
      <c r="B1" t="s">
        <v>87</v>
      </c>
      <c r="C1" t="s">
        <v>147</v>
      </c>
      <c r="E1" t="s">
        <v>30</v>
      </c>
    </row>
    <row r="2" spans="1:13" ht="16" thickBot="1" x14ac:dyDescent="0.25">
      <c r="A2" s="183">
        <v>2.1324244603891565</v>
      </c>
      <c r="B2" s="184">
        <v>2.6980350027920212</v>
      </c>
      <c r="C2">
        <v>0</v>
      </c>
    </row>
    <row r="3" spans="1:13" x14ac:dyDescent="0.2">
      <c r="A3" s="183">
        <v>2.0929339275897654</v>
      </c>
      <c r="B3" s="184">
        <v>3.3315162979456363</v>
      </c>
      <c r="C3">
        <v>0</v>
      </c>
      <c r="E3" s="4" t="s">
        <v>31</v>
      </c>
      <c r="F3" s="4"/>
    </row>
    <row r="4" spans="1:13" x14ac:dyDescent="0.2">
      <c r="A4" s="183">
        <v>2.1454483676751259</v>
      </c>
      <c r="B4" s="184">
        <v>2.9031775354419369</v>
      </c>
      <c r="C4">
        <v>0</v>
      </c>
      <c r="E4" s="1" t="s">
        <v>32</v>
      </c>
      <c r="F4" s="1">
        <v>0.9332934020582343</v>
      </c>
    </row>
    <row r="5" spans="1:13" x14ac:dyDescent="0.2">
      <c r="A5" s="183">
        <v>2.7058312749996549</v>
      </c>
      <c r="B5" s="184">
        <v>4.007306352776359</v>
      </c>
      <c r="C5">
        <v>1</v>
      </c>
      <c r="E5" s="1" t="s">
        <v>33</v>
      </c>
      <c r="F5" s="1">
        <v>0.87103657432543291</v>
      </c>
    </row>
    <row r="6" spans="1:13" x14ac:dyDescent="0.2">
      <c r="A6" s="183">
        <v>2.5656124304642436</v>
      </c>
      <c r="B6" s="184">
        <v>3.430851103019668</v>
      </c>
      <c r="C6">
        <v>1</v>
      </c>
      <c r="E6" s="1" t="s">
        <v>34</v>
      </c>
      <c r="F6" s="1">
        <v>0.86972730096833073</v>
      </c>
    </row>
    <row r="7" spans="1:13" x14ac:dyDescent="0.2">
      <c r="A7" s="183">
        <v>2.1193862967737367</v>
      </c>
      <c r="B7" s="184">
        <v>3.24013538621919</v>
      </c>
      <c r="C7">
        <v>0</v>
      </c>
      <c r="E7" s="1" t="s">
        <v>35</v>
      </c>
      <c r="F7" s="1">
        <v>9.5635900924230605E-2</v>
      </c>
    </row>
    <row r="8" spans="1:13" ht="16" thickBot="1" x14ac:dyDescent="0.25">
      <c r="A8" s="183">
        <v>2.1499408622292684</v>
      </c>
      <c r="B8" s="184">
        <v>2.8972313500312157</v>
      </c>
      <c r="C8">
        <v>0</v>
      </c>
      <c r="E8" s="2" t="s">
        <v>36</v>
      </c>
      <c r="F8" s="2">
        <v>200</v>
      </c>
    </row>
    <row r="9" spans="1:13" x14ac:dyDescent="0.2">
      <c r="A9" s="183">
        <v>2.1342583996118627</v>
      </c>
      <c r="B9" s="184">
        <v>3.3871518396303872</v>
      </c>
      <c r="C9">
        <v>0</v>
      </c>
    </row>
    <row r="10" spans="1:13" ht="16" thickBot="1" x14ac:dyDescent="0.25">
      <c r="A10" s="183">
        <v>2.6162114178642515</v>
      </c>
      <c r="B10" s="184">
        <v>3.6388691623308116</v>
      </c>
      <c r="C10">
        <v>1</v>
      </c>
      <c r="E10" t="s">
        <v>37</v>
      </c>
    </row>
    <row r="11" spans="1:13" x14ac:dyDescent="0.2">
      <c r="A11" s="183">
        <v>1.9733684685450861</v>
      </c>
      <c r="B11" s="184">
        <v>3.1961537458450766</v>
      </c>
      <c r="C11">
        <v>0</v>
      </c>
      <c r="E11" s="3"/>
      <c r="F11" s="3" t="s">
        <v>42</v>
      </c>
      <c r="G11" s="3" t="s">
        <v>43</v>
      </c>
      <c r="H11" s="3" t="s">
        <v>44</v>
      </c>
      <c r="I11" s="3" t="s">
        <v>45</v>
      </c>
      <c r="J11" s="3" t="s">
        <v>46</v>
      </c>
    </row>
    <row r="12" spans="1:13" x14ac:dyDescent="0.2">
      <c r="A12" s="183">
        <v>2.0391156586373107</v>
      </c>
      <c r="B12" s="184">
        <v>3.026788983985607</v>
      </c>
      <c r="C12">
        <v>0</v>
      </c>
      <c r="E12" s="1" t="s">
        <v>38</v>
      </c>
      <c r="F12" s="1">
        <v>2</v>
      </c>
      <c r="G12" s="1">
        <v>12.169646505097154</v>
      </c>
      <c r="H12" s="1">
        <v>6.0848232525485768</v>
      </c>
      <c r="I12" s="1">
        <v>665.2824405235632</v>
      </c>
      <c r="J12" s="1">
        <v>2.4041205626365763E-88</v>
      </c>
    </row>
    <row r="13" spans="1:13" x14ac:dyDescent="0.2">
      <c r="A13" s="183">
        <v>2.1702756403572856</v>
      </c>
      <c r="B13" s="184">
        <v>4.0230942956591029</v>
      </c>
      <c r="C13">
        <v>0</v>
      </c>
      <c r="E13" s="1" t="s">
        <v>39</v>
      </c>
      <c r="F13" s="1">
        <v>197</v>
      </c>
      <c r="G13" s="1">
        <v>1.801806432481083</v>
      </c>
      <c r="H13" s="1">
        <v>9.1462255455892535E-3</v>
      </c>
      <c r="I13" s="1"/>
      <c r="J13" s="1"/>
    </row>
    <row r="14" spans="1:13" ht="16" thickBot="1" x14ac:dyDescent="0.25">
      <c r="A14" s="183">
        <v>2.2127149823534999</v>
      </c>
      <c r="B14" s="184">
        <v>3.4272924792426056</v>
      </c>
      <c r="C14">
        <v>0</v>
      </c>
      <c r="E14" s="2" t="s">
        <v>40</v>
      </c>
      <c r="F14" s="2">
        <v>199</v>
      </c>
      <c r="G14" s="2">
        <v>13.971452937578237</v>
      </c>
      <c r="H14" s="2"/>
      <c r="I14" s="2"/>
      <c r="J14" s="2"/>
    </row>
    <row r="15" spans="1:13" ht="16" thickBot="1" x14ac:dyDescent="0.25">
      <c r="A15" s="183">
        <v>2.6253668462796487</v>
      </c>
      <c r="B15" s="184">
        <v>3.6765081458163333</v>
      </c>
      <c r="C15">
        <v>1</v>
      </c>
    </row>
    <row r="16" spans="1:13" x14ac:dyDescent="0.2">
      <c r="A16" s="183">
        <v>2.4212611603271217</v>
      </c>
      <c r="B16" s="184">
        <v>2.8374069924559446</v>
      </c>
      <c r="C16">
        <v>1</v>
      </c>
      <c r="E16" s="3"/>
      <c r="F16" s="3" t="s">
        <v>47</v>
      </c>
      <c r="G16" s="3" t="s">
        <v>35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76</v>
      </c>
      <c r="M16" s="3" t="s">
        <v>77</v>
      </c>
    </row>
    <row r="17" spans="1:13" x14ac:dyDescent="0.2">
      <c r="A17" s="183">
        <v>1.9367629666265564</v>
      </c>
      <c r="B17" s="184">
        <v>3.7612876055540982</v>
      </c>
      <c r="C17">
        <v>0</v>
      </c>
      <c r="E17" s="1" t="s">
        <v>41</v>
      </c>
      <c r="F17" s="1">
        <v>1.8219013017608756</v>
      </c>
      <c r="G17" s="1">
        <v>5.9565420523807609E-2</v>
      </c>
      <c r="H17" s="1">
        <v>30.586559882216942</v>
      </c>
      <c r="I17" s="1">
        <v>9.4608620734707977E-77</v>
      </c>
      <c r="J17" s="1">
        <v>1.704433584807675</v>
      </c>
      <c r="K17" s="1">
        <v>1.9393690187140762</v>
      </c>
      <c r="L17" s="1">
        <v>1.704433584807675</v>
      </c>
      <c r="M17" s="1">
        <v>1.9393690187140762</v>
      </c>
    </row>
    <row r="18" spans="1:13" x14ac:dyDescent="0.2">
      <c r="A18" s="183">
        <v>2.5258511865668698</v>
      </c>
      <c r="B18" s="184">
        <v>3.2673882114415758</v>
      </c>
      <c r="C18">
        <v>1</v>
      </c>
      <c r="E18" s="1" t="s">
        <v>87</v>
      </c>
      <c r="F18" s="1">
        <v>8.375445059369642E-2</v>
      </c>
      <c r="G18" s="1">
        <v>1.8135789013980178E-2</v>
      </c>
      <c r="H18" s="1">
        <v>4.6181862023832192</v>
      </c>
      <c r="I18" s="1">
        <v>6.9776227583298097E-6</v>
      </c>
      <c r="J18" s="1">
        <v>4.7989241318195625E-2</v>
      </c>
      <c r="K18" s="1">
        <v>0.11951965986919721</v>
      </c>
      <c r="L18" s="1">
        <v>4.7989241318195625E-2</v>
      </c>
      <c r="M18" s="1">
        <v>0.11951965986919721</v>
      </c>
    </row>
    <row r="19" spans="1:13" ht="16" thickBot="1" x14ac:dyDescent="0.25">
      <c r="A19" s="183">
        <v>2.6448036120765028</v>
      </c>
      <c r="B19" s="184">
        <v>3.7564148496478449</v>
      </c>
      <c r="C19">
        <v>1</v>
      </c>
      <c r="E19" s="2" t="s">
        <v>147</v>
      </c>
      <c r="F19" s="2">
        <v>0.46762862898243401</v>
      </c>
      <c r="G19" s="2">
        <v>1.4321505519393752E-2</v>
      </c>
      <c r="H19" s="2">
        <v>32.652197658213055</v>
      </c>
      <c r="I19" s="2">
        <v>2.0028206220807238E-81</v>
      </c>
      <c r="J19" s="2">
        <v>0.4393854882154945</v>
      </c>
      <c r="K19" s="2">
        <v>0.49587176974937353</v>
      </c>
      <c r="L19" s="2">
        <v>0.4393854882154945</v>
      </c>
      <c r="M19" s="2">
        <v>0.49587176974937353</v>
      </c>
    </row>
    <row r="20" spans="1:13" x14ac:dyDescent="0.2">
      <c r="A20" s="183">
        <v>2.7647513885877562</v>
      </c>
      <c r="B20" s="184">
        <v>4.2495334864163308</v>
      </c>
      <c r="C20">
        <v>1</v>
      </c>
    </row>
    <row r="21" spans="1:13" x14ac:dyDescent="0.2">
      <c r="A21" s="183">
        <v>2.531871075154486</v>
      </c>
      <c r="B21" s="184">
        <v>3.2921366423017755</v>
      </c>
      <c r="C21">
        <v>1</v>
      </c>
    </row>
    <row r="22" spans="1:13" x14ac:dyDescent="0.2">
      <c r="A22" s="183">
        <v>2.1354913219982699</v>
      </c>
      <c r="B22" s="184">
        <v>3.3828926532046171</v>
      </c>
      <c r="C22">
        <v>0</v>
      </c>
    </row>
    <row r="23" spans="1:13" x14ac:dyDescent="0.2">
      <c r="A23" s="183">
        <v>2.5608270104040276</v>
      </c>
      <c r="B23" s="184">
        <v>3.4111777094387801</v>
      </c>
      <c r="C23">
        <v>1</v>
      </c>
    </row>
    <row r="24" spans="1:13" x14ac:dyDescent="0.2">
      <c r="A24" s="183">
        <v>2.0776493916417529</v>
      </c>
      <c r="B24" s="184">
        <v>2.8351497873850167</v>
      </c>
      <c r="C24">
        <v>0</v>
      </c>
    </row>
    <row r="25" spans="1:13" x14ac:dyDescent="0.2">
      <c r="A25" s="183">
        <v>2.3087771315220742</v>
      </c>
      <c r="B25" s="184">
        <v>2.7060695244622184</v>
      </c>
      <c r="C25">
        <v>0</v>
      </c>
    </row>
    <row r="26" spans="1:13" x14ac:dyDescent="0.2">
      <c r="A26" s="183">
        <v>2.0655351382191292</v>
      </c>
      <c r="B26" s="184">
        <v>3.9202344466652721</v>
      </c>
      <c r="C26">
        <v>0</v>
      </c>
    </row>
    <row r="27" spans="1:13" x14ac:dyDescent="0.2">
      <c r="A27" s="183">
        <v>1.975701254243031</v>
      </c>
      <c r="B27" s="184">
        <v>3.1873342620351468</v>
      </c>
      <c r="C27">
        <v>0</v>
      </c>
    </row>
    <row r="28" spans="1:13" x14ac:dyDescent="0.2">
      <c r="A28" s="183">
        <v>2.5383673570668908</v>
      </c>
      <c r="B28" s="184">
        <v>3.3188435790527731</v>
      </c>
      <c r="C28">
        <v>1</v>
      </c>
    </row>
    <row r="29" spans="1:13" x14ac:dyDescent="0.2">
      <c r="A29" s="183">
        <v>2.6235792458119978</v>
      </c>
      <c r="B29" s="184">
        <v>3.6691591216715462</v>
      </c>
      <c r="C29">
        <v>1</v>
      </c>
    </row>
    <row r="30" spans="1:13" x14ac:dyDescent="0.2">
      <c r="A30" s="183">
        <v>1.9722209590798592</v>
      </c>
      <c r="B30" s="184">
        <v>4.4532863809913401</v>
      </c>
      <c r="C30">
        <v>0</v>
      </c>
    </row>
    <row r="31" spans="1:13" x14ac:dyDescent="0.2">
      <c r="A31" s="183">
        <v>2.1100213889911537</v>
      </c>
      <c r="B31" s="184">
        <v>3.231978605723707</v>
      </c>
      <c r="C31">
        <v>0</v>
      </c>
    </row>
    <row r="32" spans="1:13" x14ac:dyDescent="0.2">
      <c r="A32" s="183">
        <v>2.4540082901349525</v>
      </c>
      <c r="B32" s="184">
        <v>2.9720340816659157</v>
      </c>
      <c r="C32">
        <v>1</v>
      </c>
    </row>
    <row r="33" spans="1:3" x14ac:dyDescent="0.2">
      <c r="A33" s="183">
        <v>2.101995325621683</v>
      </c>
      <c r="B33" s="184">
        <v>3.1934001142112538</v>
      </c>
      <c r="C33">
        <v>0</v>
      </c>
    </row>
    <row r="34" spans="1:3" x14ac:dyDescent="0.2">
      <c r="A34" s="183">
        <v>2.610993805921753</v>
      </c>
      <c r="B34" s="184">
        <v>3.6174189799005401</v>
      </c>
      <c r="C34">
        <v>1</v>
      </c>
    </row>
    <row r="35" spans="1:3" x14ac:dyDescent="0.2">
      <c r="A35" s="183">
        <v>1.9966490545374107</v>
      </c>
      <c r="B35" s="184">
        <v>3.5036152509896783</v>
      </c>
      <c r="C35">
        <v>0</v>
      </c>
    </row>
    <row r="36" spans="1:3" x14ac:dyDescent="0.2">
      <c r="A36" s="183">
        <v>2.0667698113828372</v>
      </c>
      <c r="B36" s="184">
        <v>3.1898040631099138</v>
      </c>
      <c r="C36">
        <v>0</v>
      </c>
    </row>
    <row r="37" spans="1:3" x14ac:dyDescent="0.2">
      <c r="A37" s="183">
        <v>1.9368244939431314</v>
      </c>
      <c r="B37" s="184">
        <v>3.9860658559668809</v>
      </c>
      <c r="C37">
        <v>0</v>
      </c>
    </row>
    <row r="38" spans="1:3" x14ac:dyDescent="0.2">
      <c r="A38" s="183">
        <v>2.5490286017539621</v>
      </c>
      <c r="B38" s="184">
        <v>3.3626731405440662</v>
      </c>
      <c r="C38">
        <v>1</v>
      </c>
    </row>
    <row r="39" spans="1:3" x14ac:dyDescent="0.2">
      <c r="A39" s="183">
        <v>2.6989391241496197</v>
      </c>
      <c r="B39" s="184">
        <v>3.9789719548373252</v>
      </c>
      <c r="C39">
        <v>1</v>
      </c>
    </row>
    <row r="40" spans="1:3" x14ac:dyDescent="0.2">
      <c r="A40" s="183">
        <v>2.5824004862098082</v>
      </c>
      <c r="B40" s="184">
        <v>3.4998686655292115</v>
      </c>
      <c r="C40">
        <v>1</v>
      </c>
    </row>
    <row r="41" spans="1:3" x14ac:dyDescent="0.2">
      <c r="A41" s="183">
        <v>2.6040433337239666</v>
      </c>
      <c r="B41" s="184">
        <v>3.5888448164207514</v>
      </c>
      <c r="C41">
        <v>1</v>
      </c>
    </row>
    <row r="42" spans="1:3" x14ac:dyDescent="0.2">
      <c r="A42" s="183">
        <v>2.2111935568790066</v>
      </c>
      <c r="B42" s="184">
        <v>2.4078400726616382</v>
      </c>
      <c r="C42">
        <v>0</v>
      </c>
    </row>
    <row r="43" spans="1:3" x14ac:dyDescent="0.2">
      <c r="A43" s="183">
        <v>2.5596333668200533</v>
      </c>
      <c r="B43" s="184">
        <v>3.4062705080379967</v>
      </c>
      <c r="C43">
        <v>1</v>
      </c>
    </row>
    <row r="44" spans="1:3" x14ac:dyDescent="0.2">
      <c r="A44" s="183">
        <v>2.079405296219047</v>
      </c>
      <c r="B44" s="184">
        <v>3.2714383976021781</v>
      </c>
      <c r="C44">
        <v>0</v>
      </c>
    </row>
    <row r="45" spans="1:3" x14ac:dyDescent="0.2">
      <c r="A45" s="183">
        <v>2.308861168832518</v>
      </c>
      <c r="B45" s="184">
        <v>2.7008482518035453</v>
      </c>
      <c r="C45">
        <v>0</v>
      </c>
    </row>
    <row r="46" spans="1:3" x14ac:dyDescent="0.2">
      <c r="A46" s="183">
        <v>2.0724151927896308</v>
      </c>
      <c r="B46" s="184">
        <v>4.0100614184816372</v>
      </c>
      <c r="C46">
        <v>0</v>
      </c>
    </row>
    <row r="47" spans="1:3" x14ac:dyDescent="0.2">
      <c r="A47" s="183">
        <v>2.0770088572606618</v>
      </c>
      <c r="B47" s="184">
        <v>3.4662049144721823</v>
      </c>
      <c r="C47">
        <v>0</v>
      </c>
    </row>
    <row r="48" spans="1:3" x14ac:dyDescent="0.2">
      <c r="A48" s="183">
        <v>2.0148102426463446</v>
      </c>
      <c r="B48" s="184">
        <v>3.4294832018681336</v>
      </c>
      <c r="C48">
        <v>0</v>
      </c>
    </row>
    <row r="49" spans="1:3" x14ac:dyDescent="0.2">
      <c r="A49" s="183">
        <v>2.6703326053958154</v>
      </c>
      <c r="B49" s="184">
        <v>3.8613673777383521</v>
      </c>
      <c r="C49">
        <v>1</v>
      </c>
    </row>
    <row r="50" spans="1:3" x14ac:dyDescent="0.2">
      <c r="A50" s="183">
        <v>2.6473028353048722</v>
      </c>
      <c r="B50" s="184">
        <v>3.7666894340311412</v>
      </c>
      <c r="C50">
        <v>1</v>
      </c>
    </row>
    <row r="51" spans="1:3" x14ac:dyDescent="0.2">
      <c r="A51" s="183">
        <v>1.9030595031398114</v>
      </c>
      <c r="B51" s="184">
        <v>3.0013716766156722</v>
      </c>
      <c r="C51">
        <v>0</v>
      </c>
    </row>
    <row r="52" spans="1:3" x14ac:dyDescent="0.2">
      <c r="A52" s="183">
        <v>2.7367186700413004</v>
      </c>
      <c r="B52" s="184">
        <v>4.1342878657253461</v>
      </c>
      <c r="C52">
        <v>1</v>
      </c>
    </row>
    <row r="53" spans="1:3" x14ac:dyDescent="0.2">
      <c r="A53" s="183">
        <v>2.5816244030121016</v>
      </c>
      <c r="B53" s="184">
        <v>3.4966781012719732</v>
      </c>
      <c r="C53">
        <v>1</v>
      </c>
    </row>
    <row r="54" spans="1:3" x14ac:dyDescent="0.2">
      <c r="A54" s="183">
        <v>2.5804686171450886</v>
      </c>
      <c r="B54" s="184">
        <v>3.4919265371520307</v>
      </c>
      <c r="C54">
        <v>1</v>
      </c>
    </row>
    <row r="55" spans="1:3" x14ac:dyDescent="0.2">
      <c r="A55" s="183">
        <v>2.4930125843294082</v>
      </c>
      <c r="B55" s="184">
        <v>3.1323850689097892</v>
      </c>
      <c r="C55">
        <v>1</v>
      </c>
    </row>
    <row r="56" spans="1:3" x14ac:dyDescent="0.2">
      <c r="A56" s="183">
        <v>1.9571535195171599</v>
      </c>
      <c r="B56" s="184">
        <v>3.8917010512854904</v>
      </c>
      <c r="C56">
        <v>0</v>
      </c>
    </row>
    <row r="57" spans="1:3" x14ac:dyDescent="0.2">
      <c r="A57" s="183">
        <v>2.5898143573268317</v>
      </c>
      <c r="B57" s="184">
        <v>3.5303479134547526</v>
      </c>
      <c r="C57">
        <v>1</v>
      </c>
    </row>
    <row r="58" spans="1:3" x14ac:dyDescent="0.2">
      <c r="A58" s="183">
        <v>2.6267271661364067</v>
      </c>
      <c r="B58" s="184">
        <v>3.6821005718941162</v>
      </c>
      <c r="C58">
        <v>1</v>
      </c>
    </row>
    <row r="59" spans="1:3" x14ac:dyDescent="0.2">
      <c r="A59" s="183">
        <v>2.5677404434300843</v>
      </c>
      <c r="B59" s="184">
        <v>3.4395996007681244</v>
      </c>
      <c r="C59">
        <v>1</v>
      </c>
    </row>
    <row r="60" spans="1:3" x14ac:dyDescent="0.2">
      <c r="A60" s="183">
        <v>2.189622479865502</v>
      </c>
      <c r="B60" s="184">
        <v>3.917987994751893</v>
      </c>
      <c r="C60">
        <v>0</v>
      </c>
    </row>
    <row r="61" spans="1:3" x14ac:dyDescent="0.2">
      <c r="A61" s="183">
        <v>2.3852779119461776</v>
      </c>
      <c r="B61" s="184">
        <v>2.6894758602231743</v>
      </c>
      <c r="C61">
        <v>1</v>
      </c>
    </row>
    <row r="62" spans="1:3" x14ac:dyDescent="0.2">
      <c r="A62" s="183">
        <v>2.1508616460340271</v>
      </c>
      <c r="B62" s="184">
        <v>3.4649006763324723</v>
      </c>
      <c r="C62">
        <v>0</v>
      </c>
    </row>
    <row r="63" spans="1:3" x14ac:dyDescent="0.2">
      <c r="A63" s="183">
        <v>2.0605959453422109</v>
      </c>
      <c r="B63" s="184">
        <v>2.3115744240535423</v>
      </c>
      <c r="C63">
        <v>0</v>
      </c>
    </row>
    <row r="64" spans="1:3" x14ac:dyDescent="0.2">
      <c r="A64" s="183">
        <v>2.0209123268176334</v>
      </c>
      <c r="B64" s="184">
        <v>3.4140012600951013</v>
      </c>
      <c r="C64">
        <v>0</v>
      </c>
    </row>
    <row r="65" spans="1:3" x14ac:dyDescent="0.2">
      <c r="A65" s="183">
        <v>1.9953934971016132</v>
      </c>
      <c r="B65" s="184">
        <v>3.4215489065140718</v>
      </c>
      <c r="C65">
        <v>0</v>
      </c>
    </row>
    <row r="66" spans="1:3" x14ac:dyDescent="0.2">
      <c r="A66" s="183">
        <v>2.743476579473354</v>
      </c>
      <c r="B66" s="184">
        <v>4.1620703822793441</v>
      </c>
      <c r="C66">
        <v>1</v>
      </c>
    </row>
    <row r="67" spans="1:3" x14ac:dyDescent="0.2">
      <c r="A67" s="183">
        <v>2.6791583647191874</v>
      </c>
      <c r="B67" s="184">
        <v>3.8976510549566594</v>
      </c>
      <c r="C67">
        <v>1</v>
      </c>
    </row>
    <row r="68" spans="1:3" x14ac:dyDescent="0.2">
      <c r="A68" s="183">
        <v>2.251342131832498</v>
      </c>
      <c r="B68" s="184">
        <v>3.483197595156962</v>
      </c>
      <c r="C68">
        <v>0</v>
      </c>
    </row>
    <row r="69" spans="1:3" x14ac:dyDescent="0.2">
      <c r="A69" s="183">
        <v>2.5381160636807909</v>
      </c>
      <c r="B69" s="184">
        <v>3.3178104840210292</v>
      </c>
      <c r="C69">
        <v>1</v>
      </c>
    </row>
    <row r="70" spans="1:3" x14ac:dyDescent="0.2">
      <c r="A70" s="183">
        <v>2.6297958922096587</v>
      </c>
      <c r="B70" s="184">
        <v>3.694716445750819</v>
      </c>
      <c r="C70">
        <v>1</v>
      </c>
    </row>
    <row r="71" spans="1:3" x14ac:dyDescent="0.2">
      <c r="A71" s="183">
        <v>2.6290425236421289</v>
      </c>
      <c r="B71" s="184">
        <v>3.6916192638620853</v>
      </c>
      <c r="C71">
        <v>1</v>
      </c>
    </row>
    <row r="72" spans="1:3" x14ac:dyDescent="0.2">
      <c r="A72" s="183">
        <v>2.010250093055074</v>
      </c>
      <c r="B72" s="184">
        <v>3.3683615654049208</v>
      </c>
      <c r="C72">
        <v>0</v>
      </c>
    </row>
    <row r="73" spans="1:3" x14ac:dyDescent="0.2">
      <c r="A73" s="183">
        <v>2.0885601107255205</v>
      </c>
      <c r="B73" s="184">
        <v>3.1449061295611318</v>
      </c>
      <c r="C73">
        <v>0</v>
      </c>
    </row>
    <row r="74" spans="1:3" x14ac:dyDescent="0.2">
      <c r="A74" s="183">
        <v>2.7590682290447877</v>
      </c>
      <c r="B74" s="184">
        <v>4.2261693860730158</v>
      </c>
      <c r="C74">
        <v>1</v>
      </c>
    </row>
    <row r="75" spans="1:3" x14ac:dyDescent="0.2">
      <c r="A75" s="183">
        <v>2.5234737219417003</v>
      </c>
      <c r="B75" s="184">
        <v>3.2576141902047677</v>
      </c>
      <c r="C75">
        <v>1</v>
      </c>
    </row>
    <row r="76" spans="1:3" x14ac:dyDescent="0.2">
      <c r="A76" s="183">
        <v>2.1692044147601699</v>
      </c>
      <c r="B76" s="184">
        <v>2.907514915674692</v>
      </c>
      <c r="C76">
        <v>0</v>
      </c>
    </row>
    <row r="77" spans="1:3" x14ac:dyDescent="0.2">
      <c r="A77" s="183">
        <v>2.0783643340581328</v>
      </c>
      <c r="B77" s="184">
        <v>3.1497502575043472</v>
      </c>
      <c r="C77">
        <v>0</v>
      </c>
    </row>
    <row r="78" spans="1:3" x14ac:dyDescent="0.2">
      <c r="A78" s="183">
        <v>2.5372193473795779</v>
      </c>
      <c r="B78" s="184">
        <v>3.3141239836715979</v>
      </c>
      <c r="C78">
        <v>1</v>
      </c>
    </row>
    <row r="79" spans="1:3" x14ac:dyDescent="0.2">
      <c r="A79" s="183">
        <v>1.8520063368231057</v>
      </c>
      <c r="B79" s="184">
        <v>3.6486686510365689</v>
      </c>
      <c r="C79">
        <v>0</v>
      </c>
    </row>
    <row r="80" spans="1:3" x14ac:dyDescent="0.2">
      <c r="A80" s="183">
        <v>2.5851677830015252</v>
      </c>
      <c r="B80" s="184">
        <v>3.5112453301173812</v>
      </c>
      <c r="C80">
        <v>1</v>
      </c>
    </row>
    <row r="81" spans="1:3" x14ac:dyDescent="0.2">
      <c r="A81" s="183">
        <v>1.9936722329037728</v>
      </c>
      <c r="B81" s="184">
        <v>3.4370684331556549</v>
      </c>
      <c r="C81">
        <v>0</v>
      </c>
    </row>
    <row r="82" spans="1:3" x14ac:dyDescent="0.2">
      <c r="A82" s="183">
        <v>2.591374606856407</v>
      </c>
      <c r="B82" s="184">
        <v>3.5367622726318952</v>
      </c>
      <c r="C82">
        <v>1</v>
      </c>
    </row>
    <row r="83" spans="1:3" x14ac:dyDescent="0.2">
      <c r="A83" s="183">
        <v>2.7678381226561033</v>
      </c>
      <c r="B83" s="184">
        <v>4.2622233931417579</v>
      </c>
      <c r="C83">
        <v>1</v>
      </c>
    </row>
    <row r="84" spans="1:3" x14ac:dyDescent="0.2">
      <c r="A84" s="183">
        <v>2.4836353301562486</v>
      </c>
      <c r="B84" s="184">
        <v>3.0938341350867997</v>
      </c>
      <c r="C84">
        <v>1</v>
      </c>
    </row>
    <row r="85" spans="1:3" x14ac:dyDescent="0.2">
      <c r="A85" s="183">
        <v>1.8939949787198564</v>
      </c>
      <c r="B85" s="184">
        <v>3.2518195282286615</v>
      </c>
      <c r="C85">
        <v>0</v>
      </c>
    </row>
    <row r="86" spans="1:3" x14ac:dyDescent="0.2">
      <c r="A86" s="183">
        <v>2.127881318348809</v>
      </c>
      <c r="B86" s="184">
        <v>3.7321874130761716</v>
      </c>
      <c r="C86">
        <v>0</v>
      </c>
    </row>
    <row r="87" spans="1:3" x14ac:dyDescent="0.2">
      <c r="A87" s="183">
        <v>2.2004065177059964</v>
      </c>
      <c r="B87" s="184">
        <v>3.5739473402977455</v>
      </c>
      <c r="C87">
        <v>0</v>
      </c>
    </row>
    <row r="88" spans="1:3" x14ac:dyDescent="0.2">
      <c r="A88" s="183">
        <v>2.5609934820405034</v>
      </c>
      <c r="B88" s="184">
        <v>3.4118620928331804</v>
      </c>
      <c r="C88">
        <v>1</v>
      </c>
    </row>
    <row r="89" spans="1:3" x14ac:dyDescent="0.2">
      <c r="A89" s="183">
        <v>2.1432635226591081</v>
      </c>
      <c r="B89" s="184">
        <v>2.9913334926427342</v>
      </c>
      <c r="C89">
        <v>0</v>
      </c>
    </row>
    <row r="90" spans="1:3" x14ac:dyDescent="0.2">
      <c r="A90" s="183">
        <v>2.6154314465766948</v>
      </c>
      <c r="B90" s="184">
        <v>3.6356626137041896</v>
      </c>
      <c r="C90">
        <v>1</v>
      </c>
    </row>
    <row r="91" spans="1:3" x14ac:dyDescent="0.2">
      <c r="A91" s="183">
        <v>2.647817495619238</v>
      </c>
      <c r="B91" s="184">
        <v>3.7688052597679782</v>
      </c>
      <c r="C91">
        <v>1</v>
      </c>
    </row>
    <row r="92" spans="1:3" x14ac:dyDescent="0.2">
      <c r="A92" s="183">
        <v>2.2891544195334426</v>
      </c>
      <c r="B92" s="184">
        <v>3.5741503849899163</v>
      </c>
      <c r="C92">
        <v>0</v>
      </c>
    </row>
    <row r="93" spans="1:3" x14ac:dyDescent="0.2">
      <c r="A93" s="183">
        <v>2.4546242454217282</v>
      </c>
      <c r="B93" s="184">
        <v>2.9745663422893269</v>
      </c>
      <c r="C93">
        <v>1</v>
      </c>
    </row>
    <row r="94" spans="1:3" x14ac:dyDescent="0.2">
      <c r="A94" s="183">
        <v>1.8241399648576042</v>
      </c>
      <c r="B94" s="184">
        <v>3.1284223566367291</v>
      </c>
      <c r="C94">
        <v>0</v>
      </c>
    </row>
    <row r="95" spans="1:3" x14ac:dyDescent="0.2">
      <c r="A95" s="183">
        <v>2.5057059698720696</v>
      </c>
      <c r="B95" s="184">
        <v>3.1845689872518417</v>
      </c>
      <c r="C95">
        <v>1</v>
      </c>
    </row>
    <row r="96" spans="1:3" x14ac:dyDescent="0.2">
      <c r="A96" s="183">
        <v>2.0653675638203275</v>
      </c>
      <c r="B96" s="184">
        <v>3.2250258370517986</v>
      </c>
      <c r="C96">
        <v>0</v>
      </c>
    </row>
    <row r="97" spans="1:3" x14ac:dyDescent="0.2">
      <c r="A97" s="183">
        <v>2.5598461885802681</v>
      </c>
      <c r="B97" s="184">
        <v>3.4071454419411022</v>
      </c>
      <c r="C97">
        <v>1</v>
      </c>
    </row>
    <row r="98" spans="1:3" x14ac:dyDescent="0.2">
      <c r="A98" s="183">
        <v>2.1895637037703999</v>
      </c>
      <c r="B98" s="184">
        <v>3.6114043338934425</v>
      </c>
      <c r="C98">
        <v>0</v>
      </c>
    </row>
    <row r="99" spans="1:3" x14ac:dyDescent="0.2">
      <c r="A99" s="183">
        <v>2.5841918724491553</v>
      </c>
      <c r="B99" s="184">
        <v>3.5072332534020827</v>
      </c>
      <c r="C99">
        <v>1</v>
      </c>
    </row>
    <row r="100" spans="1:3" x14ac:dyDescent="0.2">
      <c r="A100" s="183">
        <v>2.5719837819106761</v>
      </c>
      <c r="B100" s="184">
        <v>3.4570444367438906</v>
      </c>
      <c r="C100">
        <v>1</v>
      </c>
    </row>
    <row r="101" spans="1:3" x14ac:dyDescent="0.2">
      <c r="A101" s="183">
        <v>2.5885376314018504</v>
      </c>
      <c r="B101" s="184">
        <v>3.5250991513187184</v>
      </c>
      <c r="C101">
        <v>1</v>
      </c>
    </row>
    <row r="102" spans="1:3" x14ac:dyDescent="0.2">
      <c r="A102" s="183">
        <v>2.6127698444380076</v>
      </c>
      <c r="B102" s="184">
        <v>3.6247204715784758</v>
      </c>
      <c r="C102">
        <v>1</v>
      </c>
    </row>
    <row r="103" spans="1:3" x14ac:dyDescent="0.2">
      <c r="A103" s="183">
        <v>2.6359432692170959</v>
      </c>
      <c r="B103" s="184">
        <v>3.719988995670283</v>
      </c>
      <c r="C103">
        <v>1</v>
      </c>
    </row>
    <row r="104" spans="1:3" x14ac:dyDescent="0.2">
      <c r="A104" s="183">
        <v>2.2353700406273127</v>
      </c>
      <c r="B104" s="184">
        <v>3.3608627361140679</v>
      </c>
      <c r="C104">
        <v>0</v>
      </c>
    </row>
    <row r="105" spans="1:3" x14ac:dyDescent="0.2">
      <c r="A105" s="183">
        <v>2.6147109221365827</v>
      </c>
      <c r="B105" s="184">
        <v>3.6327004576726178</v>
      </c>
      <c r="C105">
        <v>1</v>
      </c>
    </row>
    <row r="106" spans="1:3" x14ac:dyDescent="0.2">
      <c r="A106" s="183">
        <v>1.9360101323871639</v>
      </c>
      <c r="B106" s="184">
        <v>3.3765572267989046</v>
      </c>
      <c r="C106">
        <v>0</v>
      </c>
    </row>
    <row r="107" spans="1:3" x14ac:dyDescent="0.2">
      <c r="A107" s="183">
        <v>2.5011863723758143</v>
      </c>
      <c r="B107" s="184">
        <v>3.1659884197672366</v>
      </c>
      <c r="C107">
        <v>1</v>
      </c>
    </row>
    <row r="108" spans="1:3" x14ac:dyDescent="0.2">
      <c r="A108" s="183">
        <v>2.5768352994983434</v>
      </c>
      <c r="B108" s="184">
        <v>3.4769895646043008</v>
      </c>
      <c r="C108">
        <v>1</v>
      </c>
    </row>
    <row r="109" spans="1:3" x14ac:dyDescent="0.2">
      <c r="A109" s="183">
        <v>2.0951233996600784</v>
      </c>
      <c r="B109" s="184">
        <v>3.2368585904955398</v>
      </c>
      <c r="C109">
        <v>0</v>
      </c>
    </row>
    <row r="110" spans="1:3" x14ac:dyDescent="0.2">
      <c r="A110" s="183">
        <v>2.2437937805551336</v>
      </c>
      <c r="B110" s="184">
        <v>2.7006357028917409</v>
      </c>
      <c r="C110">
        <v>0</v>
      </c>
    </row>
    <row r="111" spans="1:3" x14ac:dyDescent="0.2">
      <c r="A111" s="183">
        <v>2.6272460214950843</v>
      </c>
      <c r="B111" s="184">
        <v>3.6842336439242356</v>
      </c>
      <c r="C111">
        <v>1</v>
      </c>
    </row>
    <row r="112" spans="1:3" x14ac:dyDescent="0.2">
      <c r="A112" s="183">
        <v>2.1728880502012906</v>
      </c>
      <c r="B112" s="184">
        <v>3.4371055860142223</v>
      </c>
      <c r="C112">
        <v>0</v>
      </c>
    </row>
    <row r="113" spans="1:3" x14ac:dyDescent="0.2">
      <c r="A113" s="183">
        <v>2.8697257218137384</v>
      </c>
      <c r="B113" s="184">
        <v>4.6810946341231467</v>
      </c>
      <c r="C113">
        <v>1</v>
      </c>
    </row>
    <row r="114" spans="1:3" x14ac:dyDescent="0.2">
      <c r="A114" s="183">
        <v>2.107814534203353</v>
      </c>
      <c r="B114" s="184">
        <v>2.5597693436034024</v>
      </c>
      <c r="C114">
        <v>0</v>
      </c>
    </row>
    <row r="115" spans="1:3" x14ac:dyDescent="0.2">
      <c r="A115" s="183">
        <v>2.0442296791332772</v>
      </c>
      <c r="B115" s="184">
        <v>3.3795994411015999</v>
      </c>
      <c r="C115">
        <v>0</v>
      </c>
    </row>
    <row r="116" spans="1:3" x14ac:dyDescent="0.2">
      <c r="A116" s="183">
        <v>2.4196322553162464</v>
      </c>
      <c r="B116" s="184">
        <v>2.8307103829667906</v>
      </c>
      <c r="C116">
        <v>1</v>
      </c>
    </row>
    <row r="117" spans="1:3" x14ac:dyDescent="0.2">
      <c r="A117" s="183">
        <v>2.5147500761359698</v>
      </c>
      <c r="B117" s="184">
        <v>3.2217503130034313</v>
      </c>
      <c r="C117">
        <v>1</v>
      </c>
    </row>
    <row r="118" spans="1:3" x14ac:dyDescent="0.2">
      <c r="A118" s="183">
        <v>2.5599832949065604</v>
      </c>
      <c r="B118" s="184">
        <v>3.407709101282526</v>
      </c>
      <c r="C118">
        <v>1</v>
      </c>
    </row>
    <row r="119" spans="1:3" x14ac:dyDescent="0.2">
      <c r="A119" s="183">
        <v>2.5559421370981728</v>
      </c>
      <c r="B119" s="184">
        <v>3.3910954525147101</v>
      </c>
      <c r="C119">
        <v>1</v>
      </c>
    </row>
    <row r="120" spans="1:3" x14ac:dyDescent="0.2">
      <c r="A120" s="183">
        <v>2.038808522276522</v>
      </c>
      <c r="B120" s="184">
        <v>3.4852012574597029</v>
      </c>
      <c r="C120">
        <v>0</v>
      </c>
    </row>
    <row r="121" spans="1:3" x14ac:dyDescent="0.2">
      <c r="A121" s="183">
        <v>2.0802024001130484</v>
      </c>
      <c r="B121" s="184">
        <v>2.8270910731557524</v>
      </c>
      <c r="C121">
        <v>0</v>
      </c>
    </row>
    <row r="122" spans="1:3" x14ac:dyDescent="0.2">
      <c r="A122" s="183">
        <v>2.157997564201505</v>
      </c>
      <c r="B122" s="184">
        <v>3.4402493226630031</v>
      </c>
      <c r="C122">
        <v>0</v>
      </c>
    </row>
    <row r="123" spans="1:3" x14ac:dyDescent="0.2">
      <c r="A123" s="183">
        <v>2.5963575009537454</v>
      </c>
      <c r="B123" s="184">
        <v>3.5572475039209532</v>
      </c>
      <c r="C123">
        <v>1</v>
      </c>
    </row>
    <row r="124" spans="1:3" x14ac:dyDescent="0.2">
      <c r="A124" s="183">
        <v>2.4845742015368888</v>
      </c>
      <c r="B124" s="184">
        <v>3.0976939396516538</v>
      </c>
      <c r="C124">
        <v>1</v>
      </c>
    </row>
    <row r="125" spans="1:3" x14ac:dyDescent="0.2">
      <c r="A125" s="183">
        <v>2.5713316059974023</v>
      </c>
      <c r="B125" s="184">
        <v>3.4543632691004316</v>
      </c>
      <c r="C125">
        <v>1</v>
      </c>
    </row>
    <row r="126" spans="1:3" x14ac:dyDescent="0.2">
      <c r="A126" s="183">
        <v>2.1499516170041169</v>
      </c>
      <c r="B126" s="184">
        <v>3.5163405370590044</v>
      </c>
      <c r="C126">
        <v>0</v>
      </c>
    </row>
    <row r="127" spans="1:3" x14ac:dyDescent="0.2">
      <c r="A127" s="183">
        <v>2.6615093017081382</v>
      </c>
      <c r="B127" s="184">
        <v>3.8250937959112346</v>
      </c>
      <c r="C127">
        <v>1</v>
      </c>
    </row>
    <row r="128" spans="1:3" x14ac:dyDescent="0.2">
      <c r="A128" s="183">
        <v>2.0861320327201973</v>
      </c>
      <c r="B128" s="184">
        <v>2.9163140950154047</v>
      </c>
      <c r="C128">
        <v>0</v>
      </c>
    </row>
    <row r="129" spans="1:3" x14ac:dyDescent="0.2">
      <c r="A129" s="183">
        <v>2.6804031673801365</v>
      </c>
      <c r="B129" s="184">
        <v>3.9027685770072278</v>
      </c>
      <c r="C129">
        <v>1</v>
      </c>
    </row>
    <row r="130" spans="1:3" x14ac:dyDescent="0.2">
      <c r="A130" s="183">
        <v>2.7589994712453336</v>
      </c>
      <c r="B130" s="184">
        <v>4.2258867151197048</v>
      </c>
      <c r="C130">
        <v>1</v>
      </c>
    </row>
    <row r="131" spans="1:3" x14ac:dyDescent="0.2">
      <c r="A131" s="183">
        <v>2.4441092155501245</v>
      </c>
      <c r="B131" s="184">
        <v>2.8231269495486049</v>
      </c>
      <c r="C131">
        <v>0</v>
      </c>
    </row>
    <row r="132" spans="1:3" x14ac:dyDescent="0.2">
      <c r="A132" s="183">
        <v>2.0067260284593793</v>
      </c>
      <c r="B132" s="184">
        <v>3.2990650040269247</v>
      </c>
      <c r="C132">
        <v>0</v>
      </c>
    </row>
    <row r="133" spans="1:3" x14ac:dyDescent="0.2">
      <c r="A133" s="183">
        <v>2.569894956797798</v>
      </c>
      <c r="B133" s="184">
        <v>3.4484570446131695</v>
      </c>
      <c r="C133">
        <v>1</v>
      </c>
    </row>
    <row r="134" spans="1:3" x14ac:dyDescent="0.2">
      <c r="A134" s="183">
        <v>2.0651074483356204</v>
      </c>
      <c r="B134" s="184">
        <v>3.0218904227844905</v>
      </c>
      <c r="C134">
        <v>0</v>
      </c>
    </row>
    <row r="135" spans="1:3" x14ac:dyDescent="0.2">
      <c r="A135" s="183">
        <v>2.0750160975256584</v>
      </c>
      <c r="B135" s="184">
        <v>2.8627198005019454</v>
      </c>
      <c r="C135">
        <v>0</v>
      </c>
    </row>
    <row r="136" spans="1:3" x14ac:dyDescent="0.2">
      <c r="A136" s="183">
        <v>2.5788219087754261</v>
      </c>
      <c r="B136" s="184">
        <v>3.4851567360767515</v>
      </c>
      <c r="C136">
        <v>1</v>
      </c>
    </row>
    <row r="137" spans="1:3" x14ac:dyDescent="0.2">
      <c r="A137" s="183">
        <v>2.1004348828244837</v>
      </c>
      <c r="B137" s="184">
        <v>3.0493705778248841</v>
      </c>
      <c r="C137">
        <v>0</v>
      </c>
    </row>
    <row r="138" spans="1:3" x14ac:dyDescent="0.2">
      <c r="A138" s="183">
        <v>2.5963811364473077</v>
      </c>
      <c r="B138" s="184">
        <v>3.5573446720611539</v>
      </c>
      <c r="C138">
        <v>1</v>
      </c>
    </row>
    <row r="139" spans="1:3" x14ac:dyDescent="0.2">
      <c r="A139" s="183">
        <v>1.8959858626220374</v>
      </c>
      <c r="B139" s="184">
        <v>3.291541118157038</v>
      </c>
      <c r="C139">
        <v>0</v>
      </c>
    </row>
    <row r="140" spans="1:3" x14ac:dyDescent="0.2">
      <c r="A140" s="183">
        <v>2.0939332462620222</v>
      </c>
      <c r="B140" s="184">
        <v>3.5141675268427934</v>
      </c>
      <c r="C140">
        <v>0</v>
      </c>
    </row>
    <row r="141" spans="1:3" x14ac:dyDescent="0.2">
      <c r="A141" s="183">
        <v>2.0963161792240861</v>
      </c>
      <c r="B141" s="184">
        <v>2.5528917446685955</v>
      </c>
      <c r="C141">
        <v>0</v>
      </c>
    </row>
    <row r="142" spans="1:3" x14ac:dyDescent="0.2">
      <c r="A142" s="183">
        <v>2.6356343707103225</v>
      </c>
      <c r="B142" s="184">
        <v>3.7187190795868812</v>
      </c>
      <c r="C142">
        <v>1</v>
      </c>
    </row>
    <row r="143" spans="1:3" x14ac:dyDescent="0.2">
      <c r="A143" s="183">
        <v>2.0521460688103978</v>
      </c>
      <c r="B143" s="184">
        <v>3.1490473772614496</v>
      </c>
      <c r="C143">
        <v>0</v>
      </c>
    </row>
    <row r="144" spans="1:3" x14ac:dyDescent="0.2">
      <c r="A144" s="183">
        <v>2.0665663460493668</v>
      </c>
      <c r="B144" s="184">
        <v>3.099231874072284</v>
      </c>
      <c r="C144">
        <v>0</v>
      </c>
    </row>
    <row r="145" spans="1:3" x14ac:dyDescent="0.2">
      <c r="A145" s="183">
        <v>1.8876851773273664</v>
      </c>
      <c r="B145" s="184">
        <v>3.3647607621937641</v>
      </c>
      <c r="C145">
        <v>0</v>
      </c>
    </row>
    <row r="146" spans="1:3" x14ac:dyDescent="0.2">
      <c r="A146" s="183">
        <v>2.0297577539639313</v>
      </c>
      <c r="B146" s="184">
        <v>3.1440075487957801</v>
      </c>
      <c r="C146">
        <v>0</v>
      </c>
    </row>
    <row r="147" spans="1:3" x14ac:dyDescent="0.2">
      <c r="A147" s="183">
        <v>2.1039022972689416</v>
      </c>
      <c r="B147" s="184">
        <v>2.921050652472768</v>
      </c>
      <c r="C147">
        <v>0</v>
      </c>
    </row>
    <row r="148" spans="1:3" x14ac:dyDescent="0.2">
      <c r="A148" s="183">
        <v>2.3158072527183684</v>
      </c>
      <c r="B148" s="184">
        <v>3.1692524841823615</v>
      </c>
      <c r="C148">
        <v>0</v>
      </c>
    </row>
    <row r="149" spans="1:3" x14ac:dyDescent="0.2">
      <c r="A149" s="183">
        <v>2.4546745859534713</v>
      </c>
      <c r="B149" s="184">
        <v>2.9747732978087154</v>
      </c>
      <c r="C149">
        <v>1</v>
      </c>
    </row>
    <row r="150" spans="1:3" x14ac:dyDescent="0.2">
      <c r="A150" s="183">
        <v>2.4713074250594946</v>
      </c>
      <c r="B150" s="184">
        <v>3.0431527474668112</v>
      </c>
      <c r="C150">
        <v>1</v>
      </c>
    </row>
    <row r="151" spans="1:3" x14ac:dyDescent="0.2">
      <c r="A151" s="183">
        <v>2.5693708832132689</v>
      </c>
      <c r="B151" s="184">
        <v>3.4463025198767721</v>
      </c>
      <c r="C151">
        <v>1</v>
      </c>
    </row>
    <row r="152" spans="1:3" x14ac:dyDescent="0.2">
      <c r="A152" s="183">
        <v>2.6456800693832339</v>
      </c>
      <c r="B152" s="184">
        <v>3.7600180630199613</v>
      </c>
      <c r="C152">
        <v>1</v>
      </c>
    </row>
    <row r="153" spans="1:3" x14ac:dyDescent="0.2">
      <c r="A153" s="183">
        <v>2.5832181105780183</v>
      </c>
      <c r="B153" s="184">
        <v>3.5032300101540752</v>
      </c>
      <c r="C153">
        <v>1</v>
      </c>
    </row>
    <row r="154" spans="1:3" x14ac:dyDescent="0.2">
      <c r="A154" s="183">
        <v>2.163294040703331</v>
      </c>
      <c r="B154" s="184">
        <v>3.7873637281486299</v>
      </c>
      <c r="C154">
        <v>0</v>
      </c>
    </row>
    <row r="155" spans="1:3" x14ac:dyDescent="0.2">
      <c r="A155" s="183">
        <v>2.5036219537124271</v>
      </c>
      <c r="B155" s="184">
        <v>3.1760013652622003</v>
      </c>
      <c r="C155">
        <v>1</v>
      </c>
    </row>
    <row r="156" spans="1:3" x14ac:dyDescent="0.2">
      <c r="A156" s="183">
        <v>2.5839227757042682</v>
      </c>
      <c r="B156" s="184">
        <v>3.5061269667842136</v>
      </c>
      <c r="C156">
        <v>1</v>
      </c>
    </row>
    <row r="157" spans="1:3" x14ac:dyDescent="0.2">
      <c r="A157" s="183">
        <v>2.0905727542884414</v>
      </c>
      <c r="B157" s="184">
        <v>3.2991647983330767</v>
      </c>
      <c r="C157">
        <v>0</v>
      </c>
    </row>
    <row r="158" spans="1:3" x14ac:dyDescent="0.2">
      <c r="A158" s="183">
        <v>2.4559112031621044</v>
      </c>
      <c r="B158" s="184">
        <v>2.9798571685553181</v>
      </c>
      <c r="C158">
        <v>1</v>
      </c>
    </row>
    <row r="159" spans="1:3" x14ac:dyDescent="0.2">
      <c r="A159" s="183">
        <v>2.5025946794467746</v>
      </c>
      <c r="B159" s="184">
        <v>3.1717781266145177</v>
      </c>
      <c r="C159">
        <v>1</v>
      </c>
    </row>
    <row r="160" spans="1:3" x14ac:dyDescent="0.2">
      <c r="A160" s="183">
        <v>2.0238181169150629</v>
      </c>
      <c r="B160" s="184">
        <v>2.5842055563011672</v>
      </c>
      <c r="C160">
        <v>0</v>
      </c>
    </row>
    <row r="161" spans="1:3" x14ac:dyDescent="0.2">
      <c r="A161" s="183">
        <v>2.1290096943192474</v>
      </c>
      <c r="B161" s="184">
        <v>2.5310942489490844</v>
      </c>
      <c r="C161">
        <v>0</v>
      </c>
    </row>
    <row r="162" spans="1:3" x14ac:dyDescent="0.2">
      <c r="A162" s="183">
        <v>2.130052032090898</v>
      </c>
      <c r="B162" s="184">
        <v>2.9545003214629832</v>
      </c>
      <c r="C162">
        <v>0</v>
      </c>
    </row>
    <row r="163" spans="1:3" x14ac:dyDescent="0.2">
      <c r="A163" s="183">
        <v>2.5945755279845617</v>
      </c>
      <c r="B163" s="184">
        <v>3.5499216150476425</v>
      </c>
      <c r="C163">
        <v>1</v>
      </c>
    </row>
    <row r="164" spans="1:3" x14ac:dyDescent="0.2">
      <c r="A164" s="183">
        <v>2.6404424030825613</v>
      </c>
      <c r="B164" s="184">
        <v>3.7384854348949741</v>
      </c>
      <c r="C164">
        <v>1</v>
      </c>
    </row>
    <row r="165" spans="1:3" x14ac:dyDescent="0.2">
      <c r="A165" s="183">
        <v>2.6172201725440392</v>
      </c>
      <c r="B165" s="184">
        <v>3.643016264903272</v>
      </c>
      <c r="C165">
        <v>1</v>
      </c>
    </row>
    <row r="166" spans="1:3" x14ac:dyDescent="0.2">
      <c r="A166" s="183">
        <v>2.570479909683927</v>
      </c>
      <c r="B166" s="184">
        <v>3.4508618509228111</v>
      </c>
      <c r="C166">
        <v>1</v>
      </c>
    </row>
    <row r="167" spans="1:3" x14ac:dyDescent="0.2">
      <c r="A167" s="183">
        <v>2.0311757585221493</v>
      </c>
      <c r="B167" s="184">
        <v>3.0542177298379829</v>
      </c>
      <c r="C167">
        <v>0</v>
      </c>
    </row>
    <row r="168" spans="1:3" x14ac:dyDescent="0.2">
      <c r="A168" s="183">
        <v>1.9383359149759052</v>
      </c>
      <c r="B168" s="184">
        <v>3.985775545258075</v>
      </c>
      <c r="C168">
        <v>0</v>
      </c>
    </row>
    <row r="169" spans="1:3" x14ac:dyDescent="0.2">
      <c r="A169" s="183">
        <v>1.999196185399196</v>
      </c>
      <c r="B169" s="184">
        <v>3.2166379312152276</v>
      </c>
      <c r="C169">
        <v>0</v>
      </c>
    </row>
    <row r="170" spans="1:3" x14ac:dyDescent="0.2">
      <c r="A170" s="183">
        <v>2.1722590209281769</v>
      </c>
      <c r="B170" s="184">
        <v>3.243587577996077</v>
      </c>
      <c r="C170">
        <v>0</v>
      </c>
    </row>
    <row r="171" spans="1:3" x14ac:dyDescent="0.2">
      <c r="A171" s="183">
        <v>2.712007198772044</v>
      </c>
      <c r="B171" s="184">
        <v>4.032696261618403</v>
      </c>
      <c r="C171">
        <v>1</v>
      </c>
    </row>
    <row r="172" spans="1:3" x14ac:dyDescent="0.2">
      <c r="A172" s="183">
        <v>2.4864828443806619</v>
      </c>
      <c r="B172" s="184">
        <v>3.1055405824538322</v>
      </c>
      <c r="C172">
        <v>1</v>
      </c>
    </row>
    <row r="173" spans="1:3" x14ac:dyDescent="0.2">
      <c r="A173" s="183">
        <v>2.0377125356861505</v>
      </c>
      <c r="B173" s="184">
        <v>3.2660477770300349</v>
      </c>
      <c r="C173">
        <v>0</v>
      </c>
    </row>
    <row r="174" spans="1:3" x14ac:dyDescent="0.2">
      <c r="A174" s="183">
        <v>2.5307108896068531</v>
      </c>
      <c r="B174" s="184">
        <v>3.2873669906059515</v>
      </c>
      <c r="C174">
        <v>1</v>
      </c>
    </row>
    <row r="175" spans="1:3" x14ac:dyDescent="0.2">
      <c r="A175" s="183">
        <v>1.9836820475137209</v>
      </c>
      <c r="B175" s="184">
        <v>3.1782374278159113</v>
      </c>
      <c r="C175">
        <v>0</v>
      </c>
    </row>
    <row r="176" spans="1:3" x14ac:dyDescent="0.2">
      <c r="A176" s="183">
        <v>2.5425515556544998</v>
      </c>
      <c r="B176" s="184">
        <v>3.3360452843573878</v>
      </c>
      <c r="C176">
        <v>1</v>
      </c>
    </row>
    <row r="177" spans="1:3" x14ac:dyDescent="0.2">
      <c r="A177" s="183">
        <v>2.1477451373828806</v>
      </c>
      <c r="B177" s="184">
        <v>2.9702535655055544</v>
      </c>
      <c r="C177">
        <v>0</v>
      </c>
    </row>
    <row r="178" spans="1:3" x14ac:dyDescent="0.2">
      <c r="A178" s="183">
        <v>2.5467347310605692</v>
      </c>
      <c r="B178" s="184">
        <v>3.3532427832490068</v>
      </c>
      <c r="C178">
        <v>1</v>
      </c>
    </row>
    <row r="179" spans="1:3" x14ac:dyDescent="0.2">
      <c r="A179" s="183">
        <v>2.5118667505576742</v>
      </c>
      <c r="B179" s="184">
        <v>3.2098966411815493</v>
      </c>
      <c r="C179">
        <v>1</v>
      </c>
    </row>
    <row r="180" spans="1:3" x14ac:dyDescent="0.2">
      <c r="A180" s="183">
        <v>2.6119170226248389</v>
      </c>
      <c r="B180" s="184">
        <v>3.62121442634656</v>
      </c>
      <c r="C180">
        <v>1</v>
      </c>
    </row>
    <row r="181" spans="1:3" x14ac:dyDescent="0.2">
      <c r="A181" s="183">
        <v>2.2898047082452102</v>
      </c>
      <c r="B181" s="184">
        <v>3.1454850229388103</v>
      </c>
      <c r="C181">
        <v>0</v>
      </c>
    </row>
    <row r="182" spans="1:3" x14ac:dyDescent="0.2">
      <c r="A182" s="183">
        <v>2.1099925011656886</v>
      </c>
      <c r="B182" s="184">
        <v>2.9423262801324017</v>
      </c>
      <c r="C182">
        <v>0</v>
      </c>
    </row>
    <row r="183" spans="1:3" x14ac:dyDescent="0.2">
      <c r="A183" s="183">
        <v>2.1471109808333857</v>
      </c>
      <c r="B183" s="184">
        <v>3.6539244844939094</v>
      </c>
      <c r="C183">
        <v>0</v>
      </c>
    </row>
    <row r="184" spans="1:3" x14ac:dyDescent="0.2">
      <c r="A184" s="183">
        <v>2.1638740482120191</v>
      </c>
      <c r="B184" s="184">
        <v>3.0531567133188946</v>
      </c>
      <c r="C184">
        <v>0</v>
      </c>
    </row>
    <row r="185" spans="1:3" x14ac:dyDescent="0.2">
      <c r="A185" s="183">
        <v>2.0493424490740288</v>
      </c>
      <c r="B185" s="184">
        <v>3.2465628307513543</v>
      </c>
      <c r="C185">
        <v>0</v>
      </c>
    </row>
    <row r="186" spans="1:3" x14ac:dyDescent="0.2">
      <c r="A186" s="183">
        <v>2.2815450411615892</v>
      </c>
      <c r="B186" s="184">
        <v>2.7710757946956437</v>
      </c>
      <c r="C186">
        <v>0</v>
      </c>
    </row>
    <row r="187" spans="1:3" x14ac:dyDescent="0.2">
      <c r="A187" s="183">
        <v>2.6290513230033685</v>
      </c>
      <c r="B187" s="184">
        <v>3.6916554390138483</v>
      </c>
      <c r="C187">
        <v>1</v>
      </c>
    </row>
    <row r="188" spans="1:3" x14ac:dyDescent="0.2">
      <c r="A188" s="183">
        <v>2.0005672941368537</v>
      </c>
      <c r="B188" s="184">
        <v>3.2780261178381624</v>
      </c>
      <c r="C188">
        <v>0</v>
      </c>
    </row>
    <row r="189" spans="1:3" x14ac:dyDescent="0.2">
      <c r="A189" s="183">
        <v>2.6614612121757819</v>
      </c>
      <c r="B189" s="184">
        <v>3.8248960945004367</v>
      </c>
      <c r="C189">
        <v>1</v>
      </c>
    </row>
    <row r="190" spans="1:3" x14ac:dyDescent="0.2">
      <c r="A190" s="183">
        <v>2.1583751068208947</v>
      </c>
      <c r="B190" s="184">
        <v>3.1851215069004684</v>
      </c>
      <c r="C190">
        <v>0</v>
      </c>
    </row>
    <row r="191" spans="1:3" x14ac:dyDescent="0.2">
      <c r="A191" s="183">
        <v>2.5184811076197366</v>
      </c>
      <c r="B191" s="184">
        <v>3.2370889979922506</v>
      </c>
      <c r="C191">
        <v>1</v>
      </c>
    </row>
    <row r="192" spans="1:3" x14ac:dyDescent="0.2">
      <c r="A192" s="183">
        <v>2.0919853814592351</v>
      </c>
      <c r="B192" s="184">
        <v>3.2476990170075442</v>
      </c>
      <c r="C192">
        <v>0</v>
      </c>
    </row>
    <row r="193" spans="1:3" x14ac:dyDescent="0.2">
      <c r="A193" s="183">
        <v>2.5068277861119714</v>
      </c>
      <c r="B193" s="184">
        <v>3.1891808984603269</v>
      </c>
      <c r="C193">
        <v>1</v>
      </c>
    </row>
    <row r="194" spans="1:3" x14ac:dyDescent="0.2">
      <c r="A194" s="183">
        <v>2.0947945036385498</v>
      </c>
      <c r="B194" s="184">
        <v>3.0895466422557365</v>
      </c>
      <c r="C194">
        <v>0</v>
      </c>
    </row>
    <row r="195" spans="1:3" x14ac:dyDescent="0.2">
      <c r="A195" s="183">
        <v>2.4270486843871186</v>
      </c>
      <c r="B195" s="184">
        <v>2.8612001469248209</v>
      </c>
      <c r="C195">
        <v>1</v>
      </c>
    </row>
    <row r="196" spans="1:3" x14ac:dyDescent="0.2">
      <c r="A196" s="183">
        <v>2.3195799276907927</v>
      </c>
      <c r="B196" s="184">
        <v>3.5073158485069871</v>
      </c>
      <c r="C196">
        <v>0</v>
      </c>
    </row>
    <row r="197" spans="1:3" x14ac:dyDescent="0.2">
      <c r="A197" s="183">
        <v>2.7429445250728168</v>
      </c>
      <c r="B197" s="184">
        <v>4.1598830475215802</v>
      </c>
      <c r="C197">
        <v>1</v>
      </c>
    </row>
    <row r="198" spans="1:3" x14ac:dyDescent="0.2">
      <c r="A198" s="183">
        <v>2.1333051013715156</v>
      </c>
      <c r="B198" s="184">
        <v>3.0718843460967764</v>
      </c>
      <c r="C198">
        <v>0</v>
      </c>
    </row>
    <row r="199" spans="1:3" x14ac:dyDescent="0.2">
      <c r="A199" s="183">
        <v>2.3624781530653127</v>
      </c>
      <c r="B199" s="184">
        <v>2.5957435181573967</v>
      </c>
      <c r="C199">
        <v>1</v>
      </c>
    </row>
    <row r="200" spans="1:3" x14ac:dyDescent="0.2">
      <c r="A200" s="183">
        <v>2.4144696905405727</v>
      </c>
      <c r="B200" s="184">
        <v>2.8094865055556877</v>
      </c>
      <c r="C200">
        <v>1</v>
      </c>
    </row>
    <row r="201" spans="1:3" x14ac:dyDescent="0.2">
      <c r="A201" s="183">
        <v>2.6399678514845437</v>
      </c>
      <c r="B201" s="184">
        <v>3.7365345005475685</v>
      </c>
      <c r="C20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793E-07FB-0247-966F-6739E8CB7ABF}">
  <dimension ref="A1:BQ201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9" bestFit="1" customWidth="1"/>
    <col min="2" max="2" width="11.33203125" bestFit="1" customWidth="1"/>
    <col min="3" max="3" width="21.83203125" bestFit="1" customWidth="1"/>
    <col min="4" max="4" width="33.5" bestFit="1" customWidth="1"/>
    <col min="5" max="5" width="58.83203125" bestFit="1" customWidth="1"/>
    <col min="7" max="7" width="9.83203125" bestFit="1" customWidth="1"/>
    <col min="8" max="8" width="7.5" bestFit="1" customWidth="1"/>
    <col min="9" max="9" width="7.6640625" bestFit="1" customWidth="1"/>
    <col min="11" max="11" width="19" bestFit="1" customWidth="1"/>
    <col min="15" max="15" width="16.6640625" bestFit="1" customWidth="1"/>
    <col min="21" max="21" width="14.6640625" bestFit="1" customWidth="1"/>
    <col min="22" max="22" width="9.1640625" bestFit="1" customWidth="1"/>
    <col min="23" max="23" width="15.5" bestFit="1" customWidth="1"/>
    <col min="24" max="24" width="12.1640625" bestFit="1" customWidth="1"/>
    <col min="25" max="25" width="13.1640625" bestFit="1" customWidth="1"/>
    <col min="28" max="28" width="12.33203125" bestFit="1" customWidth="1"/>
    <col min="31" max="31" width="19" bestFit="1" customWidth="1"/>
    <col min="32" max="32" width="9.83203125" bestFit="1" customWidth="1"/>
    <col min="35" max="35" width="15.5" bestFit="1" customWidth="1"/>
    <col min="36" max="36" width="12.6640625" bestFit="1" customWidth="1"/>
    <col min="37" max="37" width="13.1640625" bestFit="1" customWidth="1"/>
    <col min="43" max="43" width="19" bestFit="1" customWidth="1"/>
    <col min="44" max="44" width="11.33203125" bestFit="1" customWidth="1"/>
    <col min="45" max="45" width="21.83203125" bestFit="1" customWidth="1"/>
    <col min="49" max="49" width="21.83203125" bestFit="1" customWidth="1"/>
    <col min="50" max="50" width="12.1640625" bestFit="1" customWidth="1"/>
    <col min="52" max="52" width="9.1640625" bestFit="1" customWidth="1"/>
    <col min="57" max="57" width="19" bestFit="1" customWidth="1"/>
    <col min="58" max="58" width="11.33203125" bestFit="1" customWidth="1"/>
    <col min="59" max="59" width="21.83203125" bestFit="1" customWidth="1"/>
    <col min="63" max="63" width="21.83203125" bestFit="1" customWidth="1"/>
    <col min="64" max="64" width="12.6640625" bestFit="1" customWidth="1"/>
  </cols>
  <sheetData>
    <row r="1" spans="1:69" x14ac:dyDescent="0.2">
      <c r="A1" t="s">
        <v>86</v>
      </c>
      <c r="B1" t="s">
        <v>87</v>
      </c>
      <c r="C1" t="s">
        <v>147</v>
      </c>
      <c r="D1" t="s">
        <v>195</v>
      </c>
      <c r="E1" t="s">
        <v>194</v>
      </c>
      <c r="G1" t="s">
        <v>198</v>
      </c>
      <c r="H1" t="s">
        <v>196</v>
      </c>
      <c r="I1" t="s">
        <v>197</v>
      </c>
      <c r="K1" t="s">
        <v>86</v>
      </c>
      <c r="L1" t="s">
        <v>196</v>
      </c>
      <c r="M1" t="s">
        <v>197</v>
      </c>
      <c r="O1" t="s">
        <v>199</v>
      </c>
      <c r="W1" t="s">
        <v>30</v>
      </c>
      <c r="AE1" t="s">
        <v>86</v>
      </c>
      <c r="AF1" t="s">
        <v>198</v>
      </c>
      <c r="AG1" t="s">
        <v>197</v>
      </c>
      <c r="AI1" t="s">
        <v>30</v>
      </c>
      <c r="AQ1" t="s">
        <v>86</v>
      </c>
      <c r="AR1" t="s">
        <v>87</v>
      </c>
      <c r="AS1" t="s">
        <v>147</v>
      </c>
      <c r="AT1" t="s">
        <v>196</v>
      </c>
      <c r="AU1" t="s">
        <v>197</v>
      </c>
      <c r="AW1" t="s">
        <v>30</v>
      </c>
      <c r="BE1" t="s">
        <v>86</v>
      </c>
      <c r="BF1" t="s">
        <v>87</v>
      </c>
      <c r="BG1" t="s">
        <v>147</v>
      </c>
      <c r="BH1" t="s">
        <v>198</v>
      </c>
      <c r="BI1" t="s">
        <v>197</v>
      </c>
      <c r="BK1" t="s">
        <v>30</v>
      </c>
    </row>
    <row r="2" spans="1:69" ht="16" thickBot="1" x14ac:dyDescent="0.25">
      <c r="A2" s="183">
        <v>2.1324244603891565</v>
      </c>
      <c r="B2" s="184">
        <v>2.6980350027920212</v>
      </c>
      <c r="C2">
        <v>0</v>
      </c>
      <c r="D2">
        <v>2</v>
      </c>
      <c r="E2">
        <v>3</v>
      </c>
      <c r="G2" s="183">
        <f t="array" ref="G2">IF(D11:D$201=1,A11:A$201)</f>
        <v>1.9733684685450861</v>
      </c>
      <c r="H2" s="183">
        <f t="array" ref="H2">IF(D2:D$201=2,A2:A$201)</f>
        <v>2.1324244603891565</v>
      </c>
      <c r="I2" s="183">
        <f t="array" ref="I2">IF(D4:D$201=3,A4:A$201)</f>
        <v>2.1454483676751259</v>
      </c>
      <c r="K2" s="183">
        <v>2.1324244603891565</v>
      </c>
      <c r="L2">
        <f t="shared" ref="L2:L33" si="0">IF(D2=2,1,0)</f>
        <v>1</v>
      </c>
      <c r="M2">
        <f t="shared" ref="M2:M33" si="1">IF(D2=3,1,0)</f>
        <v>0</v>
      </c>
      <c r="AE2" s="183">
        <v>2.1324244603891565</v>
      </c>
      <c r="AF2">
        <f>IF(D2=1,1,0)</f>
        <v>0</v>
      </c>
      <c r="AG2">
        <f>IF(D2=3,1,0)</f>
        <v>0</v>
      </c>
      <c r="AQ2" s="183">
        <v>2.1324244603891565</v>
      </c>
      <c r="AR2" s="184">
        <v>2.6980350027920212</v>
      </c>
      <c r="AS2">
        <v>0</v>
      </c>
      <c r="AT2">
        <v>1</v>
      </c>
      <c r="AU2">
        <v>0</v>
      </c>
      <c r="BE2" s="183">
        <v>2.1324244603891565</v>
      </c>
      <c r="BF2" s="184">
        <v>2.6980350027920212</v>
      </c>
      <c r="BG2">
        <v>0</v>
      </c>
      <c r="BH2">
        <v>0</v>
      </c>
      <c r="BI2">
        <v>0</v>
      </c>
    </row>
    <row r="3" spans="1:69" ht="16" thickBot="1" x14ac:dyDescent="0.25">
      <c r="A3" s="183">
        <v>2.0929339275897654</v>
      </c>
      <c r="B3" s="184">
        <v>3.3315162979456363</v>
      </c>
      <c r="C3">
        <v>0</v>
      </c>
      <c r="D3">
        <v>2</v>
      </c>
      <c r="E3">
        <v>3</v>
      </c>
      <c r="G3" s="183">
        <f t="array" ref="G3">IF(D12:D$201=1,A12:A$201)</f>
        <v>2.0391156586373107</v>
      </c>
      <c r="H3" s="183">
        <f t="array" ref="H3">IF(D3:D$201=2,A3:A$201)</f>
        <v>2.0929339275897654</v>
      </c>
      <c r="I3" s="183">
        <f t="array" ref="I3">IF(D7:D$201=3,A7:A$201)</f>
        <v>2.1193862967737367</v>
      </c>
      <c r="K3" s="183">
        <v>2.0929339275897654</v>
      </c>
      <c r="L3">
        <f t="shared" si="0"/>
        <v>1</v>
      </c>
      <c r="M3">
        <f t="shared" si="1"/>
        <v>0</v>
      </c>
      <c r="O3" t="s">
        <v>200</v>
      </c>
      <c r="W3" s="4" t="s">
        <v>31</v>
      </c>
      <c r="X3" s="4"/>
      <c r="AE3" s="183">
        <v>2.0929339275897654</v>
      </c>
      <c r="AF3">
        <f t="shared" ref="AF3:AF66" si="2">IF(D3=1,1,0)</f>
        <v>0</v>
      </c>
      <c r="AG3">
        <f t="shared" ref="AG3:AG66" si="3">IF(D3=3,1,0)</f>
        <v>0</v>
      </c>
      <c r="AI3" s="4" t="s">
        <v>31</v>
      </c>
      <c r="AJ3" s="4"/>
      <c r="AQ3" s="183">
        <v>2.0929339275897654</v>
      </c>
      <c r="AR3" s="184">
        <v>3.3315162979456363</v>
      </c>
      <c r="AS3">
        <v>0</v>
      </c>
      <c r="AT3">
        <v>1</v>
      </c>
      <c r="AU3">
        <v>0</v>
      </c>
      <c r="AW3" s="4" t="s">
        <v>31</v>
      </c>
      <c r="AX3" s="4"/>
      <c r="BE3" s="183">
        <v>2.0929339275897654</v>
      </c>
      <c r="BF3" s="184">
        <v>3.3315162979456363</v>
      </c>
      <c r="BG3">
        <v>0</v>
      </c>
      <c r="BH3">
        <v>0</v>
      </c>
      <c r="BI3">
        <v>0</v>
      </c>
      <c r="BK3" s="4" t="s">
        <v>31</v>
      </c>
      <c r="BL3" s="4"/>
    </row>
    <row r="4" spans="1:69" x14ac:dyDescent="0.2">
      <c r="A4" s="183">
        <v>2.1454483676751259</v>
      </c>
      <c r="B4" s="184">
        <v>2.9031775354419369</v>
      </c>
      <c r="C4">
        <v>0</v>
      </c>
      <c r="D4">
        <v>3</v>
      </c>
      <c r="E4">
        <v>3</v>
      </c>
      <c r="G4" s="183">
        <f t="array" ref="G4">IF(D17:D$201=1,A17:A$201)</f>
        <v>1.9367629666265564</v>
      </c>
      <c r="H4" s="183">
        <f t="array" ref="H4">IF(D5:D$201=2,A5:A$201)</f>
        <v>2.7058312749996549</v>
      </c>
      <c r="I4" s="183">
        <f t="array" ref="I4">IF(D10:D$201=3,A10:A$201)</f>
        <v>2.6162114178642515</v>
      </c>
      <c r="K4" s="183">
        <v>2.1454483676751259</v>
      </c>
      <c r="L4">
        <f t="shared" si="0"/>
        <v>0</v>
      </c>
      <c r="M4">
        <f t="shared" si="1"/>
        <v>1</v>
      </c>
      <c r="O4" s="3" t="s">
        <v>201</v>
      </c>
      <c r="P4" s="3" t="s">
        <v>202</v>
      </c>
      <c r="Q4" s="3" t="s">
        <v>203</v>
      </c>
      <c r="R4" s="3" t="s">
        <v>204</v>
      </c>
      <c r="S4" s="3" t="s">
        <v>205</v>
      </c>
      <c r="W4" s="1" t="s">
        <v>32</v>
      </c>
      <c r="X4" s="1">
        <v>0.37696413859345002</v>
      </c>
      <c r="AE4" s="183">
        <v>2.1454483676751259</v>
      </c>
      <c r="AF4">
        <f t="shared" si="2"/>
        <v>0</v>
      </c>
      <c r="AG4">
        <f t="shared" si="3"/>
        <v>1</v>
      </c>
      <c r="AI4" s="1" t="s">
        <v>32</v>
      </c>
      <c r="AJ4" s="1">
        <v>0.37696413859344968</v>
      </c>
      <c r="AQ4" s="183">
        <v>2.1454483676751259</v>
      </c>
      <c r="AR4" s="184">
        <v>2.9031775354419369</v>
      </c>
      <c r="AS4">
        <v>0</v>
      </c>
      <c r="AT4">
        <v>0</v>
      </c>
      <c r="AU4">
        <v>1</v>
      </c>
      <c r="AW4" s="1" t="s">
        <v>32</v>
      </c>
      <c r="AX4" s="1">
        <v>0.9480858774200559</v>
      </c>
      <c r="BE4" s="183">
        <v>2.1454483676751259</v>
      </c>
      <c r="BF4" s="184">
        <v>2.9031775354419369</v>
      </c>
      <c r="BG4">
        <v>0</v>
      </c>
      <c r="BH4">
        <v>0</v>
      </c>
      <c r="BI4">
        <v>1</v>
      </c>
      <c r="BK4" s="1" t="s">
        <v>32</v>
      </c>
      <c r="BL4" s="1">
        <v>0.9480858774200559</v>
      </c>
    </row>
    <row r="5" spans="1:69" x14ac:dyDescent="0.2">
      <c r="A5" s="183">
        <v>2.7058312749996549</v>
      </c>
      <c r="B5" s="184">
        <v>4.007306352776359</v>
      </c>
      <c r="C5">
        <v>1</v>
      </c>
      <c r="D5">
        <v>2</v>
      </c>
      <c r="E5">
        <v>2</v>
      </c>
      <c r="G5" s="183">
        <f t="array" ref="G5">IF(D26:D$201=1,A26:A$201)</f>
        <v>2.0655351382191292</v>
      </c>
      <c r="H5" s="183">
        <f t="array" ref="H5">IF(D6:D$201=2,A6:A$201)</f>
        <v>2.5656124304642436</v>
      </c>
      <c r="I5" s="183">
        <f t="array" ref="I5">IF(D13:D$201=3,A13:A$201)</f>
        <v>2.1702756403572856</v>
      </c>
      <c r="K5" s="183">
        <v>2.7058312749996549</v>
      </c>
      <c r="L5">
        <f t="shared" si="0"/>
        <v>1</v>
      </c>
      <c r="M5">
        <f t="shared" si="1"/>
        <v>0</v>
      </c>
      <c r="O5" s="1" t="s">
        <v>198</v>
      </c>
      <c r="P5" s="1">
        <v>55</v>
      </c>
      <c r="Q5" s="1">
        <v>119.72790978416457</v>
      </c>
      <c r="R5" s="1">
        <v>2.1768710869848102</v>
      </c>
      <c r="S5" s="1">
        <v>9.6379267497586282E-2</v>
      </c>
      <c r="W5" s="1" t="s">
        <v>33</v>
      </c>
      <c r="X5" s="1">
        <v>0.1421019617855018</v>
      </c>
      <c r="AE5" s="183">
        <v>2.7058312749996549</v>
      </c>
      <c r="AF5">
        <f t="shared" si="2"/>
        <v>0</v>
      </c>
      <c r="AG5">
        <f t="shared" si="3"/>
        <v>0</v>
      </c>
      <c r="AI5" s="1" t="s">
        <v>33</v>
      </c>
      <c r="AJ5" s="1">
        <v>0.14210196178550155</v>
      </c>
      <c r="AQ5" s="183">
        <v>2.7058312749996549</v>
      </c>
      <c r="AR5" s="184">
        <v>4.007306352776359</v>
      </c>
      <c r="AS5">
        <v>1</v>
      </c>
      <c r="AT5">
        <v>1</v>
      </c>
      <c r="AU5">
        <v>0</v>
      </c>
      <c r="AW5" s="1" t="s">
        <v>33</v>
      </c>
      <c r="AX5" s="1">
        <v>0.89886683096335718</v>
      </c>
      <c r="BE5" s="183">
        <v>2.7058312749996549</v>
      </c>
      <c r="BF5" s="184">
        <v>4.007306352776359</v>
      </c>
      <c r="BG5">
        <v>1</v>
      </c>
      <c r="BH5">
        <v>0</v>
      </c>
      <c r="BI5">
        <v>0</v>
      </c>
      <c r="BK5" s="1" t="s">
        <v>33</v>
      </c>
      <c r="BL5" s="1">
        <v>0.89886683096335729</v>
      </c>
    </row>
    <row r="6" spans="1:69" x14ac:dyDescent="0.2">
      <c r="A6" s="183">
        <v>2.5656124304642436</v>
      </c>
      <c r="B6" s="184">
        <v>3.430851103019668</v>
      </c>
      <c r="C6">
        <v>1</v>
      </c>
      <c r="D6">
        <v>2</v>
      </c>
      <c r="E6">
        <v>3</v>
      </c>
      <c r="G6" s="183">
        <f t="array" ref="G6">IF(D27:D$201=1,A27:A$201)</f>
        <v>1.975701254243031</v>
      </c>
      <c r="H6" s="183">
        <f t="array" ref="H6">IF(D8:D$201=2,A8:A$201)</f>
        <v>2.1499408622292684</v>
      </c>
      <c r="I6" s="183">
        <f t="array" ref="I6">IF(D14:D$201=3,A14:A$201)</f>
        <v>2.2127149823534999</v>
      </c>
      <c r="K6" s="183">
        <v>2.5656124304642436</v>
      </c>
      <c r="L6">
        <f t="shared" si="0"/>
        <v>1</v>
      </c>
      <c r="M6">
        <f t="shared" si="1"/>
        <v>0</v>
      </c>
      <c r="O6" s="1" t="s">
        <v>196</v>
      </c>
      <c r="P6" s="1">
        <v>70</v>
      </c>
      <c r="Q6" s="1">
        <v>168.63993100128849</v>
      </c>
      <c r="R6" s="1">
        <v>2.4091418714469786</v>
      </c>
      <c r="S6" s="1">
        <v>4.569935193007809E-2</v>
      </c>
      <c r="W6" s="1" t="s">
        <v>34</v>
      </c>
      <c r="X6" s="1">
        <v>0.13339233703205511</v>
      </c>
      <c r="AE6" s="183">
        <v>2.5656124304642436</v>
      </c>
      <c r="AF6">
        <f t="shared" si="2"/>
        <v>0</v>
      </c>
      <c r="AG6">
        <f t="shared" si="3"/>
        <v>0</v>
      </c>
      <c r="AI6" s="1" t="s">
        <v>34</v>
      </c>
      <c r="AJ6" s="1">
        <v>0.13339233703205486</v>
      </c>
      <c r="AQ6" s="183">
        <v>2.5656124304642436</v>
      </c>
      <c r="AR6" s="184">
        <v>3.430851103019668</v>
      </c>
      <c r="AS6">
        <v>1</v>
      </c>
      <c r="AT6">
        <v>1</v>
      </c>
      <c r="AU6">
        <v>0</v>
      </c>
      <c r="AW6" s="1" t="s">
        <v>34</v>
      </c>
      <c r="AX6" s="1">
        <v>0.89679230441901581</v>
      </c>
      <c r="BE6" s="183">
        <v>2.5656124304642436</v>
      </c>
      <c r="BF6" s="184">
        <v>3.430851103019668</v>
      </c>
      <c r="BG6">
        <v>1</v>
      </c>
      <c r="BH6">
        <v>0</v>
      </c>
      <c r="BI6">
        <v>0</v>
      </c>
      <c r="BK6" s="1" t="s">
        <v>34</v>
      </c>
      <c r="BL6" s="1">
        <v>0.89679230441901592</v>
      </c>
    </row>
    <row r="7" spans="1:69" ht="16" thickBot="1" x14ac:dyDescent="0.25">
      <c r="A7" s="183">
        <v>2.1193862967737367</v>
      </c>
      <c r="B7" s="184">
        <v>3.24013538621919</v>
      </c>
      <c r="C7">
        <v>0</v>
      </c>
      <c r="D7">
        <v>3</v>
      </c>
      <c r="E7">
        <v>3</v>
      </c>
      <c r="G7" s="183">
        <f t="array" ref="G7">IF(D30:D$201=1,A30:A$201)</f>
        <v>1.9722209590798592</v>
      </c>
      <c r="H7" s="183">
        <f t="array" ref="H7">IF(D9:D$201=2,A9:A$201)</f>
        <v>2.1342583996118627</v>
      </c>
      <c r="I7" s="183">
        <f t="array" ref="I7">IF(D16:D$201=3,A16:A$201)</f>
        <v>2.4212611603271217</v>
      </c>
      <c r="K7" s="183">
        <v>2.1193862967737367</v>
      </c>
      <c r="L7">
        <f t="shared" si="0"/>
        <v>0</v>
      </c>
      <c r="M7">
        <f t="shared" si="1"/>
        <v>1</v>
      </c>
      <c r="O7" s="2" t="s">
        <v>197</v>
      </c>
      <c r="P7" s="2">
        <v>75</v>
      </c>
      <c r="Q7" s="2">
        <v>179.25338843372495</v>
      </c>
      <c r="R7" s="2">
        <v>2.3900451791163326</v>
      </c>
      <c r="S7" s="2">
        <v>4.9031707271745974E-2</v>
      </c>
      <c r="W7" s="1" t="s">
        <v>35</v>
      </c>
      <c r="X7" s="1">
        <v>0.24666385258763268</v>
      </c>
      <c r="AE7" s="183">
        <v>2.1193862967737367</v>
      </c>
      <c r="AF7">
        <f t="shared" si="2"/>
        <v>0</v>
      </c>
      <c r="AG7">
        <f t="shared" si="3"/>
        <v>1</v>
      </c>
      <c r="AI7" s="1" t="s">
        <v>35</v>
      </c>
      <c r="AJ7" s="1">
        <v>0.24666385258763271</v>
      </c>
      <c r="AQ7" s="183">
        <v>2.1193862967737367</v>
      </c>
      <c r="AR7" s="184">
        <v>3.24013538621919</v>
      </c>
      <c r="AS7">
        <v>0</v>
      </c>
      <c r="AT7">
        <v>0</v>
      </c>
      <c r="AU7">
        <v>1</v>
      </c>
      <c r="AW7" s="1" t="s">
        <v>35</v>
      </c>
      <c r="AX7" s="1">
        <v>8.512366002179203E-2</v>
      </c>
      <c r="BE7" s="183">
        <v>2.1193862967737367</v>
      </c>
      <c r="BF7" s="184">
        <v>3.24013538621919</v>
      </c>
      <c r="BG7">
        <v>0</v>
      </c>
      <c r="BH7">
        <v>0</v>
      </c>
      <c r="BI7">
        <v>1</v>
      </c>
      <c r="BK7" s="1" t="s">
        <v>35</v>
      </c>
      <c r="BL7" s="1">
        <v>8.5123660021792016E-2</v>
      </c>
    </row>
    <row r="8" spans="1:69" ht="16" thickBot="1" x14ac:dyDescent="0.25">
      <c r="A8" s="183">
        <v>2.1499408622292684</v>
      </c>
      <c r="B8" s="184">
        <v>2.8972313500312157</v>
      </c>
      <c r="C8">
        <v>0</v>
      </c>
      <c r="D8">
        <v>2</v>
      </c>
      <c r="E8">
        <v>4</v>
      </c>
      <c r="G8" s="183">
        <f t="array" ref="G8">IF(D35:D$201=1,A35:A$201)</f>
        <v>1.9966490545374107</v>
      </c>
      <c r="H8" s="183">
        <f t="array" ref="H8">IF(D15:D$201=2,A15:A$201)</f>
        <v>2.6253668462796487</v>
      </c>
      <c r="I8" s="183">
        <f t="array" ref="I8">IF(D19:D$201=3,A19:A$201)</f>
        <v>2.6448036120765028</v>
      </c>
      <c r="K8" s="183">
        <v>2.1499408622292684</v>
      </c>
      <c r="L8">
        <f t="shared" si="0"/>
        <v>1</v>
      </c>
      <c r="M8">
        <f t="shared" si="1"/>
        <v>0</v>
      </c>
      <c r="W8" s="2" t="s">
        <v>36</v>
      </c>
      <c r="X8" s="2">
        <v>200</v>
      </c>
      <c r="AE8" s="183">
        <v>2.1499408622292684</v>
      </c>
      <c r="AF8">
        <f t="shared" si="2"/>
        <v>0</v>
      </c>
      <c r="AG8">
        <f t="shared" si="3"/>
        <v>0</v>
      </c>
      <c r="AI8" s="2" t="s">
        <v>36</v>
      </c>
      <c r="AJ8" s="2">
        <v>200</v>
      </c>
      <c r="AQ8" s="183">
        <v>2.1499408622292684</v>
      </c>
      <c r="AR8" s="184">
        <v>2.8972313500312157</v>
      </c>
      <c r="AS8">
        <v>0</v>
      </c>
      <c r="AT8">
        <v>1</v>
      </c>
      <c r="AU8">
        <v>0</v>
      </c>
      <c r="AW8" s="2" t="s">
        <v>36</v>
      </c>
      <c r="AX8" s="2">
        <v>200</v>
      </c>
      <c r="BE8" s="183">
        <v>2.1499408622292684</v>
      </c>
      <c r="BF8" s="184">
        <v>2.8972313500312157</v>
      </c>
      <c r="BG8">
        <v>0</v>
      </c>
      <c r="BH8">
        <v>0</v>
      </c>
      <c r="BI8">
        <v>0</v>
      </c>
      <c r="BK8" s="2" t="s">
        <v>36</v>
      </c>
      <c r="BL8" s="2">
        <v>200</v>
      </c>
    </row>
    <row r="9" spans="1:69" x14ac:dyDescent="0.2">
      <c r="A9" s="183">
        <v>2.1342583996118627</v>
      </c>
      <c r="B9" s="184">
        <v>3.3871518396303872</v>
      </c>
      <c r="C9">
        <v>0</v>
      </c>
      <c r="D9">
        <v>2</v>
      </c>
      <c r="E9">
        <v>2</v>
      </c>
      <c r="G9" s="183">
        <f t="array" ref="G9">IF(D36:D$201=1,A36:A$201)</f>
        <v>2.0667698113828372</v>
      </c>
      <c r="H9" s="183">
        <f t="array" ref="H9">IF(D18:D$201=2,A18:A$201)</f>
        <v>2.5258511865668698</v>
      </c>
      <c r="I9" s="183">
        <f t="array" ref="I9">IF(D20:D$201=3,A20:A$201)</f>
        <v>2.7647513885877562</v>
      </c>
      <c r="K9" s="183">
        <v>2.1342583996118627</v>
      </c>
      <c r="L9">
        <f t="shared" si="0"/>
        <v>1</v>
      </c>
      <c r="M9">
        <f t="shared" si="1"/>
        <v>0</v>
      </c>
      <c r="AE9" s="183">
        <v>2.1342583996118627</v>
      </c>
      <c r="AF9">
        <f t="shared" si="2"/>
        <v>0</v>
      </c>
      <c r="AG9">
        <f t="shared" si="3"/>
        <v>0</v>
      </c>
      <c r="AQ9" s="183">
        <v>2.1342583996118627</v>
      </c>
      <c r="AR9" s="184">
        <v>3.3871518396303872</v>
      </c>
      <c r="AS9">
        <v>0</v>
      </c>
      <c r="AT9">
        <v>1</v>
      </c>
      <c r="AU9">
        <v>0</v>
      </c>
      <c r="BE9" s="183">
        <v>2.1342583996118627</v>
      </c>
      <c r="BF9" s="184">
        <v>3.3871518396303872</v>
      </c>
      <c r="BG9">
        <v>0</v>
      </c>
      <c r="BH9">
        <v>0</v>
      </c>
      <c r="BI9">
        <v>0</v>
      </c>
    </row>
    <row r="10" spans="1:69" ht="16" thickBot="1" x14ac:dyDescent="0.25">
      <c r="A10" s="183">
        <v>2.6162114178642515</v>
      </c>
      <c r="B10" s="184">
        <v>3.6388691623308116</v>
      </c>
      <c r="C10">
        <v>1</v>
      </c>
      <c r="D10">
        <v>3</v>
      </c>
      <c r="E10">
        <v>4</v>
      </c>
      <c r="G10" s="183">
        <f t="array" ref="G10">IF(D37:D$201=1,A37:A$201)</f>
        <v>1.9368244939431314</v>
      </c>
      <c r="H10" s="183">
        <f t="array" ref="H10">IF(D21:D$201=2,A21:A$201)</f>
        <v>2.531871075154486</v>
      </c>
      <c r="I10" s="183">
        <f t="array" ref="I10">IF(D28:D$201=3,A28:A$201)</f>
        <v>2.5383673570668908</v>
      </c>
      <c r="K10" s="183">
        <v>2.6162114178642515</v>
      </c>
      <c r="L10">
        <f t="shared" si="0"/>
        <v>0</v>
      </c>
      <c r="M10">
        <f t="shared" si="1"/>
        <v>1</v>
      </c>
      <c r="O10" t="s">
        <v>37</v>
      </c>
      <c r="W10" t="s">
        <v>37</v>
      </c>
      <c r="AE10" s="183">
        <v>2.6162114178642515</v>
      </c>
      <c r="AF10">
        <f t="shared" si="2"/>
        <v>0</v>
      </c>
      <c r="AG10">
        <f t="shared" si="3"/>
        <v>1</v>
      </c>
      <c r="AI10" t="s">
        <v>37</v>
      </c>
      <c r="AQ10" s="183">
        <v>2.6162114178642515</v>
      </c>
      <c r="AR10" s="184">
        <v>3.6388691623308116</v>
      </c>
      <c r="AS10">
        <v>1</v>
      </c>
      <c r="AT10">
        <v>0</v>
      </c>
      <c r="AU10">
        <v>1</v>
      </c>
      <c r="AW10" t="s">
        <v>37</v>
      </c>
      <c r="BE10" s="183">
        <v>2.6162114178642515</v>
      </c>
      <c r="BF10" s="184">
        <v>3.6388691623308116</v>
      </c>
      <c r="BG10">
        <v>1</v>
      </c>
      <c r="BH10">
        <v>0</v>
      </c>
      <c r="BI10">
        <v>1</v>
      </c>
      <c r="BK10" t="s">
        <v>37</v>
      </c>
    </row>
    <row r="11" spans="1:69" x14ac:dyDescent="0.2">
      <c r="A11" s="183">
        <v>1.9733684685450861</v>
      </c>
      <c r="B11" s="184">
        <v>3.1961537458450766</v>
      </c>
      <c r="C11">
        <v>0</v>
      </c>
      <c r="D11">
        <v>1</v>
      </c>
      <c r="E11">
        <v>3</v>
      </c>
      <c r="G11" s="183">
        <f t="array" ref="G11">IF(D46:D$201=1,A46:A$201)</f>
        <v>2.0724151927896308</v>
      </c>
      <c r="H11" s="183">
        <f t="array" ref="H11">IF(D22:D$201=2,A22:A$201)</f>
        <v>2.1354913219982699</v>
      </c>
      <c r="I11" s="183">
        <f t="array" ref="I11">IF(D29:D$201=3,A29:A$201)</f>
        <v>2.6235792458119978</v>
      </c>
      <c r="K11" s="183">
        <v>1.9733684685450861</v>
      </c>
      <c r="L11">
        <f t="shared" si="0"/>
        <v>0</v>
      </c>
      <c r="M11">
        <f t="shared" si="1"/>
        <v>0</v>
      </c>
      <c r="O11" s="3" t="s">
        <v>206</v>
      </c>
      <c r="P11" s="3" t="s">
        <v>43</v>
      </c>
      <c r="Q11" s="3" t="s">
        <v>42</v>
      </c>
      <c r="R11" s="3" t="s">
        <v>44</v>
      </c>
      <c r="S11" s="3" t="s">
        <v>45</v>
      </c>
      <c r="T11" s="3" t="s">
        <v>49</v>
      </c>
      <c r="U11" s="3" t="s">
        <v>207</v>
      </c>
      <c r="W11" s="3"/>
      <c r="X11" s="3" t="s">
        <v>42</v>
      </c>
      <c r="Y11" s="3" t="s">
        <v>43</v>
      </c>
      <c r="Z11" s="3" t="s">
        <v>44</v>
      </c>
      <c r="AA11" s="3" t="s">
        <v>45</v>
      </c>
      <c r="AB11" s="3" t="s">
        <v>46</v>
      </c>
      <c r="AE11" s="183">
        <v>1.9733684685450861</v>
      </c>
      <c r="AF11">
        <f t="shared" si="2"/>
        <v>1</v>
      </c>
      <c r="AG11">
        <f t="shared" si="3"/>
        <v>0</v>
      </c>
      <c r="AI11" s="3"/>
      <c r="AJ11" s="3" t="s">
        <v>42</v>
      </c>
      <c r="AK11" s="3" t="s">
        <v>43</v>
      </c>
      <c r="AL11" s="3" t="s">
        <v>44</v>
      </c>
      <c r="AM11" s="3" t="s">
        <v>45</v>
      </c>
      <c r="AN11" s="3" t="s">
        <v>46</v>
      </c>
      <c r="AQ11" s="183">
        <v>1.9733684685450861</v>
      </c>
      <c r="AR11" s="184">
        <v>3.1961537458450766</v>
      </c>
      <c r="AS11">
        <v>0</v>
      </c>
      <c r="AT11">
        <v>0</v>
      </c>
      <c r="AU11">
        <v>0</v>
      </c>
      <c r="AW11" s="3"/>
      <c r="AX11" s="3" t="s">
        <v>42</v>
      </c>
      <c r="AY11" s="3" t="s">
        <v>43</v>
      </c>
      <c r="AZ11" s="3" t="s">
        <v>44</v>
      </c>
      <c r="BA11" s="3" t="s">
        <v>45</v>
      </c>
      <c r="BB11" s="3" t="s">
        <v>46</v>
      </c>
      <c r="BE11" s="183">
        <v>1.9733684685450861</v>
      </c>
      <c r="BF11" s="184">
        <v>3.1961537458450766</v>
      </c>
      <c r="BG11">
        <v>0</v>
      </c>
      <c r="BH11">
        <v>1</v>
      </c>
      <c r="BI11">
        <v>0</v>
      </c>
      <c r="BK11" s="3"/>
      <c r="BL11" s="3" t="s">
        <v>42</v>
      </c>
      <c r="BM11" s="3" t="s">
        <v>43</v>
      </c>
      <c r="BN11" s="3" t="s">
        <v>44</v>
      </c>
      <c r="BO11" s="3" t="s">
        <v>45</v>
      </c>
      <c r="BP11" s="3" t="s">
        <v>46</v>
      </c>
    </row>
    <row r="12" spans="1:69" x14ac:dyDescent="0.2">
      <c r="A12" s="183">
        <v>2.0391156586373107</v>
      </c>
      <c r="B12" s="184">
        <v>3.026788983985607</v>
      </c>
      <c r="C12">
        <v>0</v>
      </c>
      <c r="D12">
        <v>1</v>
      </c>
      <c r="E12">
        <v>4</v>
      </c>
      <c r="G12" s="183">
        <f t="array" ref="G12">IF(D48:D$201=1,A48:A$201)</f>
        <v>2.0148102426463446</v>
      </c>
      <c r="H12" s="183">
        <f t="array" ref="H12">IF(D23:D$201=2,A23:A$201)</f>
        <v>2.5608270104040276</v>
      </c>
      <c r="I12" s="183">
        <f t="array" ref="I12">IF(D31:D$201=3,A31:A$201)</f>
        <v>2.1100213889911537</v>
      </c>
      <c r="K12" s="183">
        <v>2.0391156586373107</v>
      </c>
      <c r="L12">
        <f t="shared" si="0"/>
        <v>0</v>
      </c>
      <c r="M12">
        <f t="shared" si="1"/>
        <v>0</v>
      </c>
      <c r="O12" s="1" t="s">
        <v>208</v>
      </c>
      <c r="P12" s="1">
        <v>1.9853708714236742</v>
      </c>
      <c r="Q12" s="1">
        <v>2</v>
      </c>
      <c r="R12" s="1">
        <v>0.99268543571183709</v>
      </c>
      <c r="S12" s="1">
        <v>16.315509084276794</v>
      </c>
      <c r="T12" s="1">
        <v>2.7759648267852082E-7</v>
      </c>
      <c r="U12" s="1">
        <v>3.0417530299846876</v>
      </c>
      <c r="W12" s="1" t="s">
        <v>38</v>
      </c>
      <c r="X12" s="1">
        <v>2</v>
      </c>
      <c r="Y12" s="1">
        <v>1.9853708714236795</v>
      </c>
      <c r="Z12" s="1">
        <v>0.99268543571183976</v>
      </c>
      <c r="AA12" s="1">
        <v>16.315509084276844</v>
      </c>
      <c r="AB12" s="1">
        <v>2.775964826785105E-7</v>
      </c>
      <c r="AE12" s="183">
        <v>2.0391156586373107</v>
      </c>
      <c r="AF12">
        <f t="shared" si="2"/>
        <v>1</v>
      </c>
      <c r="AG12">
        <f t="shared" si="3"/>
        <v>0</v>
      </c>
      <c r="AI12" s="1" t="s">
        <v>38</v>
      </c>
      <c r="AJ12" s="1">
        <v>2</v>
      </c>
      <c r="AK12" s="1">
        <v>1.985370871423676</v>
      </c>
      <c r="AL12" s="1">
        <v>0.99268543571183798</v>
      </c>
      <c r="AM12" s="1">
        <v>16.315509084276808</v>
      </c>
      <c r="AN12" s="1">
        <v>2.7759648267852082E-7</v>
      </c>
      <c r="AQ12" s="183">
        <v>2.0391156586373107</v>
      </c>
      <c r="AR12" s="184">
        <v>3.026788983985607</v>
      </c>
      <c r="AS12">
        <v>0</v>
      </c>
      <c r="AT12">
        <v>0</v>
      </c>
      <c r="AU12">
        <v>0</v>
      </c>
      <c r="AW12" s="1" t="s">
        <v>38</v>
      </c>
      <c r="AX12" s="1">
        <v>4</v>
      </c>
      <c r="AY12" s="1">
        <v>12.558475625954637</v>
      </c>
      <c r="AZ12" s="1">
        <v>3.1396189064886593</v>
      </c>
      <c r="BA12" s="1">
        <v>433.28769806063139</v>
      </c>
      <c r="BB12" s="1">
        <v>8.4092052954264501E-96</v>
      </c>
      <c r="BE12" s="183">
        <v>2.0391156586373107</v>
      </c>
      <c r="BF12" s="184">
        <v>3.026788983985607</v>
      </c>
      <c r="BG12">
        <v>0</v>
      </c>
      <c r="BH12">
        <v>1</v>
      </c>
      <c r="BI12">
        <v>0</v>
      </c>
      <c r="BK12" s="1" t="s">
        <v>38</v>
      </c>
      <c r="BL12" s="1">
        <v>4</v>
      </c>
      <c r="BM12" s="1">
        <v>12.558475625954639</v>
      </c>
      <c r="BN12" s="1">
        <v>3.1396189064886597</v>
      </c>
      <c r="BO12" s="1">
        <v>433.28769806063167</v>
      </c>
      <c r="BP12" s="1">
        <v>8.4092052954259711E-96</v>
      </c>
    </row>
    <row r="13" spans="1:69" x14ac:dyDescent="0.2">
      <c r="A13" s="183">
        <v>2.1702756403572856</v>
      </c>
      <c r="B13" s="184">
        <v>4.0230942956591029</v>
      </c>
      <c r="C13">
        <v>0</v>
      </c>
      <c r="D13">
        <v>3</v>
      </c>
      <c r="E13">
        <v>4</v>
      </c>
      <c r="G13" s="183">
        <f t="array" ref="G13">IF(D51:D$201=1,A51:A$201)</f>
        <v>1.9030595031398114</v>
      </c>
      <c r="H13" s="183">
        <f t="array" ref="H13">IF(D24:D$201=2,A24:A$201)</f>
        <v>2.0776493916417529</v>
      </c>
      <c r="I13" s="183">
        <f t="array" ref="I13">IF(D32:D$201=3,A32:A$201)</f>
        <v>2.4540082901349525</v>
      </c>
      <c r="K13" s="183">
        <v>2.1702756403572856</v>
      </c>
      <c r="L13">
        <f t="shared" si="0"/>
        <v>0</v>
      </c>
      <c r="M13">
        <f t="shared" si="1"/>
        <v>1</v>
      </c>
      <c r="O13" s="1" t="s">
        <v>209</v>
      </c>
      <c r="P13" s="1">
        <v>11.986082066154562</v>
      </c>
      <c r="Q13" s="1">
        <v>197</v>
      </c>
      <c r="R13" s="1">
        <v>6.0843056173373412E-2</v>
      </c>
      <c r="S13" s="1"/>
      <c r="T13" s="1"/>
      <c r="U13" s="1"/>
      <c r="W13" s="1" t="s">
        <v>39</v>
      </c>
      <c r="X13" s="1">
        <v>197</v>
      </c>
      <c r="Y13" s="1">
        <v>11.986082066154557</v>
      </c>
      <c r="Z13" s="1">
        <v>6.0843056173373385E-2</v>
      </c>
      <c r="AA13" s="1"/>
      <c r="AB13" s="1"/>
      <c r="AE13" s="183">
        <v>2.1702756403572856</v>
      </c>
      <c r="AF13">
        <f t="shared" si="2"/>
        <v>0</v>
      </c>
      <c r="AG13">
        <f t="shared" si="3"/>
        <v>1</v>
      </c>
      <c r="AI13" s="1" t="s">
        <v>39</v>
      </c>
      <c r="AJ13" s="1">
        <v>197</v>
      </c>
      <c r="AK13" s="1">
        <v>11.986082066154561</v>
      </c>
      <c r="AL13" s="1">
        <v>6.0843056173373405E-2</v>
      </c>
      <c r="AM13" s="1"/>
      <c r="AN13" s="1"/>
      <c r="AQ13" s="183">
        <v>2.1702756403572856</v>
      </c>
      <c r="AR13" s="184">
        <v>4.0230942956591029</v>
      </c>
      <c r="AS13">
        <v>0</v>
      </c>
      <c r="AT13">
        <v>0</v>
      </c>
      <c r="AU13">
        <v>1</v>
      </c>
      <c r="AW13" s="1" t="s">
        <v>39</v>
      </c>
      <c r="AX13" s="1">
        <v>195</v>
      </c>
      <c r="AY13" s="1">
        <v>1.4129773116235989</v>
      </c>
      <c r="AZ13" s="1">
        <v>7.2460374955056351E-3</v>
      </c>
      <c r="BA13" s="1"/>
      <c r="BB13" s="1"/>
      <c r="BE13" s="183">
        <v>2.1702756403572856</v>
      </c>
      <c r="BF13" s="184">
        <v>4.0230942956591029</v>
      </c>
      <c r="BG13">
        <v>0</v>
      </c>
      <c r="BH13">
        <v>0</v>
      </c>
      <c r="BI13">
        <v>1</v>
      </c>
      <c r="BK13" s="1" t="s">
        <v>39</v>
      </c>
      <c r="BL13" s="1">
        <v>195</v>
      </c>
      <c r="BM13" s="1">
        <v>1.4129773116235982</v>
      </c>
      <c r="BN13" s="1">
        <v>7.2460374955056316E-3</v>
      </c>
      <c r="BO13" s="1"/>
      <c r="BP13" s="1"/>
    </row>
    <row r="14" spans="1:69" ht="16" thickBot="1" x14ac:dyDescent="0.25">
      <c r="A14" s="183">
        <v>2.2127149823534999</v>
      </c>
      <c r="B14" s="184">
        <v>3.4272924792426056</v>
      </c>
      <c r="C14">
        <v>0</v>
      </c>
      <c r="D14">
        <v>3</v>
      </c>
      <c r="E14">
        <v>1</v>
      </c>
      <c r="G14" s="183">
        <f t="array" ref="G14">IF(D56:D$201=1,A56:A$201)</f>
        <v>1.9571535195171599</v>
      </c>
      <c r="H14" s="183">
        <f t="array" ref="H14">IF(D25:D$201=2,A25:A$201)</f>
        <v>2.3087771315220742</v>
      </c>
      <c r="I14" s="183">
        <f t="array" ref="I14">IF(D33:D$201=3,A33:A$201)</f>
        <v>2.101995325621683</v>
      </c>
      <c r="K14" s="183">
        <v>2.2127149823534999</v>
      </c>
      <c r="L14">
        <f t="shared" si="0"/>
        <v>0</v>
      </c>
      <c r="M14">
        <f t="shared" si="1"/>
        <v>1</v>
      </c>
      <c r="O14" s="1"/>
      <c r="P14" s="1"/>
      <c r="Q14" s="1"/>
      <c r="R14" s="1"/>
      <c r="S14" s="1"/>
      <c r="T14" s="1"/>
      <c r="U14" s="1"/>
      <c r="W14" s="2" t="s">
        <v>40</v>
      </c>
      <c r="X14" s="2">
        <v>199</v>
      </c>
      <c r="Y14" s="2">
        <v>13.971452937578237</v>
      </c>
      <c r="Z14" s="2"/>
      <c r="AA14" s="2"/>
      <c r="AB14" s="2"/>
      <c r="AE14" s="183">
        <v>2.2127149823534999</v>
      </c>
      <c r="AF14">
        <f t="shared" si="2"/>
        <v>0</v>
      </c>
      <c r="AG14">
        <f t="shared" si="3"/>
        <v>1</v>
      </c>
      <c r="AI14" s="2" t="s">
        <v>40</v>
      </c>
      <c r="AJ14" s="2">
        <v>199</v>
      </c>
      <c r="AK14" s="2">
        <v>13.971452937578237</v>
      </c>
      <c r="AL14" s="2"/>
      <c r="AM14" s="2"/>
      <c r="AN14" s="2"/>
      <c r="AQ14" s="183">
        <v>2.2127149823534999</v>
      </c>
      <c r="AR14" s="184">
        <v>3.4272924792426056</v>
      </c>
      <c r="AS14">
        <v>0</v>
      </c>
      <c r="AT14">
        <v>0</v>
      </c>
      <c r="AU14">
        <v>1</v>
      </c>
      <c r="AW14" s="2" t="s">
        <v>40</v>
      </c>
      <c r="AX14" s="2">
        <v>199</v>
      </c>
      <c r="AY14" s="2">
        <v>13.971452937578237</v>
      </c>
      <c r="AZ14" s="2"/>
      <c r="BA14" s="2"/>
      <c r="BB14" s="2"/>
      <c r="BE14" s="183">
        <v>2.2127149823534999</v>
      </c>
      <c r="BF14" s="184">
        <v>3.4272924792426056</v>
      </c>
      <c r="BG14">
        <v>0</v>
      </c>
      <c r="BH14">
        <v>0</v>
      </c>
      <c r="BI14">
        <v>1</v>
      </c>
      <c r="BK14" s="2" t="s">
        <v>40</v>
      </c>
      <c r="BL14" s="2">
        <v>199</v>
      </c>
      <c r="BM14" s="2">
        <v>13.971452937578237</v>
      </c>
      <c r="BN14" s="2"/>
      <c r="BO14" s="2"/>
      <c r="BP14" s="2"/>
    </row>
    <row r="15" spans="1:69" ht="16" thickBot="1" x14ac:dyDescent="0.25">
      <c r="A15" s="183">
        <v>2.6253668462796487</v>
      </c>
      <c r="B15" s="184">
        <v>3.6765081458163333</v>
      </c>
      <c r="C15">
        <v>1</v>
      </c>
      <c r="D15">
        <v>2</v>
      </c>
      <c r="E15">
        <v>2</v>
      </c>
      <c r="G15" s="183">
        <f t="array" ref="G15">IF(D63:D$201=1,A63:A$201)</f>
        <v>2.0605959453422109</v>
      </c>
      <c r="H15" s="183">
        <f t="array" ref="H15">IF(D34:D$201=2,A34:A$201)</f>
        <v>2.610993805921753</v>
      </c>
      <c r="I15" s="183">
        <f t="array" ref="I15">IF(D38:D$201=3,A38:A$201)</f>
        <v>2.5490286017539621</v>
      </c>
      <c r="K15" s="183">
        <v>2.6253668462796487</v>
      </c>
      <c r="L15">
        <f t="shared" si="0"/>
        <v>1</v>
      </c>
      <c r="M15">
        <f t="shared" si="1"/>
        <v>0</v>
      </c>
      <c r="O15" s="2" t="s">
        <v>40</v>
      </c>
      <c r="P15" s="2">
        <v>13.971452937578237</v>
      </c>
      <c r="Q15" s="2">
        <v>199</v>
      </c>
      <c r="R15" s="2"/>
      <c r="S15" s="2"/>
      <c r="T15" s="2"/>
      <c r="U15" s="2"/>
      <c r="AE15" s="183">
        <v>2.6253668462796487</v>
      </c>
      <c r="AF15">
        <f t="shared" si="2"/>
        <v>0</v>
      </c>
      <c r="AG15">
        <f t="shared" si="3"/>
        <v>0</v>
      </c>
      <c r="AQ15" s="183">
        <v>2.6253668462796487</v>
      </c>
      <c r="AR15" s="184">
        <v>3.6765081458163333</v>
      </c>
      <c r="AS15">
        <v>1</v>
      </c>
      <c r="AT15">
        <v>1</v>
      </c>
      <c r="AU15">
        <v>0</v>
      </c>
      <c r="BE15" s="183">
        <v>2.6253668462796487</v>
      </c>
      <c r="BF15" s="184">
        <v>3.6765081458163333</v>
      </c>
      <c r="BG15">
        <v>1</v>
      </c>
      <c r="BH15">
        <v>0</v>
      </c>
      <c r="BI15">
        <v>0</v>
      </c>
    </row>
    <row r="16" spans="1:69" x14ac:dyDescent="0.2">
      <c r="A16" s="183">
        <v>2.4212611603271217</v>
      </c>
      <c r="B16" s="184">
        <v>2.8374069924559446</v>
      </c>
      <c r="C16">
        <v>1</v>
      </c>
      <c r="D16">
        <v>3</v>
      </c>
      <c r="E16">
        <v>2</v>
      </c>
      <c r="G16" s="183">
        <f t="array" ref="G16">IF(D64:D$201=1,A64:A$201)</f>
        <v>2.0209123268176334</v>
      </c>
      <c r="H16" s="183">
        <f t="array" ref="H16">IF(D41:D$201=2,A41:A$201)</f>
        <v>2.6040433337239666</v>
      </c>
      <c r="I16" s="183">
        <f t="array" ref="I16">IF(D39:D$201=3,A39:A$201)</f>
        <v>2.6989391241496197</v>
      </c>
      <c r="K16" s="183">
        <v>2.4212611603271217</v>
      </c>
      <c r="L16">
        <f t="shared" si="0"/>
        <v>0</v>
      </c>
      <c r="M16">
        <f t="shared" si="1"/>
        <v>1</v>
      </c>
      <c r="W16" s="3"/>
      <c r="X16" s="3" t="s">
        <v>47</v>
      </c>
      <c r="Y16" s="3" t="s">
        <v>35</v>
      </c>
      <c r="Z16" s="3" t="s">
        <v>48</v>
      </c>
      <c r="AA16" s="3" t="s">
        <v>49</v>
      </c>
      <c r="AB16" s="3" t="s">
        <v>50</v>
      </c>
      <c r="AC16" s="3" t="s">
        <v>51</v>
      </c>
      <c r="AE16" s="183">
        <v>2.4212611603271217</v>
      </c>
      <c r="AF16">
        <f t="shared" si="2"/>
        <v>0</v>
      </c>
      <c r="AG16">
        <f t="shared" si="3"/>
        <v>1</v>
      </c>
      <c r="AI16" s="3"/>
      <c r="AJ16" s="3" t="s">
        <v>47</v>
      </c>
      <c r="AK16" s="3" t="s">
        <v>35</v>
      </c>
      <c r="AL16" s="3" t="s">
        <v>48</v>
      </c>
      <c r="AM16" s="3" t="s">
        <v>49</v>
      </c>
      <c r="AN16" s="3" t="s">
        <v>50</v>
      </c>
      <c r="AO16" s="3" t="s">
        <v>51</v>
      </c>
      <c r="AQ16" s="183">
        <v>2.4212611603271217</v>
      </c>
      <c r="AR16" s="184">
        <v>2.8374069924559446</v>
      </c>
      <c r="AS16">
        <v>1</v>
      </c>
      <c r="AT16">
        <v>0</v>
      </c>
      <c r="AU16">
        <v>1</v>
      </c>
      <c r="AW16" s="3"/>
      <c r="AX16" s="3" t="s">
        <v>47</v>
      </c>
      <c r="AY16" s="3" t="s">
        <v>35</v>
      </c>
      <c r="AZ16" s="3" t="s">
        <v>48</v>
      </c>
      <c r="BA16" s="3" t="s">
        <v>49</v>
      </c>
      <c r="BB16" s="3" t="s">
        <v>50</v>
      </c>
      <c r="BC16" s="3" t="s">
        <v>51</v>
      </c>
      <c r="BE16" s="183">
        <v>2.4212611603271217</v>
      </c>
      <c r="BF16" s="184">
        <v>2.8374069924559446</v>
      </c>
      <c r="BG16">
        <v>1</v>
      </c>
      <c r="BH16">
        <v>0</v>
      </c>
      <c r="BI16">
        <v>1</v>
      </c>
      <c r="BK16" s="3"/>
      <c r="BL16" s="3" t="s">
        <v>47</v>
      </c>
      <c r="BM16" s="3" t="s">
        <v>35</v>
      </c>
      <c r="BN16" s="3" t="s">
        <v>48</v>
      </c>
      <c r="BO16" s="3" t="s">
        <v>49</v>
      </c>
      <c r="BP16" s="3" t="s">
        <v>50</v>
      </c>
      <c r="BQ16" s="3" t="s">
        <v>51</v>
      </c>
    </row>
    <row r="17" spans="1:69" x14ac:dyDescent="0.2">
      <c r="A17" s="183">
        <v>1.9367629666265564</v>
      </c>
      <c r="B17" s="184">
        <v>3.7612876055540982</v>
      </c>
      <c r="C17">
        <v>0</v>
      </c>
      <c r="D17">
        <v>1</v>
      </c>
      <c r="E17">
        <v>1</v>
      </c>
      <c r="G17" s="183">
        <f t="array" ref="G17">IF(D65:D$201=1,A65:A$201)</f>
        <v>1.9953934971016132</v>
      </c>
      <c r="H17" s="183">
        <f t="array" ref="H17">IF(D43:D$201=2,A43:A$201)</f>
        <v>2.5596333668200533</v>
      </c>
      <c r="I17" s="183">
        <f t="array" ref="I17">IF(D40:D$201=3,A40:A$201)</f>
        <v>2.5824004862098082</v>
      </c>
      <c r="K17" s="183">
        <v>1.9367629666265564</v>
      </c>
      <c r="L17">
        <f t="shared" si="0"/>
        <v>0</v>
      </c>
      <c r="M17">
        <f t="shared" si="1"/>
        <v>0</v>
      </c>
      <c r="W17" s="1" t="s">
        <v>41</v>
      </c>
      <c r="X17" s="1">
        <v>2.1768710869848027</v>
      </c>
      <c r="Y17" s="1">
        <v>3.3260147097847088E-2</v>
      </c>
      <c r="Z17" s="1">
        <v>65.449833417174219</v>
      </c>
      <c r="AA17" s="1">
        <v>1.2922859790613921E-135</v>
      </c>
      <c r="AB17" s="1">
        <v>2.1112794482327497</v>
      </c>
      <c r="AC17" s="1">
        <v>2.2424627257368557</v>
      </c>
      <c r="AE17" s="183">
        <v>1.9367629666265564</v>
      </c>
      <c r="AF17">
        <f t="shared" si="2"/>
        <v>1</v>
      </c>
      <c r="AG17">
        <f t="shared" si="3"/>
        <v>0</v>
      </c>
      <c r="AI17" s="1" t="s">
        <v>41</v>
      </c>
      <c r="AJ17" s="1">
        <v>2.4091418714469701</v>
      </c>
      <c r="AK17" s="1">
        <v>2.9481969350138002E-2</v>
      </c>
      <c r="AL17" s="1">
        <v>81.715771522423523</v>
      </c>
      <c r="AM17" s="1">
        <v>6.2702058976429906E-154</v>
      </c>
      <c r="AN17" s="1">
        <v>2.3510010978170626</v>
      </c>
      <c r="AO17" s="1">
        <v>2.4672826450768777</v>
      </c>
      <c r="AQ17" s="183">
        <v>1.9367629666265564</v>
      </c>
      <c r="AR17" s="184">
        <v>3.7612876055540982</v>
      </c>
      <c r="AS17">
        <v>0</v>
      </c>
      <c r="AT17">
        <v>0</v>
      </c>
      <c r="AU17">
        <v>0</v>
      </c>
      <c r="AW17" s="1" t="s">
        <v>41</v>
      </c>
      <c r="AX17" s="1">
        <v>1.631967641642456</v>
      </c>
      <c r="AY17" s="1">
        <v>5.9022594379094101E-2</v>
      </c>
      <c r="AZ17" s="1">
        <v>27.649879826707544</v>
      </c>
      <c r="BA17" s="1">
        <v>2.1549032259441138E-69</v>
      </c>
      <c r="BB17" s="1">
        <v>1.5155630418916324</v>
      </c>
      <c r="BC17" s="1">
        <v>1.7483722413932796</v>
      </c>
      <c r="BE17" s="183">
        <v>1.9367629666265564</v>
      </c>
      <c r="BF17" s="184">
        <v>3.7612876055540982</v>
      </c>
      <c r="BG17">
        <v>0</v>
      </c>
      <c r="BH17">
        <v>1</v>
      </c>
      <c r="BI17">
        <v>0</v>
      </c>
      <c r="BK17" s="1" t="s">
        <v>41</v>
      </c>
      <c r="BL17" s="1">
        <v>1.7467124281005724</v>
      </c>
      <c r="BM17" s="1">
        <v>5.4232735097299874E-2</v>
      </c>
      <c r="BN17" s="1">
        <v>32.207714122600784</v>
      </c>
      <c r="BO17" s="1">
        <v>5.3163315369143914E-80</v>
      </c>
      <c r="BP17" s="1">
        <v>1.639754408230309</v>
      </c>
      <c r="BQ17" s="1">
        <v>1.8536704479708357</v>
      </c>
    </row>
    <row r="18" spans="1:69" x14ac:dyDescent="0.2">
      <c r="A18" s="183">
        <v>2.5258511865668698</v>
      </c>
      <c r="B18" s="184">
        <v>3.2673882114415758</v>
      </c>
      <c r="C18">
        <v>1</v>
      </c>
      <c r="D18">
        <v>2</v>
      </c>
      <c r="E18">
        <v>4</v>
      </c>
      <c r="G18" s="183">
        <f t="array" ref="G18">IF(D72:D$201=1,A72:A$201)</f>
        <v>2.010250093055074</v>
      </c>
      <c r="H18" s="183">
        <f t="array" ref="H18">IF(D50:D$201=2,A50:A$201)</f>
        <v>2.6473028353048722</v>
      </c>
      <c r="I18" s="183">
        <f t="array" ref="I18">IF(D42:D$201=3,A42:A$201)</f>
        <v>2.2111935568790066</v>
      </c>
      <c r="K18" s="183">
        <v>2.5258511865668698</v>
      </c>
      <c r="L18">
        <f t="shared" si="0"/>
        <v>1</v>
      </c>
      <c r="M18">
        <f t="shared" si="1"/>
        <v>0</v>
      </c>
      <c r="W18" s="1" t="s">
        <v>196</v>
      </c>
      <c r="X18" s="1">
        <v>0.23227078446216753</v>
      </c>
      <c r="Y18" s="1">
        <v>4.4445741097802659E-2</v>
      </c>
      <c r="Z18" s="1">
        <v>5.2259401851587244</v>
      </c>
      <c r="AA18" s="1">
        <v>4.3967414769079002E-7</v>
      </c>
      <c r="AB18" s="1">
        <v>0.1446202703024434</v>
      </c>
      <c r="AC18" s="1">
        <v>0.31992129862189167</v>
      </c>
      <c r="AE18" s="183">
        <v>2.5258511865668698</v>
      </c>
      <c r="AF18">
        <f t="shared" si="2"/>
        <v>0</v>
      </c>
      <c r="AG18">
        <f t="shared" si="3"/>
        <v>0</v>
      </c>
      <c r="AI18" s="1" t="s">
        <v>198</v>
      </c>
      <c r="AJ18" s="1">
        <v>-0.23227078446216737</v>
      </c>
      <c r="AK18" s="1">
        <v>4.4445741097802666E-2</v>
      </c>
      <c r="AL18" s="1">
        <v>-5.2259401851587191</v>
      </c>
      <c r="AM18" s="1">
        <v>4.3967414769079992E-7</v>
      </c>
      <c r="AN18" s="1">
        <v>-0.3199212986218915</v>
      </c>
      <c r="AO18" s="1">
        <v>-0.14462027030244323</v>
      </c>
      <c r="AQ18" s="183">
        <v>2.5258511865668698</v>
      </c>
      <c r="AR18" s="184">
        <v>3.2673882114415758</v>
      </c>
      <c r="AS18">
        <v>1</v>
      </c>
      <c r="AT18">
        <v>1</v>
      </c>
      <c r="AU18">
        <v>0</v>
      </c>
      <c r="AW18" s="1" t="s">
        <v>87</v>
      </c>
      <c r="AX18" s="1">
        <v>0.12250398112493141</v>
      </c>
      <c r="AY18" s="1">
        <v>1.6995817498371892E-2</v>
      </c>
      <c r="AZ18" s="1">
        <v>7.2078898903607689</v>
      </c>
      <c r="BA18" s="1">
        <v>1.2170614943662803E-11</v>
      </c>
      <c r="BB18" s="1">
        <v>8.8984761000023227E-2</v>
      </c>
      <c r="BC18" s="1">
        <v>0.15602320124983959</v>
      </c>
      <c r="BE18" s="183">
        <v>2.5258511865668698</v>
      </c>
      <c r="BF18" s="184">
        <v>3.2673882114415758</v>
      </c>
      <c r="BG18">
        <v>1</v>
      </c>
      <c r="BH18">
        <v>0</v>
      </c>
      <c r="BI18">
        <v>0</v>
      </c>
      <c r="BK18" s="1" t="s">
        <v>87</v>
      </c>
      <c r="BL18" s="1">
        <v>0.12250398112493149</v>
      </c>
      <c r="BM18" s="1">
        <v>1.6995817498371889E-2</v>
      </c>
      <c r="BN18" s="1">
        <v>7.2078898903607751</v>
      </c>
      <c r="BO18" s="1">
        <v>1.2170614943662445E-11</v>
      </c>
      <c r="BP18" s="1">
        <v>8.898476100002331E-2</v>
      </c>
      <c r="BQ18" s="1">
        <v>0.15602320124983968</v>
      </c>
    </row>
    <row r="19" spans="1:69" ht="16" thickBot="1" x14ac:dyDescent="0.25">
      <c r="A19" s="183">
        <v>2.6448036120765028</v>
      </c>
      <c r="B19" s="184">
        <v>3.7564148496478449</v>
      </c>
      <c r="C19">
        <v>1</v>
      </c>
      <c r="D19">
        <v>3</v>
      </c>
      <c r="E19">
        <v>4</v>
      </c>
      <c r="G19" s="183">
        <f t="array" ref="G19">IF(D74:D$201=1,A74:A$201)</f>
        <v>2.7590682290447877</v>
      </c>
      <c r="H19" s="183">
        <f t="array" ref="H19">IF(D53:D$201=2,A53:A$201)</f>
        <v>2.5816244030121016</v>
      </c>
      <c r="I19" s="183">
        <f t="array" ref="I19">IF(D44:D$201=3,A44:A$201)</f>
        <v>2.079405296219047</v>
      </c>
      <c r="K19" s="183">
        <v>2.6448036120765028</v>
      </c>
      <c r="L19">
        <f t="shared" si="0"/>
        <v>0</v>
      </c>
      <c r="M19">
        <f t="shared" si="1"/>
        <v>1</v>
      </c>
      <c r="W19" s="2" t="s">
        <v>197</v>
      </c>
      <c r="X19" s="2">
        <v>0.21317409213152091</v>
      </c>
      <c r="Y19" s="2">
        <v>4.378901841727826E-2</v>
      </c>
      <c r="Z19" s="2">
        <v>4.8682089673744944</v>
      </c>
      <c r="AA19" s="2">
        <v>2.3047300576339447E-6</v>
      </c>
      <c r="AB19" s="2">
        <v>0.1268186870010658</v>
      </c>
      <c r="AC19" s="2">
        <v>0.29952949726197603</v>
      </c>
      <c r="AE19" s="183">
        <v>2.6448036120765028</v>
      </c>
      <c r="AF19">
        <f t="shared" si="2"/>
        <v>0</v>
      </c>
      <c r="AG19">
        <f t="shared" si="3"/>
        <v>1</v>
      </c>
      <c r="AI19" s="2" t="s">
        <v>197</v>
      </c>
      <c r="AJ19" s="2">
        <v>-1.9096692330646262E-2</v>
      </c>
      <c r="AK19" s="2">
        <v>4.099301484083339E-2</v>
      </c>
      <c r="AL19" s="2">
        <v>-0.4658523508162159</v>
      </c>
      <c r="AM19" s="2">
        <v>0.64183582790710292</v>
      </c>
      <c r="AN19" s="2">
        <v>-9.9938157429624766E-2</v>
      </c>
      <c r="AO19" s="2">
        <v>6.1744772768332248E-2</v>
      </c>
      <c r="AQ19" s="183">
        <v>2.6448036120765028</v>
      </c>
      <c r="AR19" s="184">
        <v>3.7564148496478449</v>
      </c>
      <c r="AS19">
        <v>1</v>
      </c>
      <c r="AT19">
        <v>0</v>
      </c>
      <c r="AU19">
        <v>1</v>
      </c>
      <c r="AW19" s="1" t="s">
        <v>147</v>
      </c>
      <c r="AX19" s="1">
        <v>0.43043731773383709</v>
      </c>
      <c r="AY19" s="1">
        <v>1.3721165668347792E-2</v>
      </c>
      <c r="AZ19" s="1">
        <v>31.370317080769375</v>
      </c>
      <c r="BA19" s="1">
        <v>3.9581153912782013E-78</v>
      </c>
      <c r="BB19" s="1">
        <v>0.40337637921459607</v>
      </c>
      <c r="BC19" s="1">
        <v>0.45749825625307811</v>
      </c>
      <c r="BE19" s="183">
        <v>2.6448036120765028</v>
      </c>
      <c r="BF19" s="184">
        <v>3.7564148496478449</v>
      </c>
      <c r="BG19">
        <v>1</v>
      </c>
      <c r="BH19">
        <v>0</v>
      </c>
      <c r="BI19">
        <v>1</v>
      </c>
      <c r="BK19" s="1" t="s">
        <v>147</v>
      </c>
      <c r="BL19" s="1">
        <v>0.43043731773383709</v>
      </c>
      <c r="BM19" s="1">
        <v>1.3721165668347787E-2</v>
      </c>
      <c r="BN19" s="1">
        <v>31.370317080769386</v>
      </c>
      <c r="BO19" s="1">
        <v>3.9581153912780887E-78</v>
      </c>
      <c r="BP19" s="1">
        <v>0.40337637921459607</v>
      </c>
      <c r="BQ19" s="1">
        <v>0.45749825625307811</v>
      </c>
    </row>
    <row r="20" spans="1:69" x14ac:dyDescent="0.2">
      <c r="A20" s="183">
        <v>2.7647513885877562</v>
      </c>
      <c r="B20" s="184">
        <v>4.2495334864163308</v>
      </c>
      <c r="C20">
        <v>1</v>
      </c>
      <c r="D20">
        <v>3</v>
      </c>
      <c r="E20">
        <v>3</v>
      </c>
      <c r="G20" s="183">
        <f t="array" ref="G20">IF(D79:D$201=1,A79:A$201)</f>
        <v>1.8520063368231057</v>
      </c>
      <c r="H20" s="183">
        <f t="array" ref="H20">IF(D54:D$201=2,A54:A$201)</f>
        <v>2.5804686171450886</v>
      </c>
      <c r="I20" s="183">
        <f t="array" ref="I20">IF(D45:D$201=3,A45:A$201)</f>
        <v>2.308861168832518</v>
      </c>
      <c r="K20" s="183">
        <v>2.7647513885877562</v>
      </c>
      <c r="L20">
        <f t="shared" si="0"/>
        <v>0</v>
      </c>
      <c r="M20">
        <f t="shared" si="1"/>
        <v>1</v>
      </c>
      <c r="AE20" s="183">
        <v>2.7647513885877562</v>
      </c>
      <c r="AF20">
        <f t="shared" si="2"/>
        <v>0</v>
      </c>
      <c r="AG20">
        <f t="shared" si="3"/>
        <v>1</v>
      </c>
      <c r="AQ20" s="183">
        <v>2.7647513885877562</v>
      </c>
      <c r="AR20" s="184">
        <v>4.2495334864163308</v>
      </c>
      <c r="AS20">
        <v>1</v>
      </c>
      <c r="AT20">
        <v>0</v>
      </c>
      <c r="AU20">
        <v>1</v>
      </c>
      <c r="AW20" s="1" t="s">
        <v>196</v>
      </c>
      <c r="AX20" s="1">
        <v>0.11474478645811657</v>
      </c>
      <c r="AY20" s="1">
        <v>1.6664538582849112E-2</v>
      </c>
      <c r="AZ20" s="1">
        <v>6.885566371229153</v>
      </c>
      <c r="BA20" s="1">
        <v>7.7015897664897288E-11</v>
      </c>
      <c r="BB20" s="1">
        <v>8.1878915952502226E-2</v>
      </c>
      <c r="BC20" s="1">
        <v>0.14761065696373094</v>
      </c>
      <c r="BE20" s="183">
        <v>2.7647513885877562</v>
      </c>
      <c r="BF20" s="184">
        <v>4.2495334864163308</v>
      </c>
      <c r="BG20">
        <v>1</v>
      </c>
      <c r="BH20">
        <v>0</v>
      </c>
      <c r="BI20">
        <v>1</v>
      </c>
      <c r="BK20" s="1" t="s">
        <v>198</v>
      </c>
      <c r="BL20" s="1">
        <v>-0.11474478645811628</v>
      </c>
      <c r="BM20" s="1">
        <v>1.6664538582849088E-2</v>
      </c>
      <c r="BN20" s="1">
        <v>-6.8855663712291459</v>
      </c>
      <c r="BO20" s="1">
        <v>7.7015897664901747E-11</v>
      </c>
      <c r="BP20" s="1">
        <v>-0.14761065696373057</v>
      </c>
      <c r="BQ20" s="1">
        <v>-8.1878915952501991E-2</v>
      </c>
    </row>
    <row r="21" spans="1:69" ht="16" thickBot="1" x14ac:dyDescent="0.25">
      <c r="A21" s="183">
        <v>2.531871075154486</v>
      </c>
      <c r="B21" s="184">
        <v>3.2921366423017755</v>
      </c>
      <c r="C21">
        <v>1</v>
      </c>
      <c r="D21">
        <v>2</v>
      </c>
      <c r="E21">
        <v>2</v>
      </c>
      <c r="G21" s="183">
        <f t="array" ref="G21">IF(D81:D$201=1,A81:A$201)</f>
        <v>1.9936722329037728</v>
      </c>
      <c r="H21" s="183">
        <f t="array" ref="H21">IF(D58:D$201=2,A58:A$201)</f>
        <v>2.6267271661364067</v>
      </c>
      <c r="I21" s="183">
        <f t="array" ref="I21">IF(D47:D$201=3,A47:A$201)</f>
        <v>2.0770088572606618</v>
      </c>
      <c r="K21" s="183">
        <v>2.531871075154486</v>
      </c>
      <c r="L21">
        <f t="shared" si="0"/>
        <v>1</v>
      </c>
      <c r="M21">
        <f t="shared" si="1"/>
        <v>0</v>
      </c>
      <c r="AE21" s="183">
        <v>2.531871075154486</v>
      </c>
      <c r="AF21">
        <f t="shared" si="2"/>
        <v>0</v>
      </c>
      <c r="AG21">
        <f t="shared" si="3"/>
        <v>0</v>
      </c>
      <c r="AQ21" s="183">
        <v>2.531871075154486</v>
      </c>
      <c r="AR21" s="184">
        <v>3.2921366423017755</v>
      </c>
      <c r="AS21">
        <v>1</v>
      </c>
      <c r="AT21">
        <v>1</v>
      </c>
      <c r="AU21">
        <v>0</v>
      </c>
      <c r="AW21" s="2" t="s">
        <v>197</v>
      </c>
      <c r="AX21" s="2">
        <v>0.10058363069670249</v>
      </c>
      <c r="AY21" s="2">
        <v>1.608109074335742E-2</v>
      </c>
      <c r="AZ21" s="2">
        <v>6.2547766380990266</v>
      </c>
      <c r="BA21" s="2">
        <v>2.4672777148478534E-9</v>
      </c>
      <c r="BB21" s="2">
        <v>6.8868438383837494E-2</v>
      </c>
      <c r="BC21" s="2">
        <v>0.1322988230095675</v>
      </c>
      <c r="BE21" s="183">
        <v>2.531871075154486</v>
      </c>
      <c r="BF21" s="184">
        <v>3.2921366423017755</v>
      </c>
      <c r="BG21">
        <v>1</v>
      </c>
      <c r="BH21">
        <v>0</v>
      </c>
      <c r="BI21">
        <v>0</v>
      </c>
      <c r="BK21" s="2" t="s">
        <v>197</v>
      </c>
      <c r="BL21" s="2">
        <v>-1.4161155761414388E-2</v>
      </c>
      <c r="BM21" s="2">
        <v>1.4189988819339874E-2</v>
      </c>
      <c r="BN21" s="2">
        <v>-0.99796807042679347</v>
      </c>
      <c r="BO21" s="2">
        <v>0.31953160658256735</v>
      </c>
      <c r="BP21" s="2">
        <v>-4.2146709198370443E-2</v>
      </c>
      <c r="BQ21" s="2">
        <v>1.3824397675541666E-2</v>
      </c>
    </row>
    <row r="22" spans="1:69" x14ac:dyDescent="0.2">
      <c r="A22" s="183">
        <v>2.1354913219982699</v>
      </c>
      <c r="B22" s="184">
        <v>3.3828926532046171</v>
      </c>
      <c r="C22">
        <v>0</v>
      </c>
      <c r="D22">
        <v>2</v>
      </c>
      <c r="E22">
        <v>3</v>
      </c>
      <c r="G22" s="183">
        <f t="array" ref="G22">IF(D83:D$201=1,A83:A$201)</f>
        <v>2.7678381226561033</v>
      </c>
      <c r="H22" s="183">
        <f t="array" ref="H22">IF(D59:D$201=2,A59:A$201)</f>
        <v>2.5677404434300843</v>
      </c>
      <c r="I22" s="183">
        <f t="array" ref="I22">IF(D49:D$201=3,A49:A$201)</f>
        <v>2.6703326053958154</v>
      </c>
      <c r="K22" s="183">
        <v>2.1354913219982699</v>
      </c>
      <c r="L22">
        <f t="shared" si="0"/>
        <v>1</v>
      </c>
      <c r="M22">
        <f t="shared" si="1"/>
        <v>0</v>
      </c>
      <c r="AE22" s="183">
        <v>2.1354913219982699</v>
      </c>
      <c r="AF22">
        <f t="shared" si="2"/>
        <v>0</v>
      </c>
      <c r="AG22">
        <f t="shared" si="3"/>
        <v>0</v>
      </c>
      <c r="AQ22" s="183">
        <v>2.1354913219982699</v>
      </c>
      <c r="AR22" s="184">
        <v>3.3828926532046171</v>
      </c>
      <c r="AS22">
        <v>0</v>
      </c>
      <c r="AT22">
        <v>1</v>
      </c>
      <c r="AU22">
        <v>0</v>
      </c>
      <c r="BE22" s="183">
        <v>2.1354913219982699</v>
      </c>
      <c r="BF22" s="184">
        <v>3.3828926532046171</v>
      </c>
      <c r="BG22">
        <v>0</v>
      </c>
      <c r="BH22">
        <v>0</v>
      </c>
      <c r="BI22">
        <v>0</v>
      </c>
    </row>
    <row r="23" spans="1:69" x14ac:dyDescent="0.2">
      <c r="A23" s="183">
        <v>2.5608270104040276</v>
      </c>
      <c r="B23" s="184">
        <v>3.4111777094387801</v>
      </c>
      <c r="C23">
        <v>1</v>
      </c>
      <c r="D23">
        <v>2</v>
      </c>
      <c r="E23">
        <v>1</v>
      </c>
      <c r="G23" s="183">
        <f t="array" ref="G23">IF(D85:D$201=1,A85:A$201)</f>
        <v>1.8939949787198564</v>
      </c>
      <c r="H23" s="183">
        <f t="array" ref="H23">IF(D67:D$201=2,A67:A$201)</f>
        <v>2.6791583647191874</v>
      </c>
      <c r="I23" s="183">
        <f t="array" ref="I23">IF(D52:D$201=3,A52:A$201)</f>
        <v>2.7367186700413004</v>
      </c>
      <c r="K23" s="183">
        <v>2.5608270104040276</v>
      </c>
      <c r="L23">
        <f t="shared" si="0"/>
        <v>1</v>
      </c>
      <c r="M23">
        <f t="shared" si="1"/>
        <v>0</v>
      </c>
      <c r="AE23" s="183">
        <v>2.5608270104040276</v>
      </c>
      <c r="AF23">
        <f t="shared" si="2"/>
        <v>0</v>
      </c>
      <c r="AG23">
        <f t="shared" si="3"/>
        <v>0</v>
      </c>
      <c r="AQ23" s="183">
        <v>2.5608270104040276</v>
      </c>
      <c r="AR23" s="184">
        <v>3.4111777094387801</v>
      </c>
      <c r="AS23">
        <v>1</v>
      </c>
      <c r="AT23">
        <v>1</v>
      </c>
      <c r="AU23">
        <v>0</v>
      </c>
      <c r="BE23" s="183">
        <v>2.5608270104040276</v>
      </c>
      <c r="BF23" s="184">
        <v>3.4111777094387801</v>
      </c>
      <c r="BG23">
        <v>1</v>
      </c>
      <c r="BH23">
        <v>0</v>
      </c>
      <c r="BI23">
        <v>0</v>
      </c>
    </row>
    <row r="24" spans="1:69" x14ac:dyDescent="0.2">
      <c r="A24" s="183">
        <v>2.0776493916417529</v>
      </c>
      <c r="B24" s="184">
        <v>2.8351497873850167</v>
      </c>
      <c r="C24">
        <v>0</v>
      </c>
      <c r="D24">
        <v>2</v>
      </c>
      <c r="E24">
        <v>2</v>
      </c>
      <c r="G24" s="183">
        <f t="array" ref="G24">IF(D90:D$201=1,A90:A$201)</f>
        <v>2.6154314465766948</v>
      </c>
      <c r="H24" s="183">
        <f t="array" ref="H24">IF(D71:D$201=2,A71:A$201)</f>
        <v>2.6290425236421289</v>
      </c>
      <c r="I24" s="183">
        <f t="array" ref="I24">IF(D55:D$201=3,A55:A$201)</f>
        <v>2.4930125843294082</v>
      </c>
      <c r="K24" s="183">
        <v>2.0776493916417529</v>
      </c>
      <c r="L24">
        <f t="shared" si="0"/>
        <v>1</v>
      </c>
      <c r="M24">
        <f t="shared" si="1"/>
        <v>0</v>
      </c>
      <c r="AE24" s="183">
        <v>2.0776493916417529</v>
      </c>
      <c r="AF24">
        <f t="shared" si="2"/>
        <v>0</v>
      </c>
      <c r="AG24">
        <f t="shared" si="3"/>
        <v>0</v>
      </c>
      <c r="AQ24" s="183">
        <v>2.0776493916417529</v>
      </c>
      <c r="AR24" s="184">
        <v>2.8351497873850167</v>
      </c>
      <c r="AS24">
        <v>0</v>
      </c>
      <c r="AT24">
        <v>1</v>
      </c>
      <c r="AU24">
        <v>0</v>
      </c>
      <c r="BE24" s="183">
        <v>2.0776493916417529</v>
      </c>
      <c r="BF24" s="184">
        <v>2.8351497873850167</v>
      </c>
      <c r="BG24">
        <v>0</v>
      </c>
      <c r="BH24">
        <v>0</v>
      </c>
      <c r="BI24">
        <v>0</v>
      </c>
    </row>
    <row r="25" spans="1:69" x14ac:dyDescent="0.2">
      <c r="A25" s="183">
        <v>2.3087771315220742</v>
      </c>
      <c r="B25" s="184">
        <v>2.7060695244622184</v>
      </c>
      <c r="C25">
        <v>0</v>
      </c>
      <c r="D25">
        <v>2</v>
      </c>
      <c r="E25">
        <v>4</v>
      </c>
      <c r="G25" s="183">
        <f t="array" ref="G25">IF(D91:D$201=1,A91:A$201)</f>
        <v>2.647817495619238</v>
      </c>
      <c r="H25" s="183">
        <f t="array" ref="H25">IF(D75:D$201=2,A75:A$201)</f>
        <v>2.5234737219417003</v>
      </c>
      <c r="I25" s="183">
        <f t="array" ref="I25">IF(D57:D$201=3,A57:A$201)</f>
        <v>2.5898143573268317</v>
      </c>
      <c r="K25" s="183">
        <v>2.3087771315220742</v>
      </c>
      <c r="L25">
        <f t="shared" si="0"/>
        <v>1</v>
      </c>
      <c r="M25">
        <f t="shared" si="1"/>
        <v>0</v>
      </c>
      <c r="U25" s="185"/>
      <c r="V25" s="185"/>
      <c r="AE25" s="183">
        <v>2.3087771315220742</v>
      </c>
      <c r="AF25">
        <f t="shared" si="2"/>
        <v>0</v>
      </c>
      <c r="AG25">
        <f t="shared" si="3"/>
        <v>0</v>
      </c>
      <c r="AQ25" s="183">
        <v>2.3087771315220742</v>
      </c>
      <c r="AR25" s="184">
        <v>2.7060695244622184</v>
      </c>
      <c r="AS25">
        <v>0</v>
      </c>
      <c r="AT25">
        <v>1</v>
      </c>
      <c r="AU25">
        <v>0</v>
      </c>
      <c r="BE25" s="183">
        <v>2.3087771315220742</v>
      </c>
      <c r="BF25" s="184">
        <v>2.7060695244622184</v>
      </c>
      <c r="BG25">
        <v>0</v>
      </c>
      <c r="BH25">
        <v>0</v>
      </c>
      <c r="BI25">
        <v>0</v>
      </c>
    </row>
    <row r="26" spans="1:69" x14ac:dyDescent="0.2">
      <c r="A26" s="183">
        <v>2.0655351382191292</v>
      </c>
      <c r="B26" s="184">
        <v>3.9202344466652721</v>
      </c>
      <c r="C26">
        <v>0</v>
      </c>
      <c r="D26">
        <v>1</v>
      </c>
      <c r="E26">
        <v>3</v>
      </c>
      <c r="G26" s="183">
        <f t="array" ref="G26">IF(D94:D$201=1,A94:A$201)</f>
        <v>1.8241399648576042</v>
      </c>
      <c r="H26" s="183">
        <f t="array" ref="H26">IF(D84:D$201=2,A84:A$201)</f>
        <v>2.4836353301562486</v>
      </c>
      <c r="I26" s="183">
        <f t="array" ref="I26">IF(D60:D$201=3,A60:A$201)</f>
        <v>2.189622479865502</v>
      </c>
      <c r="K26" s="183">
        <v>2.0655351382191292</v>
      </c>
      <c r="L26">
        <f t="shared" si="0"/>
        <v>0</v>
      </c>
      <c r="M26">
        <f t="shared" si="1"/>
        <v>0</v>
      </c>
      <c r="AE26" s="183">
        <v>2.0655351382191292</v>
      </c>
      <c r="AF26">
        <f t="shared" si="2"/>
        <v>1</v>
      </c>
      <c r="AG26">
        <f t="shared" si="3"/>
        <v>0</v>
      </c>
      <c r="AQ26" s="183">
        <v>2.0655351382191292</v>
      </c>
      <c r="AR26" s="184">
        <v>3.9202344466652721</v>
      </c>
      <c r="AS26">
        <v>0</v>
      </c>
      <c r="AT26">
        <v>0</v>
      </c>
      <c r="AU26">
        <v>0</v>
      </c>
      <c r="BE26" s="183">
        <v>2.0655351382191292</v>
      </c>
      <c r="BF26" s="184">
        <v>3.9202344466652721</v>
      </c>
      <c r="BG26">
        <v>0</v>
      </c>
      <c r="BH26">
        <v>1</v>
      </c>
      <c r="BI26">
        <v>0</v>
      </c>
    </row>
    <row r="27" spans="1:69" x14ac:dyDescent="0.2">
      <c r="A27" s="183">
        <v>1.975701254243031</v>
      </c>
      <c r="B27" s="184">
        <v>3.1873342620351468</v>
      </c>
      <c r="C27">
        <v>0</v>
      </c>
      <c r="D27">
        <v>1</v>
      </c>
      <c r="E27">
        <v>1</v>
      </c>
      <c r="G27" s="183">
        <f t="array" ref="G27">IF(D96:D$201=1,A96:A$201)</f>
        <v>2.0653675638203275</v>
      </c>
      <c r="H27" s="183">
        <f t="array" ref="H27">IF(D88:D$201=2,A88:A$201)</f>
        <v>2.5609934820405034</v>
      </c>
      <c r="I27" s="183">
        <f t="array" ref="I27">IF(D61:D$201=3,A61:A$201)</f>
        <v>2.3852779119461776</v>
      </c>
      <c r="K27" s="183">
        <v>1.975701254243031</v>
      </c>
      <c r="L27">
        <f t="shared" si="0"/>
        <v>0</v>
      </c>
      <c r="M27">
        <f t="shared" si="1"/>
        <v>0</v>
      </c>
      <c r="U27" s="151"/>
      <c r="AE27" s="183">
        <v>1.975701254243031</v>
      </c>
      <c r="AF27">
        <f t="shared" si="2"/>
        <v>1</v>
      </c>
      <c r="AG27">
        <f t="shared" si="3"/>
        <v>0</v>
      </c>
      <c r="AQ27" s="183">
        <v>1.975701254243031</v>
      </c>
      <c r="AR27" s="184">
        <v>3.1873342620351468</v>
      </c>
      <c r="AS27">
        <v>0</v>
      </c>
      <c r="AT27">
        <v>0</v>
      </c>
      <c r="AU27">
        <v>0</v>
      </c>
      <c r="BE27" s="183">
        <v>1.975701254243031</v>
      </c>
      <c r="BF27" s="184">
        <v>3.1873342620351468</v>
      </c>
      <c r="BG27">
        <v>0</v>
      </c>
      <c r="BH27">
        <v>1</v>
      </c>
      <c r="BI27">
        <v>0</v>
      </c>
    </row>
    <row r="28" spans="1:69" x14ac:dyDescent="0.2">
      <c r="A28" s="183">
        <v>2.5383673570668908</v>
      </c>
      <c r="B28" s="184">
        <v>3.3188435790527731</v>
      </c>
      <c r="C28">
        <v>1</v>
      </c>
      <c r="D28">
        <v>3</v>
      </c>
      <c r="E28">
        <v>4</v>
      </c>
      <c r="G28" s="183">
        <f t="array" ref="G28">IF(D102:D$201=1,A102:A$201)</f>
        <v>2.6127698444380076</v>
      </c>
      <c r="H28" s="183">
        <f t="array" ref="H28">IF(D92:D$201=2,A92:A$201)</f>
        <v>2.2891544195334426</v>
      </c>
      <c r="I28" s="183">
        <f t="array" ref="I28">IF(D62:D$201=3,A62:A$201)</f>
        <v>2.1508616460340271</v>
      </c>
      <c r="K28" s="183">
        <v>2.5383673570668908</v>
      </c>
      <c r="L28">
        <f t="shared" si="0"/>
        <v>0</v>
      </c>
      <c r="M28">
        <f t="shared" si="1"/>
        <v>1</v>
      </c>
      <c r="AE28" s="183">
        <v>2.5383673570668908</v>
      </c>
      <c r="AF28">
        <f t="shared" si="2"/>
        <v>0</v>
      </c>
      <c r="AG28">
        <f t="shared" si="3"/>
        <v>1</v>
      </c>
      <c r="AQ28" s="183">
        <v>2.5383673570668908</v>
      </c>
      <c r="AR28" s="184">
        <v>3.3188435790527731</v>
      </c>
      <c r="AS28">
        <v>1</v>
      </c>
      <c r="AT28">
        <v>0</v>
      </c>
      <c r="AU28">
        <v>1</v>
      </c>
      <c r="BE28" s="183">
        <v>2.5383673570668908</v>
      </c>
      <c r="BF28" s="184">
        <v>3.3188435790527731</v>
      </c>
      <c r="BG28">
        <v>1</v>
      </c>
      <c r="BH28">
        <v>0</v>
      </c>
      <c r="BI28">
        <v>1</v>
      </c>
    </row>
    <row r="29" spans="1:69" x14ac:dyDescent="0.2">
      <c r="A29" s="183">
        <v>2.6235792458119978</v>
      </c>
      <c r="B29" s="184">
        <v>3.6691591216715462</v>
      </c>
      <c r="C29">
        <v>1</v>
      </c>
      <c r="D29">
        <v>3</v>
      </c>
      <c r="E29">
        <v>1</v>
      </c>
      <c r="G29" s="183">
        <f t="array" ref="G29">IF(D103:D$201=1,A103:A$201)</f>
        <v>2.6359432692170959</v>
      </c>
      <c r="H29" s="183">
        <f t="array" ref="H29">IF(D104:D$201=2,A104:A$201)</f>
        <v>2.2353700406273127</v>
      </c>
      <c r="I29" s="183">
        <f t="array" ref="I29">IF(D66:D$201=3,A66:A$201)</f>
        <v>2.743476579473354</v>
      </c>
      <c r="K29" s="183">
        <v>2.6235792458119978</v>
      </c>
      <c r="L29">
        <f t="shared" si="0"/>
        <v>0</v>
      </c>
      <c r="M29">
        <f t="shared" si="1"/>
        <v>1</v>
      </c>
      <c r="AE29" s="183">
        <v>2.6235792458119978</v>
      </c>
      <c r="AF29">
        <f t="shared" si="2"/>
        <v>0</v>
      </c>
      <c r="AG29">
        <f t="shared" si="3"/>
        <v>1</v>
      </c>
      <c r="AQ29" s="183">
        <v>2.6235792458119978</v>
      </c>
      <c r="AR29" s="184">
        <v>3.6691591216715462</v>
      </c>
      <c r="AS29">
        <v>1</v>
      </c>
      <c r="AT29">
        <v>0</v>
      </c>
      <c r="AU29">
        <v>1</v>
      </c>
      <c r="BE29" s="183">
        <v>2.6235792458119978</v>
      </c>
      <c r="BF29" s="184">
        <v>3.6691591216715462</v>
      </c>
      <c r="BG29">
        <v>1</v>
      </c>
      <c r="BH29">
        <v>0</v>
      </c>
      <c r="BI29">
        <v>1</v>
      </c>
    </row>
    <row r="30" spans="1:69" x14ac:dyDescent="0.2">
      <c r="A30" s="183">
        <v>1.9722209590798592</v>
      </c>
      <c r="B30" s="184">
        <v>4.4532863809913401</v>
      </c>
      <c r="C30">
        <v>0</v>
      </c>
      <c r="D30">
        <v>1</v>
      </c>
      <c r="E30">
        <v>3</v>
      </c>
      <c r="G30" s="183">
        <f t="array" ref="G30">IF(D105:D$201=1,A105:A$201)</f>
        <v>2.6147109221365827</v>
      </c>
      <c r="H30" s="183">
        <f t="array" ref="H30">IF(D108:D$201=2,A108:A$201)</f>
        <v>2.5768352994983434</v>
      </c>
      <c r="I30" s="183">
        <f t="array" ref="I30">IF(D68:D$201=3,A68:A$201)</f>
        <v>2.251342131832498</v>
      </c>
      <c r="K30" s="183">
        <v>1.9722209590798592</v>
      </c>
      <c r="L30">
        <f t="shared" si="0"/>
        <v>0</v>
      </c>
      <c r="M30">
        <f t="shared" si="1"/>
        <v>0</v>
      </c>
      <c r="AE30" s="183">
        <v>1.9722209590798592</v>
      </c>
      <c r="AF30">
        <f t="shared" si="2"/>
        <v>1</v>
      </c>
      <c r="AG30">
        <f t="shared" si="3"/>
        <v>0</v>
      </c>
      <c r="AQ30" s="183">
        <v>1.9722209590798592</v>
      </c>
      <c r="AR30" s="184">
        <v>4.4532863809913401</v>
      </c>
      <c r="AS30">
        <v>0</v>
      </c>
      <c r="AT30">
        <v>0</v>
      </c>
      <c r="AU30">
        <v>0</v>
      </c>
      <c r="BE30" s="183">
        <v>1.9722209590798592</v>
      </c>
      <c r="BF30" s="184">
        <v>4.4532863809913401</v>
      </c>
      <c r="BG30">
        <v>0</v>
      </c>
      <c r="BH30">
        <v>1</v>
      </c>
      <c r="BI30">
        <v>0</v>
      </c>
    </row>
    <row r="31" spans="1:69" x14ac:dyDescent="0.2">
      <c r="A31" s="183">
        <v>2.1100213889911537</v>
      </c>
      <c r="B31" s="184">
        <v>3.231978605723707</v>
      </c>
      <c r="C31">
        <v>0</v>
      </c>
      <c r="D31">
        <v>3</v>
      </c>
      <c r="E31">
        <v>3</v>
      </c>
      <c r="G31" s="183">
        <f t="array" ref="G31">IF(D106:D$201=1,A106:A$201)</f>
        <v>1.9360101323871639</v>
      </c>
      <c r="H31" s="183">
        <f t="array" ref="H31">IF(D110:D$201=2,A110:A$201)</f>
        <v>2.2437937805551336</v>
      </c>
      <c r="I31" s="183">
        <f t="array" ref="I31">IF(D69:D$201=3,A69:A$201)</f>
        <v>2.5381160636807909</v>
      </c>
      <c r="K31" s="183">
        <v>2.1100213889911537</v>
      </c>
      <c r="L31">
        <f t="shared" si="0"/>
        <v>0</v>
      </c>
      <c r="M31">
        <f t="shared" si="1"/>
        <v>1</v>
      </c>
      <c r="AE31" s="183">
        <v>2.1100213889911537</v>
      </c>
      <c r="AF31">
        <f t="shared" si="2"/>
        <v>0</v>
      </c>
      <c r="AG31">
        <f t="shared" si="3"/>
        <v>1</v>
      </c>
      <c r="AQ31" s="183">
        <v>2.1100213889911537</v>
      </c>
      <c r="AR31" s="184">
        <v>3.231978605723707</v>
      </c>
      <c r="AS31">
        <v>0</v>
      </c>
      <c r="AT31">
        <v>0</v>
      </c>
      <c r="AU31">
        <v>1</v>
      </c>
      <c r="BE31" s="183">
        <v>2.1100213889911537</v>
      </c>
      <c r="BF31" s="184">
        <v>3.231978605723707</v>
      </c>
      <c r="BG31">
        <v>0</v>
      </c>
      <c r="BH31">
        <v>0</v>
      </c>
      <c r="BI31">
        <v>1</v>
      </c>
    </row>
    <row r="32" spans="1:69" x14ac:dyDescent="0.2">
      <c r="A32" s="183">
        <v>2.4540082901349525</v>
      </c>
      <c r="B32" s="184">
        <v>2.9720340816659157</v>
      </c>
      <c r="C32">
        <v>1</v>
      </c>
      <c r="D32">
        <v>3</v>
      </c>
      <c r="E32">
        <v>4</v>
      </c>
      <c r="G32" s="183">
        <f t="array" ref="G32">IF(D111:D$201=1,A111:A$201)</f>
        <v>2.6272460214950843</v>
      </c>
      <c r="H32" s="183">
        <f t="array" ref="H32">IF(D112:D$201=2,A112:A$201)</f>
        <v>2.1728880502012906</v>
      </c>
      <c r="I32" s="183">
        <f t="array" ref="I32">IF(D70:D$201=3,A70:A$201)</f>
        <v>2.6297958922096587</v>
      </c>
      <c r="K32" s="183">
        <v>2.4540082901349525</v>
      </c>
      <c r="L32">
        <f t="shared" si="0"/>
        <v>0</v>
      </c>
      <c r="M32">
        <f t="shared" si="1"/>
        <v>1</v>
      </c>
      <c r="AE32" s="183">
        <v>2.4540082901349525</v>
      </c>
      <c r="AF32">
        <f t="shared" si="2"/>
        <v>0</v>
      </c>
      <c r="AG32">
        <f t="shared" si="3"/>
        <v>1</v>
      </c>
      <c r="AQ32" s="183">
        <v>2.4540082901349525</v>
      </c>
      <c r="AR32" s="184">
        <v>2.9720340816659157</v>
      </c>
      <c r="AS32">
        <v>1</v>
      </c>
      <c r="AT32">
        <v>0</v>
      </c>
      <c r="AU32">
        <v>1</v>
      </c>
      <c r="BE32" s="183">
        <v>2.4540082901349525</v>
      </c>
      <c r="BF32" s="184">
        <v>2.9720340816659157</v>
      </c>
      <c r="BG32">
        <v>1</v>
      </c>
      <c r="BH32">
        <v>0</v>
      </c>
      <c r="BI32">
        <v>1</v>
      </c>
    </row>
    <row r="33" spans="1:61" x14ac:dyDescent="0.2">
      <c r="A33" s="183">
        <v>2.101995325621683</v>
      </c>
      <c r="B33" s="184">
        <v>3.1934001142112538</v>
      </c>
      <c r="C33">
        <v>0</v>
      </c>
      <c r="D33">
        <v>3</v>
      </c>
      <c r="E33">
        <v>1</v>
      </c>
      <c r="G33" s="183">
        <f t="array" ref="G33">IF(D113:D$201=1,A113:A$201)</f>
        <v>2.8697257218137384</v>
      </c>
      <c r="H33" s="183">
        <f t="array" ref="H33">IF(D114:D$201=2,A114:A$201)</f>
        <v>2.107814534203353</v>
      </c>
      <c r="I33" s="183">
        <f t="array" ref="I33">IF(D73:D$201=3,A73:A$201)</f>
        <v>2.0885601107255205</v>
      </c>
      <c r="K33" s="183">
        <v>2.101995325621683</v>
      </c>
      <c r="L33">
        <f t="shared" si="0"/>
        <v>0</v>
      </c>
      <c r="M33">
        <f t="shared" si="1"/>
        <v>1</v>
      </c>
      <c r="AE33" s="183">
        <v>2.101995325621683</v>
      </c>
      <c r="AF33">
        <f t="shared" si="2"/>
        <v>0</v>
      </c>
      <c r="AG33">
        <f t="shared" si="3"/>
        <v>1</v>
      </c>
      <c r="AQ33" s="183">
        <v>2.101995325621683</v>
      </c>
      <c r="AR33" s="184">
        <v>3.1934001142112538</v>
      </c>
      <c r="AS33">
        <v>0</v>
      </c>
      <c r="AT33">
        <v>0</v>
      </c>
      <c r="AU33">
        <v>1</v>
      </c>
      <c r="BE33" s="183">
        <v>2.101995325621683</v>
      </c>
      <c r="BF33" s="184">
        <v>3.1934001142112538</v>
      </c>
      <c r="BG33">
        <v>0</v>
      </c>
      <c r="BH33">
        <v>0</v>
      </c>
      <c r="BI33">
        <v>1</v>
      </c>
    </row>
    <row r="34" spans="1:61" x14ac:dyDescent="0.2">
      <c r="A34" s="183">
        <v>2.610993805921753</v>
      </c>
      <c r="B34" s="184">
        <v>3.6174189799005401</v>
      </c>
      <c r="C34">
        <v>1</v>
      </c>
      <c r="D34">
        <v>2</v>
      </c>
      <c r="E34">
        <v>1</v>
      </c>
      <c r="G34" s="183">
        <f t="array" ref="G34">IF(D115:D$201=1,A115:A$201)</f>
        <v>2.0442296791332772</v>
      </c>
      <c r="H34" s="183">
        <f t="array" ref="H34">IF(D116:D$201=2,A116:A$201)</f>
        <v>2.4196322553162464</v>
      </c>
      <c r="I34" s="183">
        <f t="array" ref="I34">IF(D76:D$201=3,A76:A$201)</f>
        <v>2.1692044147601699</v>
      </c>
      <c r="K34" s="183">
        <v>2.610993805921753</v>
      </c>
      <c r="L34">
        <f t="shared" ref="L34:L65" si="4">IF(D34=2,1,0)</f>
        <v>1</v>
      </c>
      <c r="M34">
        <f t="shared" ref="M34:M65" si="5">IF(D34=3,1,0)</f>
        <v>0</v>
      </c>
      <c r="AE34" s="183">
        <v>2.610993805921753</v>
      </c>
      <c r="AF34">
        <f t="shared" si="2"/>
        <v>0</v>
      </c>
      <c r="AG34">
        <f t="shared" si="3"/>
        <v>0</v>
      </c>
      <c r="AQ34" s="183">
        <v>2.610993805921753</v>
      </c>
      <c r="AR34" s="184">
        <v>3.6174189799005401</v>
      </c>
      <c r="AS34">
        <v>1</v>
      </c>
      <c r="AT34">
        <v>1</v>
      </c>
      <c r="AU34">
        <v>0</v>
      </c>
      <c r="BE34" s="183">
        <v>2.610993805921753</v>
      </c>
      <c r="BF34" s="184">
        <v>3.6174189799005401</v>
      </c>
      <c r="BG34">
        <v>1</v>
      </c>
      <c r="BH34">
        <v>0</v>
      </c>
      <c r="BI34">
        <v>0</v>
      </c>
    </row>
    <row r="35" spans="1:61" x14ac:dyDescent="0.2">
      <c r="A35" s="183">
        <v>1.9966490545374107</v>
      </c>
      <c r="B35" s="184">
        <v>3.5036152509896783</v>
      </c>
      <c r="C35">
        <v>0</v>
      </c>
      <c r="D35">
        <v>1</v>
      </c>
      <c r="E35">
        <v>4</v>
      </c>
      <c r="G35" s="183">
        <f t="array" ref="G35">IF(D120:D$201=1,A120:A$201)</f>
        <v>2.038808522276522</v>
      </c>
      <c r="H35" s="183">
        <f t="array" ref="H35">IF(D118:D$201=2,A118:A$201)</f>
        <v>2.5599832949065604</v>
      </c>
      <c r="I35" s="183">
        <f t="array" ref="I35">IF(D77:D$201=3,A77:A$201)</f>
        <v>2.0783643340581328</v>
      </c>
      <c r="K35" s="183">
        <v>1.9966490545374107</v>
      </c>
      <c r="L35">
        <f t="shared" si="4"/>
        <v>0</v>
      </c>
      <c r="M35">
        <f t="shared" si="5"/>
        <v>0</v>
      </c>
      <c r="AE35" s="183">
        <v>1.9966490545374107</v>
      </c>
      <c r="AF35">
        <f t="shared" si="2"/>
        <v>1</v>
      </c>
      <c r="AG35">
        <f t="shared" si="3"/>
        <v>0</v>
      </c>
      <c r="AQ35" s="183">
        <v>1.9966490545374107</v>
      </c>
      <c r="AR35" s="184">
        <v>3.5036152509896783</v>
      </c>
      <c r="AS35">
        <v>0</v>
      </c>
      <c r="AT35">
        <v>0</v>
      </c>
      <c r="AU35">
        <v>0</v>
      </c>
      <c r="BE35" s="183">
        <v>1.9966490545374107</v>
      </c>
      <c r="BF35" s="184">
        <v>3.5036152509896783</v>
      </c>
      <c r="BG35">
        <v>0</v>
      </c>
      <c r="BH35">
        <v>1</v>
      </c>
      <c r="BI35">
        <v>0</v>
      </c>
    </row>
    <row r="36" spans="1:61" x14ac:dyDescent="0.2">
      <c r="A36" s="183">
        <v>2.0667698113828372</v>
      </c>
      <c r="B36" s="184">
        <v>3.1898040631099138</v>
      </c>
      <c r="C36">
        <v>0</v>
      </c>
      <c r="D36">
        <v>1</v>
      </c>
      <c r="E36">
        <v>3</v>
      </c>
      <c r="G36" s="183">
        <f t="array" ref="G36">IF(D127:D$201=1,A127:A$201)</f>
        <v>2.6615093017081382</v>
      </c>
      <c r="H36" s="183">
        <f t="array" ref="H36">IF(D119:D$201=2,A119:A$201)</f>
        <v>2.5559421370981728</v>
      </c>
      <c r="I36" s="183">
        <f t="array" ref="I36">IF(D78:D$201=3,A78:A$201)</f>
        <v>2.5372193473795779</v>
      </c>
      <c r="K36" s="183">
        <v>2.0667698113828372</v>
      </c>
      <c r="L36">
        <f t="shared" si="4"/>
        <v>0</v>
      </c>
      <c r="M36">
        <f t="shared" si="5"/>
        <v>0</v>
      </c>
      <c r="AE36" s="183">
        <v>2.0667698113828372</v>
      </c>
      <c r="AF36">
        <f t="shared" si="2"/>
        <v>1</v>
      </c>
      <c r="AG36">
        <f t="shared" si="3"/>
        <v>0</v>
      </c>
      <c r="AQ36" s="183">
        <v>2.0667698113828372</v>
      </c>
      <c r="AR36" s="184">
        <v>3.1898040631099138</v>
      </c>
      <c r="AS36">
        <v>0</v>
      </c>
      <c r="AT36">
        <v>0</v>
      </c>
      <c r="AU36">
        <v>0</v>
      </c>
      <c r="BE36" s="183">
        <v>2.0667698113828372</v>
      </c>
      <c r="BF36" s="184">
        <v>3.1898040631099138</v>
      </c>
      <c r="BG36">
        <v>0</v>
      </c>
      <c r="BH36">
        <v>1</v>
      </c>
      <c r="BI36">
        <v>0</v>
      </c>
    </row>
    <row r="37" spans="1:61" x14ac:dyDescent="0.2">
      <c r="A37" s="183">
        <v>1.9368244939431314</v>
      </c>
      <c r="B37" s="184">
        <v>3.9860658559668809</v>
      </c>
      <c r="C37">
        <v>0</v>
      </c>
      <c r="D37">
        <v>1</v>
      </c>
      <c r="E37">
        <v>4</v>
      </c>
      <c r="G37" s="183">
        <f t="array" ref="G37">IF(D129:D$201=1,A129:A$201)</f>
        <v>2.6804031673801365</v>
      </c>
      <c r="H37" s="183">
        <f t="array" ref="H37">IF(D121:D$201=2,A121:A$201)</f>
        <v>2.0802024001130484</v>
      </c>
      <c r="I37" s="183">
        <f t="array" ref="I37">IF(D80:D$201=3,A80:A$201)</f>
        <v>2.5851677830015252</v>
      </c>
      <c r="K37" s="183">
        <v>1.9368244939431314</v>
      </c>
      <c r="L37">
        <f t="shared" si="4"/>
        <v>0</v>
      </c>
      <c r="M37">
        <f t="shared" si="5"/>
        <v>0</v>
      </c>
      <c r="AE37" s="183">
        <v>1.9368244939431314</v>
      </c>
      <c r="AF37">
        <f t="shared" si="2"/>
        <v>1</v>
      </c>
      <c r="AG37">
        <f t="shared" si="3"/>
        <v>0</v>
      </c>
      <c r="AQ37" s="183">
        <v>1.9368244939431314</v>
      </c>
      <c r="AR37" s="184">
        <v>3.9860658559668809</v>
      </c>
      <c r="AS37">
        <v>0</v>
      </c>
      <c r="AT37">
        <v>0</v>
      </c>
      <c r="AU37">
        <v>0</v>
      </c>
      <c r="BE37" s="183">
        <v>1.9368244939431314</v>
      </c>
      <c r="BF37" s="184">
        <v>3.9860658559668809</v>
      </c>
      <c r="BG37">
        <v>0</v>
      </c>
      <c r="BH37">
        <v>1</v>
      </c>
      <c r="BI37">
        <v>0</v>
      </c>
    </row>
    <row r="38" spans="1:61" x14ac:dyDescent="0.2">
      <c r="A38" s="183">
        <v>2.5490286017539621</v>
      </c>
      <c r="B38" s="184">
        <v>3.3626731405440662</v>
      </c>
      <c r="C38">
        <v>1</v>
      </c>
      <c r="D38">
        <v>3</v>
      </c>
      <c r="E38">
        <v>1</v>
      </c>
      <c r="G38" s="183">
        <f t="array" ref="G38">IF(D132:D$201=1,A132:A$201)</f>
        <v>2.0067260284593793</v>
      </c>
      <c r="H38" s="183">
        <f t="array" ref="H38">IF(D122:D$201=2,A122:A$201)</f>
        <v>2.157997564201505</v>
      </c>
      <c r="I38" s="183">
        <f t="array" ref="I38">IF(D82:D$201=3,A82:A$201)</f>
        <v>2.591374606856407</v>
      </c>
      <c r="K38" s="183">
        <v>2.5490286017539621</v>
      </c>
      <c r="L38">
        <f t="shared" si="4"/>
        <v>0</v>
      </c>
      <c r="M38">
        <f t="shared" si="5"/>
        <v>1</v>
      </c>
      <c r="AE38" s="183">
        <v>2.5490286017539621</v>
      </c>
      <c r="AF38">
        <f t="shared" si="2"/>
        <v>0</v>
      </c>
      <c r="AG38">
        <f t="shared" si="3"/>
        <v>1</v>
      </c>
      <c r="AQ38" s="183">
        <v>2.5490286017539621</v>
      </c>
      <c r="AR38" s="184">
        <v>3.3626731405440662</v>
      </c>
      <c r="AS38">
        <v>1</v>
      </c>
      <c r="AT38">
        <v>0</v>
      </c>
      <c r="AU38">
        <v>1</v>
      </c>
      <c r="BE38" s="183">
        <v>2.5490286017539621</v>
      </c>
      <c r="BF38" s="184">
        <v>3.3626731405440662</v>
      </c>
      <c r="BG38">
        <v>1</v>
      </c>
      <c r="BH38">
        <v>0</v>
      </c>
      <c r="BI38">
        <v>1</v>
      </c>
    </row>
    <row r="39" spans="1:61" x14ac:dyDescent="0.2">
      <c r="A39" s="183">
        <v>2.6989391241496197</v>
      </c>
      <c r="B39" s="184">
        <v>3.9789719548373252</v>
      </c>
      <c r="C39">
        <v>1</v>
      </c>
      <c r="D39">
        <v>3</v>
      </c>
      <c r="E39">
        <v>4</v>
      </c>
      <c r="G39" s="183">
        <f t="array" ref="G39">IF(D134:D$201=1,A134:A$201)</f>
        <v>2.0651074483356204</v>
      </c>
      <c r="H39" s="183">
        <f t="array" ref="H39">IF(D123:D$201=2,A123:A$201)</f>
        <v>2.5963575009537454</v>
      </c>
      <c r="I39" s="183">
        <f t="array" ref="I39">IF(D86:D$201=3,A86:A$201)</f>
        <v>2.127881318348809</v>
      </c>
      <c r="K39" s="183">
        <v>2.6989391241496197</v>
      </c>
      <c r="L39">
        <f t="shared" si="4"/>
        <v>0</v>
      </c>
      <c r="M39">
        <f t="shared" si="5"/>
        <v>1</v>
      </c>
      <c r="AE39" s="183">
        <v>2.6989391241496197</v>
      </c>
      <c r="AF39">
        <f t="shared" si="2"/>
        <v>0</v>
      </c>
      <c r="AG39">
        <f t="shared" si="3"/>
        <v>1</v>
      </c>
      <c r="AQ39" s="183">
        <v>2.6989391241496197</v>
      </c>
      <c r="AR39" s="184">
        <v>3.9789719548373252</v>
      </c>
      <c r="AS39">
        <v>1</v>
      </c>
      <c r="AT39">
        <v>0</v>
      </c>
      <c r="AU39">
        <v>1</v>
      </c>
      <c r="BE39" s="183">
        <v>2.6989391241496197</v>
      </c>
      <c r="BF39" s="184">
        <v>3.9789719548373252</v>
      </c>
      <c r="BG39">
        <v>1</v>
      </c>
      <c r="BH39">
        <v>0</v>
      </c>
      <c r="BI39">
        <v>1</v>
      </c>
    </row>
    <row r="40" spans="1:61" x14ac:dyDescent="0.2">
      <c r="A40" s="183">
        <v>2.5824004862098082</v>
      </c>
      <c r="B40" s="184">
        <v>3.4998686655292115</v>
      </c>
      <c r="C40">
        <v>1</v>
      </c>
      <c r="D40">
        <v>3</v>
      </c>
      <c r="E40">
        <v>4</v>
      </c>
      <c r="G40" s="183">
        <f t="array" ref="G40">IF(D139:D$201=1,A139:A$201)</f>
        <v>1.8959858626220374</v>
      </c>
      <c r="H40" s="183">
        <f t="array" ref="H40">IF(D125:D$201=2,A125:A$201)</f>
        <v>2.5713316059974023</v>
      </c>
      <c r="I40" s="183">
        <f t="array" ref="I40">IF(D87:D$201=3,A87:A$201)</f>
        <v>2.2004065177059964</v>
      </c>
      <c r="K40" s="183">
        <v>2.5824004862098082</v>
      </c>
      <c r="L40">
        <f t="shared" si="4"/>
        <v>0</v>
      </c>
      <c r="M40">
        <f t="shared" si="5"/>
        <v>1</v>
      </c>
      <c r="AE40" s="183">
        <v>2.5824004862098082</v>
      </c>
      <c r="AF40">
        <f t="shared" si="2"/>
        <v>0</v>
      </c>
      <c r="AG40">
        <f t="shared" si="3"/>
        <v>1</v>
      </c>
      <c r="AQ40" s="183">
        <v>2.5824004862098082</v>
      </c>
      <c r="AR40" s="184">
        <v>3.4998686655292115</v>
      </c>
      <c r="AS40">
        <v>1</v>
      </c>
      <c r="AT40">
        <v>0</v>
      </c>
      <c r="AU40">
        <v>1</v>
      </c>
      <c r="BE40" s="183">
        <v>2.5824004862098082</v>
      </c>
      <c r="BF40" s="184">
        <v>3.4998686655292115</v>
      </c>
      <c r="BG40">
        <v>1</v>
      </c>
      <c r="BH40">
        <v>0</v>
      </c>
      <c r="BI40">
        <v>1</v>
      </c>
    </row>
    <row r="41" spans="1:61" x14ac:dyDescent="0.2">
      <c r="A41" s="183">
        <v>2.6040433337239666</v>
      </c>
      <c r="B41" s="184">
        <v>3.5888448164207514</v>
      </c>
      <c r="C41">
        <v>1</v>
      </c>
      <c r="D41">
        <v>2</v>
      </c>
      <c r="E41">
        <v>4</v>
      </c>
      <c r="G41" s="183">
        <f t="array" ref="G41">IF(D142:D$201=1,A142:A$201)</f>
        <v>2.6356343707103225</v>
      </c>
      <c r="H41" s="183">
        <f t="array" ref="H41">IF(D130:D$201=2,A130:A$201)</f>
        <v>2.7589994712453336</v>
      </c>
      <c r="I41" s="183">
        <f t="array" ref="I41">IF(D89:D$201=3,A89:A$201)</f>
        <v>2.1432635226591081</v>
      </c>
      <c r="K41" s="183">
        <v>2.6040433337239666</v>
      </c>
      <c r="L41">
        <f t="shared" si="4"/>
        <v>1</v>
      </c>
      <c r="M41">
        <f t="shared" si="5"/>
        <v>0</v>
      </c>
      <c r="AE41" s="183">
        <v>2.6040433337239666</v>
      </c>
      <c r="AF41">
        <f t="shared" si="2"/>
        <v>0</v>
      </c>
      <c r="AG41">
        <f t="shared" si="3"/>
        <v>0</v>
      </c>
      <c r="AQ41" s="183">
        <v>2.6040433337239666</v>
      </c>
      <c r="AR41" s="184">
        <v>3.5888448164207514</v>
      </c>
      <c r="AS41">
        <v>1</v>
      </c>
      <c r="AT41">
        <v>1</v>
      </c>
      <c r="AU41">
        <v>0</v>
      </c>
      <c r="BE41" s="183">
        <v>2.6040433337239666</v>
      </c>
      <c r="BF41" s="184">
        <v>3.5888448164207514</v>
      </c>
      <c r="BG41">
        <v>1</v>
      </c>
      <c r="BH41">
        <v>0</v>
      </c>
      <c r="BI41">
        <v>0</v>
      </c>
    </row>
    <row r="42" spans="1:61" x14ac:dyDescent="0.2">
      <c r="A42" s="183">
        <v>2.2111935568790066</v>
      </c>
      <c r="B42" s="184">
        <v>2.4078400726616382</v>
      </c>
      <c r="C42">
        <v>0</v>
      </c>
      <c r="D42">
        <v>3</v>
      </c>
      <c r="E42">
        <v>2</v>
      </c>
      <c r="G42" s="183">
        <f t="array" ref="G42">IF(D143:D$201=1,A143:A$201)</f>
        <v>2.0521460688103978</v>
      </c>
      <c r="H42" s="183">
        <f t="array" ref="H42">IF(D131:D$201=2,A131:A$201)</f>
        <v>2.4441092155501245</v>
      </c>
      <c r="I42" s="183">
        <f t="array" ref="I42">IF(D93:D$201=3,A93:A$201)</f>
        <v>2.4546242454217282</v>
      </c>
      <c r="K42" s="183">
        <v>2.2111935568790066</v>
      </c>
      <c r="L42">
        <f t="shared" si="4"/>
        <v>0</v>
      </c>
      <c r="M42">
        <f t="shared" si="5"/>
        <v>1</v>
      </c>
      <c r="AE42" s="183">
        <v>2.2111935568790066</v>
      </c>
      <c r="AF42">
        <f t="shared" si="2"/>
        <v>0</v>
      </c>
      <c r="AG42">
        <f t="shared" si="3"/>
        <v>1</v>
      </c>
      <c r="AQ42" s="183">
        <v>2.2111935568790066</v>
      </c>
      <c r="AR42" s="184">
        <v>2.4078400726616382</v>
      </c>
      <c r="AS42">
        <v>0</v>
      </c>
      <c r="AT42">
        <v>0</v>
      </c>
      <c r="AU42">
        <v>1</v>
      </c>
      <c r="BE42" s="183">
        <v>2.2111935568790066</v>
      </c>
      <c r="BF42" s="184">
        <v>2.4078400726616382</v>
      </c>
      <c r="BG42">
        <v>0</v>
      </c>
      <c r="BH42">
        <v>0</v>
      </c>
      <c r="BI42">
        <v>1</v>
      </c>
    </row>
    <row r="43" spans="1:61" x14ac:dyDescent="0.2">
      <c r="A43" s="183">
        <v>2.5596333668200533</v>
      </c>
      <c r="B43" s="184">
        <v>3.4062705080379967</v>
      </c>
      <c r="C43">
        <v>1</v>
      </c>
      <c r="D43">
        <v>2</v>
      </c>
      <c r="E43">
        <v>3</v>
      </c>
      <c r="G43" s="183">
        <f t="array" ref="G43">IF(D144:D$201=1,A144:A$201)</f>
        <v>2.0665663460493668</v>
      </c>
      <c r="H43" s="183">
        <f t="array" ref="H43">IF(D135:D$201=2,A135:A$201)</f>
        <v>2.0750160975256584</v>
      </c>
      <c r="I43" s="183">
        <f t="array" ref="I43">IF(D95:D$201=3,A95:A$201)</f>
        <v>2.5057059698720696</v>
      </c>
      <c r="K43" s="183">
        <v>2.5596333668200533</v>
      </c>
      <c r="L43">
        <f t="shared" si="4"/>
        <v>1</v>
      </c>
      <c r="M43">
        <f t="shared" si="5"/>
        <v>0</v>
      </c>
      <c r="AE43" s="183">
        <v>2.5596333668200533</v>
      </c>
      <c r="AF43">
        <f t="shared" si="2"/>
        <v>0</v>
      </c>
      <c r="AG43">
        <f t="shared" si="3"/>
        <v>0</v>
      </c>
      <c r="AQ43" s="183">
        <v>2.5596333668200533</v>
      </c>
      <c r="AR43" s="184">
        <v>3.4062705080379967</v>
      </c>
      <c r="AS43">
        <v>1</v>
      </c>
      <c r="AT43">
        <v>1</v>
      </c>
      <c r="AU43">
        <v>0</v>
      </c>
      <c r="BE43" s="183">
        <v>2.5596333668200533</v>
      </c>
      <c r="BF43" s="184">
        <v>3.4062705080379967</v>
      </c>
      <c r="BG43">
        <v>1</v>
      </c>
      <c r="BH43">
        <v>0</v>
      </c>
      <c r="BI43">
        <v>0</v>
      </c>
    </row>
    <row r="44" spans="1:61" x14ac:dyDescent="0.2">
      <c r="A44" s="183">
        <v>2.079405296219047</v>
      </c>
      <c r="B44" s="184">
        <v>3.2714383976021781</v>
      </c>
      <c r="C44">
        <v>0</v>
      </c>
      <c r="D44">
        <v>3</v>
      </c>
      <c r="E44">
        <v>2</v>
      </c>
      <c r="G44" s="183">
        <f t="array" ref="G44">IF(D145:D$201=1,A145:A$201)</f>
        <v>1.8876851773273664</v>
      </c>
      <c r="H44" s="183">
        <f t="array" ref="H44">IF(D136:D$201=2,A136:A$201)</f>
        <v>2.5788219087754261</v>
      </c>
      <c r="I44" s="183">
        <f t="array" ref="I44">IF(D97:D$201=3,A97:A$201)</f>
        <v>2.5598461885802681</v>
      </c>
      <c r="K44" s="183">
        <v>2.079405296219047</v>
      </c>
      <c r="L44">
        <f t="shared" si="4"/>
        <v>0</v>
      </c>
      <c r="M44">
        <f t="shared" si="5"/>
        <v>1</v>
      </c>
      <c r="AE44" s="183">
        <v>2.079405296219047</v>
      </c>
      <c r="AF44">
        <f t="shared" si="2"/>
        <v>0</v>
      </c>
      <c r="AG44">
        <f t="shared" si="3"/>
        <v>1</v>
      </c>
      <c r="AQ44" s="183">
        <v>2.079405296219047</v>
      </c>
      <c r="AR44" s="184">
        <v>3.2714383976021781</v>
      </c>
      <c r="AS44">
        <v>0</v>
      </c>
      <c r="AT44">
        <v>0</v>
      </c>
      <c r="AU44">
        <v>1</v>
      </c>
      <c r="BE44" s="183">
        <v>2.079405296219047</v>
      </c>
      <c r="BF44" s="184">
        <v>3.2714383976021781</v>
      </c>
      <c r="BG44">
        <v>0</v>
      </c>
      <c r="BH44">
        <v>0</v>
      </c>
      <c r="BI44">
        <v>1</v>
      </c>
    </row>
    <row r="45" spans="1:61" x14ac:dyDescent="0.2">
      <c r="A45" s="183">
        <v>2.308861168832518</v>
      </c>
      <c r="B45" s="184">
        <v>2.7008482518035453</v>
      </c>
      <c r="C45">
        <v>0</v>
      </c>
      <c r="D45">
        <v>3</v>
      </c>
      <c r="E45">
        <v>3</v>
      </c>
      <c r="G45" s="183">
        <f t="array" ref="G45">IF(D146:D$201=1,A146:A$201)</f>
        <v>2.0297577539639313</v>
      </c>
      <c r="H45" s="183">
        <f t="array" ref="H45">IF(D141:D$201=2,A141:A$201)</f>
        <v>2.0963161792240861</v>
      </c>
      <c r="I45" s="183">
        <f t="array" ref="I45">IF(D98:D$201=3,A98:A$201)</f>
        <v>2.1895637037703999</v>
      </c>
      <c r="K45" s="183">
        <v>2.308861168832518</v>
      </c>
      <c r="L45">
        <f t="shared" si="4"/>
        <v>0</v>
      </c>
      <c r="M45">
        <f t="shared" si="5"/>
        <v>1</v>
      </c>
      <c r="AE45" s="183">
        <v>2.308861168832518</v>
      </c>
      <c r="AF45">
        <f t="shared" si="2"/>
        <v>0</v>
      </c>
      <c r="AG45">
        <f t="shared" si="3"/>
        <v>1</v>
      </c>
      <c r="AQ45" s="183">
        <v>2.308861168832518</v>
      </c>
      <c r="AR45" s="184">
        <v>2.7008482518035453</v>
      </c>
      <c r="AS45">
        <v>0</v>
      </c>
      <c r="AT45">
        <v>0</v>
      </c>
      <c r="AU45">
        <v>1</v>
      </c>
      <c r="BE45" s="183">
        <v>2.308861168832518</v>
      </c>
      <c r="BF45" s="184">
        <v>2.7008482518035453</v>
      </c>
      <c r="BG45">
        <v>0</v>
      </c>
      <c r="BH45">
        <v>0</v>
      </c>
      <c r="BI45">
        <v>1</v>
      </c>
    </row>
    <row r="46" spans="1:61" x14ac:dyDescent="0.2">
      <c r="A46" s="183">
        <v>2.0724151927896308</v>
      </c>
      <c r="B46" s="184">
        <v>4.0100614184816372</v>
      </c>
      <c r="C46">
        <v>0</v>
      </c>
      <c r="D46">
        <v>1</v>
      </c>
      <c r="E46">
        <v>1</v>
      </c>
      <c r="G46" s="183">
        <f t="array" ref="G46">IF(D160:D$201=1,A160:A$201)</f>
        <v>2.0238181169150629</v>
      </c>
      <c r="H46" s="183">
        <f t="array" ref="H46">IF(D147:D$201=2,A147:A$201)</f>
        <v>2.1039022972689416</v>
      </c>
      <c r="I46" s="183">
        <f t="array" ref="I46">IF(D99:D$201=3,A99:A$201)</f>
        <v>2.5841918724491553</v>
      </c>
      <c r="K46" s="183">
        <v>2.0724151927896308</v>
      </c>
      <c r="L46">
        <f t="shared" si="4"/>
        <v>0</v>
      </c>
      <c r="M46">
        <f t="shared" si="5"/>
        <v>0</v>
      </c>
      <c r="AE46" s="183">
        <v>2.0724151927896308</v>
      </c>
      <c r="AF46">
        <f t="shared" si="2"/>
        <v>1</v>
      </c>
      <c r="AG46">
        <f t="shared" si="3"/>
        <v>0</v>
      </c>
      <c r="AQ46" s="183">
        <v>2.0724151927896308</v>
      </c>
      <c r="AR46" s="184">
        <v>4.0100614184816372</v>
      </c>
      <c r="AS46">
        <v>0</v>
      </c>
      <c r="AT46">
        <v>0</v>
      </c>
      <c r="AU46">
        <v>0</v>
      </c>
      <c r="BE46" s="183">
        <v>2.0724151927896308</v>
      </c>
      <c r="BF46" s="184">
        <v>4.0100614184816372</v>
      </c>
      <c r="BG46">
        <v>0</v>
      </c>
      <c r="BH46">
        <v>1</v>
      </c>
      <c r="BI46">
        <v>0</v>
      </c>
    </row>
    <row r="47" spans="1:61" x14ac:dyDescent="0.2">
      <c r="A47" s="183">
        <v>2.0770088572606618</v>
      </c>
      <c r="B47" s="184">
        <v>3.4662049144721823</v>
      </c>
      <c r="C47">
        <v>0</v>
      </c>
      <c r="D47">
        <v>3</v>
      </c>
      <c r="E47">
        <v>3</v>
      </c>
      <c r="G47" s="183">
        <f t="array" ref="G47">IF(D165:D$201=1,A165:A$201)</f>
        <v>2.6172201725440392</v>
      </c>
      <c r="H47" s="183">
        <f t="array" ref="H47">IF(D148:D$201=2,A148:A$201)</f>
        <v>2.3158072527183684</v>
      </c>
      <c r="I47" s="183">
        <f t="array" ref="I47">IF(D100:D$201=3,A100:A$201)</f>
        <v>2.5719837819106761</v>
      </c>
      <c r="K47" s="183">
        <v>2.0770088572606618</v>
      </c>
      <c r="L47">
        <f t="shared" si="4"/>
        <v>0</v>
      </c>
      <c r="M47">
        <f t="shared" si="5"/>
        <v>1</v>
      </c>
      <c r="AE47" s="183">
        <v>2.0770088572606618</v>
      </c>
      <c r="AF47">
        <f t="shared" si="2"/>
        <v>0</v>
      </c>
      <c r="AG47">
        <f t="shared" si="3"/>
        <v>1</v>
      </c>
      <c r="AQ47" s="183">
        <v>2.0770088572606618</v>
      </c>
      <c r="AR47" s="184">
        <v>3.4662049144721823</v>
      </c>
      <c r="AS47">
        <v>0</v>
      </c>
      <c r="AT47">
        <v>0</v>
      </c>
      <c r="AU47">
        <v>1</v>
      </c>
      <c r="BE47" s="183">
        <v>2.0770088572606618</v>
      </c>
      <c r="BF47" s="184">
        <v>3.4662049144721823</v>
      </c>
      <c r="BG47">
        <v>0</v>
      </c>
      <c r="BH47">
        <v>0</v>
      </c>
      <c r="BI47">
        <v>1</v>
      </c>
    </row>
    <row r="48" spans="1:61" x14ac:dyDescent="0.2">
      <c r="A48" s="183">
        <v>2.0148102426463446</v>
      </c>
      <c r="B48" s="184">
        <v>3.4294832018681336</v>
      </c>
      <c r="C48">
        <v>0</v>
      </c>
      <c r="D48">
        <v>1</v>
      </c>
      <c r="E48">
        <v>1</v>
      </c>
      <c r="G48" s="183">
        <f t="array" ref="G48">IF(D167:D$201=1,A167:A$201)</f>
        <v>2.0311757585221493</v>
      </c>
      <c r="H48" s="183">
        <f t="array" ref="H48">IF(D150:D$201=2,A150:A$201)</f>
        <v>2.4713074250594946</v>
      </c>
      <c r="I48" s="183">
        <f t="array" ref="I48">IF(D101:D$201=3,A101:A$201)</f>
        <v>2.5885376314018504</v>
      </c>
      <c r="K48" s="183">
        <v>2.0148102426463446</v>
      </c>
      <c r="L48">
        <f t="shared" si="4"/>
        <v>0</v>
      </c>
      <c r="M48">
        <f t="shared" si="5"/>
        <v>0</v>
      </c>
      <c r="AE48" s="183">
        <v>2.0148102426463446</v>
      </c>
      <c r="AF48">
        <f t="shared" si="2"/>
        <v>1</v>
      </c>
      <c r="AG48">
        <f t="shared" si="3"/>
        <v>0</v>
      </c>
      <c r="AQ48" s="183">
        <v>2.0148102426463446</v>
      </c>
      <c r="AR48" s="184">
        <v>3.4294832018681336</v>
      </c>
      <c r="AS48">
        <v>0</v>
      </c>
      <c r="AT48">
        <v>0</v>
      </c>
      <c r="AU48">
        <v>0</v>
      </c>
      <c r="BE48" s="183">
        <v>2.0148102426463446</v>
      </c>
      <c r="BF48" s="184">
        <v>3.4294832018681336</v>
      </c>
      <c r="BG48">
        <v>0</v>
      </c>
      <c r="BH48">
        <v>1</v>
      </c>
      <c r="BI48">
        <v>0</v>
      </c>
    </row>
    <row r="49" spans="1:61" x14ac:dyDescent="0.2">
      <c r="A49" s="183">
        <v>2.6703326053958154</v>
      </c>
      <c r="B49" s="184">
        <v>3.8613673777383521</v>
      </c>
      <c r="C49">
        <v>1</v>
      </c>
      <c r="D49">
        <v>3</v>
      </c>
      <c r="E49">
        <v>2</v>
      </c>
      <c r="G49" s="183">
        <f t="array" ref="G49">IF(D168:D$201=1,A168:A$201)</f>
        <v>1.9383359149759052</v>
      </c>
      <c r="H49" s="183">
        <f t="array" ref="H49">IF(D152:D$201=2,A152:A$201)</f>
        <v>2.6456800693832339</v>
      </c>
      <c r="I49" s="183">
        <f t="array" ref="I49">IF(D107:D$201=3,A107:A$201)</f>
        <v>2.5011863723758143</v>
      </c>
      <c r="K49" s="183">
        <v>2.6703326053958154</v>
      </c>
      <c r="L49">
        <f t="shared" si="4"/>
        <v>0</v>
      </c>
      <c r="M49">
        <f t="shared" si="5"/>
        <v>1</v>
      </c>
      <c r="AE49" s="183">
        <v>2.6703326053958154</v>
      </c>
      <c r="AF49">
        <f t="shared" si="2"/>
        <v>0</v>
      </c>
      <c r="AG49">
        <f t="shared" si="3"/>
        <v>1</v>
      </c>
      <c r="AQ49" s="183">
        <v>2.6703326053958154</v>
      </c>
      <c r="AR49" s="184">
        <v>3.8613673777383521</v>
      </c>
      <c r="AS49">
        <v>1</v>
      </c>
      <c r="AT49">
        <v>0</v>
      </c>
      <c r="AU49">
        <v>1</v>
      </c>
      <c r="BE49" s="183">
        <v>2.6703326053958154</v>
      </c>
      <c r="BF49" s="184">
        <v>3.8613673777383521</v>
      </c>
      <c r="BG49">
        <v>1</v>
      </c>
      <c r="BH49">
        <v>0</v>
      </c>
      <c r="BI49">
        <v>1</v>
      </c>
    </row>
    <row r="50" spans="1:61" x14ac:dyDescent="0.2">
      <c r="A50" s="183">
        <v>2.6473028353048722</v>
      </c>
      <c r="B50" s="184">
        <v>3.7666894340311412</v>
      </c>
      <c r="C50">
        <v>1</v>
      </c>
      <c r="D50">
        <v>2</v>
      </c>
      <c r="E50">
        <v>3</v>
      </c>
      <c r="G50" s="183">
        <f t="array" ref="G50">IF(D169:D$201=1,A169:A$201)</f>
        <v>1.999196185399196</v>
      </c>
      <c r="H50" s="183">
        <f t="array" ref="H50">IF(D153:D$201=2,A153:A$201)</f>
        <v>2.5832181105780183</v>
      </c>
      <c r="I50" s="183">
        <f t="array" ref="I50">IF(D109:D$201=3,A109:A$201)</f>
        <v>2.0951233996600784</v>
      </c>
      <c r="K50" s="183">
        <v>2.6473028353048722</v>
      </c>
      <c r="L50">
        <f t="shared" si="4"/>
        <v>1</v>
      </c>
      <c r="M50">
        <f t="shared" si="5"/>
        <v>0</v>
      </c>
      <c r="AE50" s="183">
        <v>2.6473028353048722</v>
      </c>
      <c r="AF50">
        <f t="shared" si="2"/>
        <v>0</v>
      </c>
      <c r="AG50">
        <f t="shared" si="3"/>
        <v>0</v>
      </c>
      <c r="AQ50" s="183">
        <v>2.6473028353048722</v>
      </c>
      <c r="AR50" s="184">
        <v>3.7666894340311412</v>
      </c>
      <c r="AS50">
        <v>1</v>
      </c>
      <c r="AT50">
        <v>1</v>
      </c>
      <c r="AU50">
        <v>0</v>
      </c>
      <c r="BE50" s="183">
        <v>2.6473028353048722</v>
      </c>
      <c r="BF50" s="184">
        <v>3.7666894340311412</v>
      </c>
      <c r="BG50">
        <v>1</v>
      </c>
      <c r="BH50">
        <v>0</v>
      </c>
      <c r="BI50">
        <v>0</v>
      </c>
    </row>
    <row r="51" spans="1:61" x14ac:dyDescent="0.2">
      <c r="A51" s="183">
        <v>1.9030595031398114</v>
      </c>
      <c r="B51" s="184">
        <v>3.0013716766156722</v>
      </c>
      <c r="C51">
        <v>0</v>
      </c>
      <c r="D51">
        <v>1</v>
      </c>
      <c r="E51">
        <v>2</v>
      </c>
      <c r="G51" s="183">
        <f t="array" ref="G51">IF(D173:D$201=1,A173:A$201)</f>
        <v>2.0377125356861505</v>
      </c>
      <c r="H51" s="183">
        <f t="array" ref="H51">IF(D154:D$201=2,A154:A$201)</f>
        <v>2.163294040703331</v>
      </c>
      <c r="I51" s="183">
        <f t="array" ref="I51">IF(D117:D$201=3,A117:A$201)</f>
        <v>2.5147500761359698</v>
      </c>
      <c r="K51" s="183">
        <v>1.9030595031398114</v>
      </c>
      <c r="L51">
        <f t="shared" si="4"/>
        <v>0</v>
      </c>
      <c r="M51">
        <f t="shared" si="5"/>
        <v>0</v>
      </c>
      <c r="AE51" s="183">
        <v>1.9030595031398114</v>
      </c>
      <c r="AF51">
        <f t="shared" si="2"/>
        <v>1</v>
      </c>
      <c r="AG51">
        <f t="shared" si="3"/>
        <v>0</v>
      </c>
      <c r="AQ51" s="183">
        <v>1.9030595031398114</v>
      </c>
      <c r="AR51" s="184">
        <v>3.0013716766156722</v>
      </c>
      <c r="AS51">
        <v>0</v>
      </c>
      <c r="AT51">
        <v>0</v>
      </c>
      <c r="AU51">
        <v>0</v>
      </c>
      <c r="BE51" s="183">
        <v>1.9030595031398114</v>
      </c>
      <c r="BF51" s="184">
        <v>3.0013716766156722</v>
      </c>
      <c r="BG51">
        <v>0</v>
      </c>
      <c r="BH51">
        <v>1</v>
      </c>
      <c r="BI51">
        <v>0</v>
      </c>
    </row>
    <row r="52" spans="1:61" x14ac:dyDescent="0.2">
      <c r="A52" s="183">
        <v>2.7367186700413004</v>
      </c>
      <c r="B52" s="184">
        <v>4.1342878657253461</v>
      </c>
      <c r="C52">
        <v>1</v>
      </c>
      <c r="D52">
        <v>3</v>
      </c>
      <c r="E52">
        <v>1</v>
      </c>
      <c r="G52" s="183">
        <f t="array" ref="G52">IF(D175:D$201=1,A175:A$201)</f>
        <v>1.9836820475137209</v>
      </c>
      <c r="H52" s="183">
        <f t="array" ref="H52">IF(D155:D$201=2,A155:A$201)</f>
        <v>2.5036219537124271</v>
      </c>
      <c r="I52" s="183">
        <f t="array" ref="I52">IF(D124:D$201=3,A124:A$201)</f>
        <v>2.4845742015368888</v>
      </c>
      <c r="K52" s="183">
        <v>2.7367186700413004</v>
      </c>
      <c r="L52">
        <f t="shared" si="4"/>
        <v>0</v>
      </c>
      <c r="M52">
        <f t="shared" si="5"/>
        <v>1</v>
      </c>
      <c r="AE52" s="183">
        <v>2.7367186700413004</v>
      </c>
      <c r="AF52">
        <f t="shared" si="2"/>
        <v>0</v>
      </c>
      <c r="AG52">
        <f t="shared" si="3"/>
        <v>1</v>
      </c>
      <c r="AQ52" s="183">
        <v>2.7367186700413004</v>
      </c>
      <c r="AR52" s="184">
        <v>4.1342878657253461</v>
      </c>
      <c r="AS52">
        <v>1</v>
      </c>
      <c r="AT52">
        <v>0</v>
      </c>
      <c r="AU52">
        <v>1</v>
      </c>
      <c r="BE52" s="183">
        <v>2.7367186700413004</v>
      </c>
      <c r="BF52" s="184">
        <v>4.1342878657253461</v>
      </c>
      <c r="BG52">
        <v>1</v>
      </c>
      <c r="BH52">
        <v>0</v>
      </c>
      <c r="BI52">
        <v>1</v>
      </c>
    </row>
    <row r="53" spans="1:61" x14ac:dyDescent="0.2">
      <c r="A53" s="183">
        <v>2.5816244030121016</v>
      </c>
      <c r="B53" s="184">
        <v>3.4966781012719732</v>
      </c>
      <c r="C53">
        <v>1</v>
      </c>
      <c r="D53">
        <v>2</v>
      </c>
      <c r="E53">
        <v>2</v>
      </c>
      <c r="G53" s="183">
        <f t="array" ref="G53">IF(D185:D$201=1,A185:A$201)</f>
        <v>2.0493424490740288</v>
      </c>
      <c r="H53" s="183">
        <f t="array" ref="H53">IF(D158:D$201=2,A158:A$201)</f>
        <v>2.4559112031621044</v>
      </c>
      <c r="I53" s="183">
        <f t="array" ref="I53">IF(D126:D$201=3,A126:A$201)</f>
        <v>2.1499516170041169</v>
      </c>
      <c r="K53" s="183">
        <v>2.5816244030121016</v>
      </c>
      <c r="L53">
        <f t="shared" si="4"/>
        <v>1</v>
      </c>
      <c r="M53">
        <f t="shared" si="5"/>
        <v>0</v>
      </c>
      <c r="AE53" s="183">
        <v>2.5816244030121016</v>
      </c>
      <c r="AF53">
        <f t="shared" si="2"/>
        <v>0</v>
      </c>
      <c r="AG53">
        <f t="shared" si="3"/>
        <v>0</v>
      </c>
      <c r="AQ53" s="183">
        <v>2.5816244030121016</v>
      </c>
      <c r="AR53" s="184">
        <v>3.4966781012719732</v>
      </c>
      <c r="AS53">
        <v>1</v>
      </c>
      <c r="AT53">
        <v>1</v>
      </c>
      <c r="AU53">
        <v>0</v>
      </c>
      <c r="BE53" s="183">
        <v>2.5816244030121016</v>
      </c>
      <c r="BF53" s="184">
        <v>3.4966781012719732</v>
      </c>
      <c r="BG53">
        <v>1</v>
      </c>
      <c r="BH53">
        <v>0</v>
      </c>
      <c r="BI53">
        <v>0</v>
      </c>
    </row>
    <row r="54" spans="1:61" x14ac:dyDescent="0.2">
      <c r="A54" s="183">
        <v>2.5804686171450886</v>
      </c>
      <c r="B54" s="184">
        <v>3.4919265371520307</v>
      </c>
      <c r="C54">
        <v>1</v>
      </c>
      <c r="D54">
        <v>2</v>
      </c>
      <c r="E54">
        <v>4</v>
      </c>
      <c r="G54" s="183">
        <f t="array" ref="G54">IF(D187:D$201=1,A187:A$201)</f>
        <v>2.6290513230033685</v>
      </c>
      <c r="H54" s="183">
        <f t="array" ref="H54">IF(D161:D$201=2,A161:A$201)</f>
        <v>2.1290096943192474</v>
      </c>
      <c r="I54" s="183">
        <f t="array" ref="I54">IF(D128:D$201=3,A128:A$201)</f>
        <v>2.0861320327201973</v>
      </c>
      <c r="K54" s="183">
        <v>2.5804686171450886</v>
      </c>
      <c r="L54">
        <f t="shared" si="4"/>
        <v>1</v>
      </c>
      <c r="M54">
        <f t="shared" si="5"/>
        <v>0</v>
      </c>
      <c r="AE54" s="183">
        <v>2.5804686171450886</v>
      </c>
      <c r="AF54">
        <f t="shared" si="2"/>
        <v>0</v>
      </c>
      <c r="AG54">
        <f t="shared" si="3"/>
        <v>0</v>
      </c>
      <c r="AQ54" s="183">
        <v>2.5804686171450886</v>
      </c>
      <c r="AR54" s="184">
        <v>3.4919265371520307</v>
      </c>
      <c r="AS54">
        <v>1</v>
      </c>
      <c r="AT54">
        <v>1</v>
      </c>
      <c r="AU54">
        <v>0</v>
      </c>
      <c r="BE54" s="183">
        <v>2.5804686171450886</v>
      </c>
      <c r="BF54" s="184">
        <v>3.4919265371520307</v>
      </c>
      <c r="BG54">
        <v>1</v>
      </c>
      <c r="BH54">
        <v>0</v>
      </c>
      <c r="BI54">
        <v>0</v>
      </c>
    </row>
    <row r="55" spans="1:61" x14ac:dyDescent="0.2">
      <c r="A55" s="183">
        <v>2.4930125843294082</v>
      </c>
      <c r="B55" s="184">
        <v>3.1323850689097892</v>
      </c>
      <c r="C55">
        <v>1</v>
      </c>
      <c r="D55">
        <v>3</v>
      </c>
      <c r="E55">
        <v>4</v>
      </c>
      <c r="G55" s="183">
        <f t="array" ref="G55">IF(D188:D$201=1,A188:A$201)</f>
        <v>2.0005672941368537</v>
      </c>
      <c r="H55" s="183">
        <f t="array" ref="H55">IF(D162:D$201=2,A162:A$201)</f>
        <v>2.130052032090898</v>
      </c>
      <c r="I55" s="183">
        <f t="array" ref="I55">IF(D133:D$201=3,A133:A$201)</f>
        <v>2.569894956797798</v>
      </c>
      <c r="K55" s="183">
        <v>2.4930125843294082</v>
      </c>
      <c r="L55">
        <f t="shared" si="4"/>
        <v>0</v>
      </c>
      <c r="M55">
        <f t="shared" si="5"/>
        <v>1</v>
      </c>
      <c r="AE55" s="183">
        <v>2.4930125843294082</v>
      </c>
      <c r="AF55">
        <f t="shared" si="2"/>
        <v>0</v>
      </c>
      <c r="AG55">
        <f t="shared" si="3"/>
        <v>1</v>
      </c>
      <c r="AQ55" s="183">
        <v>2.4930125843294082</v>
      </c>
      <c r="AR55" s="184">
        <v>3.1323850689097892</v>
      </c>
      <c r="AS55">
        <v>1</v>
      </c>
      <c r="AT55">
        <v>0</v>
      </c>
      <c r="AU55">
        <v>1</v>
      </c>
      <c r="BE55" s="183">
        <v>2.4930125843294082</v>
      </c>
      <c r="BF55" s="184">
        <v>3.1323850689097892</v>
      </c>
      <c r="BG55">
        <v>1</v>
      </c>
      <c r="BH55">
        <v>0</v>
      </c>
      <c r="BI55">
        <v>1</v>
      </c>
    </row>
    <row r="56" spans="1:61" x14ac:dyDescent="0.2">
      <c r="A56" s="183">
        <v>1.9571535195171599</v>
      </c>
      <c r="B56" s="184">
        <v>3.8917010512854904</v>
      </c>
      <c r="C56">
        <v>0</v>
      </c>
      <c r="D56">
        <v>1</v>
      </c>
      <c r="E56">
        <v>1</v>
      </c>
      <c r="G56" s="183">
        <f t="array" ref="G56">IF(D201:D$201=1,A201:A$201)</f>
        <v>2.6399678514845437</v>
      </c>
      <c r="H56" s="183">
        <f t="array" ref="H56">IF(D163:D$201=2,A163:A$201)</f>
        <v>2.5945755279845617</v>
      </c>
      <c r="I56" s="183">
        <f t="array" ref="I56">IF(D137:D$201=3,A137:A$201)</f>
        <v>2.1004348828244837</v>
      </c>
      <c r="K56" s="183">
        <v>1.9571535195171599</v>
      </c>
      <c r="L56">
        <f t="shared" si="4"/>
        <v>0</v>
      </c>
      <c r="M56">
        <f t="shared" si="5"/>
        <v>0</v>
      </c>
      <c r="AE56" s="183">
        <v>1.9571535195171599</v>
      </c>
      <c r="AF56">
        <f t="shared" si="2"/>
        <v>1</v>
      </c>
      <c r="AG56">
        <f t="shared" si="3"/>
        <v>0</v>
      </c>
      <c r="AQ56" s="183">
        <v>1.9571535195171599</v>
      </c>
      <c r="AR56" s="184">
        <v>3.8917010512854904</v>
      </c>
      <c r="AS56">
        <v>0</v>
      </c>
      <c r="AT56">
        <v>0</v>
      </c>
      <c r="AU56">
        <v>0</v>
      </c>
      <c r="BE56" s="183">
        <v>1.9571535195171599</v>
      </c>
      <c r="BF56" s="184">
        <v>3.8917010512854904</v>
      </c>
      <c r="BG56">
        <v>0</v>
      </c>
      <c r="BH56">
        <v>1</v>
      </c>
      <c r="BI56">
        <v>0</v>
      </c>
    </row>
    <row r="57" spans="1:61" x14ac:dyDescent="0.2">
      <c r="A57" s="183">
        <v>2.5898143573268317</v>
      </c>
      <c r="B57" s="184">
        <v>3.5303479134547526</v>
      </c>
      <c r="C57">
        <v>1</v>
      </c>
      <c r="D57">
        <v>3</v>
      </c>
      <c r="E57">
        <v>4</v>
      </c>
      <c r="G57" s="183"/>
      <c r="H57" s="183">
        <f t="array" ref="H57">IF(D166:D$201=2,A166:A$201)</f>
        <v>2.570479909683927</v>
      </c>
      <c r="I57" s="183">
        <f t="array" ref="I57">IF(D138:D$201=3,A138:A$201)</f>
        <v>2.5963811364473077</v>
      </c>
      <c r="K57" s="183">
        <v>2.5898143573268317</v>
      </c>
      <c r="L57">
        <f t="shared" si="4"/>
        <v>0</v>
      </c>
      <c r="M57">
        <f t="shared" si="5"/>
        <v>1</v>
      </c>
      <c r="AE57" s="183">
        <v>2.5898143573268317</v>
      </c>
      <c r="AF57">
        <f t="shared" si="2"/>
        <v>0</v>
      </c>
      <c r="AG57">
        <f t="shared" si="3"/>
        <v>1</v>
      </c>
      <c r="AQ57" s="183">
        <v>2.5898143573268317</v>
      </c>
      <c r="AR57" s="184">
        <v>3.5303479134547526</v>
      </c>
      <c r="AS57">
        <v>1</v>
      </c>
      <c r="AT57">
        <v>0</v>
      </c>
      <c r="AU57">
        <v>1</v>
      </c>
      <c r="BE57" s="183">
        <v>2.5898143573268317</v>
      </c>
      <c r="BF57" s="184">
        <v>3.5303479134547526</v>
      </c>
      <c r="BG57">
        <v>1</v>
      </c>
      <c r="BH57">
        <v>0</v>
      </c>
      <c r="BI57">
        <v>1</v>
      </c>
    </row>
    <row r="58" spans="1:61" x14ac:dyDescent="0.2">
      <c r="A58" s="183">
        <v>2.6267271661364067</v>
      </c>
      <c r="B58" s="184">
        <v>3.6821005718941162</v>
      </c>
      <c r="C58">
        <v>1</v>
      </c>
      <c r="D58">
        <v>2</v>
      </c>
      <c r="E58">
        <v>1</v>
      </c>
      <c r="G58" s="183"/>
      <c r="H58" s="183">
        <f t="array" ref="H58">IF(D171:D$201=2,A171:A$201)</f>
        <v>2.712007198772044</v>
      </c>
      <c r="I58" s="183">
        <f t="array" ref="I58">IF(D140:D$201=3,A140:A$201)</f>
        <v>2.0939332462620222</v>
      </c>
      <c r="K58" s="183">
        <v>2.6267271661364067</v>
      </c>
      <c r="L58">
        <f t="shared" si="4"/>
        <v>1</v>
      </c>
      <c r="M58">
        <f t="shared" si="5"/>
        <v>0</v>
      </c>
      <c r="AE58" s="183">
        <v>2.6267271661364067</v>
      </c>
      <c r="AF58">
        <f t="shared" si="2"/>
        <v>0</v>
      </c>
      <c r="AG58">
        <f t="shared" si="3"/>
        <v>0</v>
      </c>
      <c r="AQ58" s="183">
        <v>2.6267271661364067</v>
      </c>
      <c r="AR58" s="184">
        <v>3.6821005718941162</v>
      </c>
      <c r="AS58">
        <v>1</v>
      </c>
      <c r="AT58">
        <v>1</v>
      </c>
      <c r="AU58">
        <v>0</v>
      </c>
      <c r="BE58" s="183">
        <v>2.6267271661364067</v>
      </c>
      <c r="BF58" s="184">
        <v>3.6821005718941162</v>
      </c>
      <c r="BG58">
        <v>1</v>
      </c>
      <c r="BH58">
        <v>0</v>
      </c>
      <c r="BI58">
        <v>0</v>
      </c>
    </row>
    <row r="59" spans="1:61" x14ac:dyDescent="0.2">
      <c r="A59" s="183">
        <v>2.5677404434300843</v>
      </c>
      <c r="B59" s="184">
        <v>3.4395996007681244</v>
      </c>
      <c r="C59">
        <v>1</v>
      </c>
      <c r="D59">
        <v>2</v>
      </c>
      <c r="E59">
        <v>1</v>
      </c>
      <c r="G59" s="183"/>
      <c r="H59" s="183">
        <f t="array" ref="H59">IF(D172:D$201=2,A172:A$201)</f>
        <v>2.4864828443806619</v>
      </c>
      <c r="I59" s="183">
        <f t="array" ref="I59">IF(D149:D$201=3,A149:A$201)</f>
        <v>2.4546745859534713</v>
      </c>
      <c r="K59" s="183">
        <v>2.5677404434300843</v>
      </c>
      <c r="L59">
        <f t="shared" si="4"/>
        <v>1</v>
      </c>
      <c r="M59">
        <f t="shared" si="5"/>
        <v>0</v>
      </c>
      <c r="AE59" s="183">
        <v>2.5677404434300843</v>
      </c>
      <c r="AF59">
        <f t="shared" si="2"/>
        <v>0</v>
      </c>
      <c r="AG59">
        <f t="shared" si="3"/>
        <v>0</v>
      </c>
      <c r="AQ59" s="183">
        <v>2.5677404434300843</v>
      </c>
      <c r="AR59" s="184">
        <v>3.4395996007681244</v>
      </c>
      <c r="AS59">
        <v>1</v>
      </c>
      <c r="AT59">
        <v>1</v>
      </c>
      <c r="AU59">
        <v>0</v>
      </c>
      <c r="BE59" s="183">
        <v>2.5677404434300843</v>
      </c>
      <c r="BF59" s="184">
        <v>3.4395996007681244</v>
      </c>
      <c r="BG59">
        <v>1</v>
      </c>
      <c r="BH59">
        <v>0</v>
      </c>
      <c r="BI59">
        <v>0</v>
      </c>
    </row>
    <row r="60" spans="1:61" x14ac:dyDescent="0.2">
      <c r="A60" s="183">
        <v>2.189622479865502</v>
      </c>
      <c r="B60" s="184">
        <v>3.917987994751893</v>
      </c>
      <c r="C60">
        <v>0</v>
      </c>
      <c r="D60">
        <v>3</v>
      </c>
      <c r="E60">
        <v>4</v>
      </c>
      <c r="G60" s="183"/>
      <c r="H60" s="183">
        <f t="array" ref="H60">IF(D174:D$201=2,A174:A$201)</f>
        <v>2.5307108896068531</v>
      </c>
      <c r="I60" s="183">
        <f t="array" ref="I60">IF(D151:D$201=3,A151:A$201)</f>
        <v>2.5693708832132689</v>
      </c>
      <c r="K60" s="183">
        <v>2.189622479865502</v>
      </c>
      <c r="L60">
        <f t="shared" si="4"/>
        <v>0</v>
      </c>
      <c r="M60">
        <f t="shared" si="5"/>
        <v>1</v>
      </c>
      <c r="AE60" s="183">
        <v>2.189622479865502</v>
      </c>
      <c r="AF60">
        <f t="shared" si="2"/>
        <v>0</v>
      </c>
      <c r="AG60">
        <f t="shared" si="3"/>
        <v>1</v>
      </c>
      <c r="AQ60" s="183">
        <v>2.189622479865502</v>
      </c>
      <c r="AR60" s="184">
        <v>3.917987994751893</v>
      </c>
      <c r="AS60">
        <v>0</v>
      </c>
      <c r="AT60">
        <v>0</v>
      </c>
      <c r="AU60">
        <v>1</v>
      </c>
      <c r="BE60" s="183">
        <v>2.189622479865502</v>
      </c>
      <c r="BF60" s="184">
        <v>3.917987994751893</v>
      </c>
      <c r="BG60">
        <v>0</v>
      </c>
      <c r="BH60">
        <v>0</v>
      </c>
      <c r="BI60">
        <v>1</v>
      </c>
    </row>
    <row r="61" spans="1:61" x14ac:dyDescent="0.2">
      <c r="A61" s="183">
        <v>2.3852779119461776</v>
      </c>
      <c r="B61" s="184">
        <v>2.6894758602231743</v>
      </c>
      <c r="C61">
        <v>1</v>
      </c>
      <c r="D61">
        <v>3</v>
      </c>
      <c r="E61">
        <v>1</v>
      </c>
      <c r="G61" s="183"/>
      <c r="H61" s="183">
        <f t="array" ref="H61">IF(D177:D$201=2,A177:A$201)</f>
        <v>2.1477451373828806</v>
      </c>
      <c r="I61" s="183">
        <f t="array" ref="I61">IF(D156:D$201=3,A156:A$201)</f>
        <v>2.5839227757042682</v>
      </c>
      <c r="K61" s="183">
        <v>2.3852779119461776</v>
      </c>
      <c r="L61">
        <f t="shared" si="4"/>
        <v>0</v>
      </c>
      <c r="M61">
        <f t="shared" si="5"/>
        <v>1</v>
      </c>
      <c r="AE61" s="183">
        <v>2.3852779119461776</v>
      </c>
      <c r="AF61">
        <f t="shared" si="2"/>
        <v>0</v>
      </c>
      <c r="AG61">
        <f t="shared" si="3"/>
        <v>1</v>
      </c>
      <c r="AQ61" s="183">
        <v>2.3852779119461776</v>
      </c>
      <c r="AR61" s="184">
        <v>2.6894758602231743</v>
      </c>
      <c r="AS61">
        <v>1</v>
      </c>
      <c r="AT61">
        <v>0</v>
      </c>
      <c r="AU61">
        <v>1</v>
      </c>
      <c r="BE61" s="183">
        <v>2.3852779119461776</v>
      </c>
      <c r="BF61" s="184">
        <v>2.6894758602231743</v>
      </c>
      <c r="BG61">
        <v>1</v>
      </c>
      <c r="BH61">
        <v>0</v>
      </c>
      <c r="BI61">
        <v>1</v>
      </c>
    </row>
    <row r="62" spans="1:61" x14ac:dyDescent="0.2">
      <c r="A62" s="183">
        <v>2.1508616460340271</v>
      </c>
      <c r="B62" s="184">
        <v>3.4649006763324723</v>
      </c>
      <c r="C62">
        <v>0</v>
      </c>
      <c r="D62">
        <v>3</v>
      </c>
      <c r="E62">
        <v>4</v>
      </c>
      <c r="G62" s="183"/>
      <c r="H62" s="183">
        <f t="array" ref="H62">IF(D178:D$201=2,A178:A$201)</f>
        <v>2.5467347310605692</v>
      </c>
      <c r="I62" s="183">
        <f t="array" ref="I62">IF(D157:D$201=3,A157:A$201)</f>
        <v>2.0905727542884414</v>
      </c>
      <c r="K62" s="183">
        <v>2.1508616460340271</v>
      </c>
      <c r="L62">
        <f t="shared" si="4"/>
        <v>0</v>
      </c>
      <c r="M62">
        <f t="shared" si="5"/>
        <v>1</v>
      </c>
      <c r="AE62" s="183">
        <v>2.1508616460340271</v>
      </c>
      <c r="AF62">
        <f t="shared" si="2"/>
        <v>0</v>
      </c>
      <c r="AG62">
        <f t="shared" si="3"/>
        <v>1</v>
      </c>
      <c r="AQ62" s="183">
        <v>2.1508616460340271</v>
      </c>
      <c r="AR62" s="184">
        <v>3.4649006763324723</v>
      </c>
      <c r="AS62">
        <v>0</v>
      </c>
      <c r="AT62">
        <v>0</v>
      </c>
      <c r="AU62">
        <v>1</v>
      </c>
      <c r="BE62" s="183">
        <v>2.1508616460340271</v>
      </c>
      <c r="BF62" s="184">
        <v>3.4649006763324723</v>
      </c>
      <c r="BG62">
        <v>0</v>
      </c>
      <c r="BH62">
        <v>0</v>
      </c>
      <c r="BI62">
        <v>1</v>
      </c>
    </row>
    <row r="63" spans="1:61" x14ac:dyDescent="0.2">
      <c r="A63" s="183">
        <v>2.0605959453422109</v>
      </c>
      <c r="B63" s="184">
        <v>2.3115744240535423</v>
      </c>
      <c r="C63">
        <v>0</v>
      </c>
      <c r="D63">
        <v>1</v>
      </c>
      <c r="E63">
        <v>3</v>
      </c>
      <c r="G63" s="183"/>
      <c r="H63" s="183">
        <f t="array" ref="H63">IF(D183:D$201=2,A183:A$201)</f>
        <v>2.1471109808333857</v>
      </c>
      <c r="I63" s="183">
        <f t="array" ref="I63">IF(D159:D$201=3,A159:A$201)</f>
        <v>2.5025946794467746</v>
      </c>
      <c r="K63" s="183">
        <v>2.0605959453422109</v>
      </c>
      <c r="L63">
        <f t="shared" si="4"/>
        <v>0</v>
      </c>
      <c r="M63">
        <f t="shared" si="5"/>
        <v>0</v>
      </c>
      <c r="AE63" s="183">
        <v>2.0605959453422109</v>
      </c>
      <c r="AF63">
        <f t="shared" si="2"/>
        <v>1</v>
      </c>
      <c r="AG63">
        <f t="shared" si="3"/>
        <v>0</v>
      </c>
      <c r="AQ63" s="183">
        <v>2.0605959453422109</v>
      </c>
      <c r="AR63" s="184">
        <v>2.3115744240535423</v>
      </c>
      <c r="AS63">
        <v>0</v>
      </c>
      <c r="AT63">
        <v>0</v>
      </c>
      <c r="AU63">
        <v>0</v>
      </c>
      <c r="BE63" s="183">
        <v>2.0605959453422109</v>
      </c>
      <c r="BF63" s="184">
        <v>2.3115744240535423</v>
      </c>
      <c r="BG63">
        <v>0</v>
      </c>
      <c r="BH63">
        <v>1</v>
      </c>
      <c r="BI63">
        <v>0</v>
      </c>
    </row>
    <row r="64" spans="1:61" x14ac:dyDescent="0.2">
      <c r="A64" s="183">
        <v>2.0209123268176334</v>
      </c>
      <c r="B64" s="184">
        <v>3.4140012600951013</v>
      </c>
      <c r="C64">
        <v>0</v>
      </c>
      <c r="D64">
        <v>1</v>
      </c>
      <c r="E64">
        <v>1</v>
      </c>
      <c r="G64" s="183"/>
      <c r="H64" s="183">
        <f t="array" ref="H64">IF(D184:D$201=2,A184:A$201)</f>
        <v>2.1638740482120191</v>
      </c>
      <c r="I64" s="183">
        <f t="array" ref="I64">IF(D164:D$201=3,A164:A$201)</f>
        <v>2.6404424030825613</v>
      </c>
      <c r="K64" s="183">
        <v>2.0209123268176334</v>
      </c>
      <c r="L64">
        <f t="shared" si="4"/>
        <v>0</v>
      </c>
      <c r="M64">
        <f t="shared" si="5"/>
        <v>0</v>
      </c>
      <c r="AE64" s="183">
        <v>2.0209123268176334</v>
      </c>
      <c r="AF64">
        <f t="shared" si="2"/>
        <v>1</v>
      </c>
      <c r="AG64">
        <f t="shared" si="3"/>
        <v>0</v>
      </c>
      <c r="AQ64" s="183">
        <v>2.0209123268176334</v>
      </c>
      <c r="AR64" s="184">
        <v>3.4140012600951013</v>
      </c>
      <c r="AS64">
        <v>0</v>
      </c>
      <c r="AT64">
        <v>0</v>
      </c>
      <c r="AU64">
        <v>0</v>
      </c>
      <c r="BE64" s="183">
        <v>2.0209123268176334</v>
      </c>
      <c r="BF64" s="184">
        <v>3.4140012600951013</v>
      </c>
      <c r="BG64">
        <v>0</v>
      </c>
      <c r="BH64">
        <v>1</v>
      </c>
      <c r="BI64">
        <v>0</v>
      </c>
    </row>
    <row r="65" spans="1:61" x14ac:dyDescent="0.2">
      <c r="A65" s="183">
        <v>1.9953934971016132</v>
      </c>
      <c r="B65" s="184">
        <v>3.4215489065140718</v>
      </c>
      <c r="C65">
        <v>0</v>
      </c>
      <c r="D65">
        <v>1</v>
      </c>
      <c r="E65">
        <v>2</v>
      </c>
      <c r="G65" s="183"/>
      <c r="H65" s="183">
        <f t="array" ref="H65">IF(D189:D$201=2,A189:A$201)</f>
        <v>2.6614612121757819</v>
      </c>
      <c r="I65" s="183">
        <f t="array" ref="I65">IF(D170:D$201=3,A170:A$201)</f>
        <v>2.1722590209281769</v>
      </c>
      <c r="K65" s="183">
        <v>1.9953934971016132</v>
      </c>
      <c r="L65">
        <f t="shared" si="4"/>
        <v>0</v>
      </c>
      <c r="M65">
        <f t="shared" si="5"/>
        <v>0</v>
      </c>
      <c r="AE65" s="183">
        <v>1.9953934971016132</v>
      </c>
      <c r="AF65">
        <f t="shared" si="2"/>
        <v>1</v>
      </c>
      <c r="AG65">
        <f t="shared" si="3"/>
        <v>0</v>
      </c>
      <c r="AQ65" s="183">
        <v>1.9953934971016132</v>
      </c>
      <c r="AR65" s="184">
        <v>3.4215489065140718</v>
      </c>
      <c r="AS65">
        <v>0</v>
      </c>
      <c r="AT65">
        <v>0</v>
      </c>
      <c r="AU65">
        <v>0</v>
      </c>
      <c r="BE65" s="183">
        <v>1.9953934971016132</v>
      </c>
      <c r="BF65" s="184">
        <v>3.4215489065140718</v>
      </c>
      <c r="BG65">
        <v>0</v>
      </c>
      <c r="BH65">
        <v>1</v>
      </c>
      <c r="BI65">
        <v>0</v>
      </c>
    </row>
    <row r="66" spans="1:61" x14ac:dyDescent="0.2">
      <c r="A66" s="183">
        <v>2.743476579473354</v>
      </c>
      <c r="B66" s="184">
        <v>4.1620703822793441</v>
      </c>
      <c r="C66">
        <v>1</v>
      </c>
      <c r="D66">
        <v>3</v>
      </c>
      <c r="E66">
        <v>1</v>
      </c>
      <c r="G66" s="183"/>
      <c r="H66" s="183">
        <f t="array" ref="H66">IF(D192:D$201=2,A192:A$201)</f>
        <v>2.0919853814592351</v>
      </c>
      <c r="I66" s="183">
        <f t="array" ref="I66">IF(D176:D$201=3,A176:A$201)</f>
        <v>2.5425515556544998</v>
      </c>
      <c r="K66" s="183">
        <v>2.743476579473354</v>
      </c>
      <c r="L66">
        <f t="shared" ref="L66:L97" si="6">IF(D66=2,1,0)</f>
        <v>0</v>
      </c>
      <c r="M66">
        <f t="shared" ref="M66:M97" si="7">IF(D66=3,1,0)</f>
        <v>1</v>
      </c>
      <c r="AE66" s="183">
        <v>2.743476579473354</v>
      </c>
      <c r="AF66">
        <f t="shared" si="2"/>
        <v>0</v>
      </c>
      <c r="AG66">
        <f t="shared" si="3"/>
        <v>1</v>
      </c>
      <c r="AQ66" s="183">
        <v>2.743476579473354</v>
      </c>
      <c r="AR66" s="184">
        <v>4.1620703822793441</v>
      </c>
      <c r="AS66">
        <v>1</v>
      </c>
      <c r="AT66">
        <v>0</v>
      </c>
      <c r="AU66">
        <v>1</v>
      </c>
      <c r="BE66" s="183">
        <v>2.743476579473354</v>
      </c>
      <c r="BF66" s="184">
        <v>4.1620703822793441</v>
      </c>
      <c r="BG66">
        <v>1</v>
      </c>
      <c r="BH66">
        <v>0</v>
      </c>
      <c r="BI66">
        <v>1</v>
      </c>
    </row>
    <row r="67" spans="1:61" x14ac:dyDescent="0.2">
      <c r="A67" s="183">
        <v>2.6791583647191874</v>
      </c>
      <c r="B67" s="184">
        <v>3.8976510549566594</v>
      </c>
      <c r="C67">
        <v>1</v>
      </c>
      <c r="D67">
        <v>2</v>
      </c>
      <c r="E67">
        <v>3</v>
      </c>
      <c r="G67" s="183"/>
      <c r="H67" s="183">
        <f t="array" ref="H67">IF(D193:D$201=2,A193:A$201)</f>
        <v>2.5068277861119714</v>
      </c>
      <c r="I67" s="183">
        <f t="array" ref="I67">IF(D179:D$201=3,A179:A$201)</f>
        <v>2.5118667505576742</v>
      </c>
      <c r="K67" s="183">
        <v>2.6791583647191874</v>
      </c>
      <c r="L67">
        <f t="shared" si="6"/>
        <v>1</v>
      </c>
      <c r="M67">
        <f t="shared" si="7"/>
        <v>0</v>
      </c>
      <c r="AE67" s="183">
        <v>2.6791583647191874</v>
      </c>
      <c r="AF67">
        <f t="shared" ref="AF67:AF130" si="8">IF(D67=1,1,0)</f>
        <v>0</v>
      </c>
      <c r="AG67">
        <f t="shared" ref="AG67:AG130" si="9">IF(D67=3,1,0)</f>
        <v>0</v>
      </c>
      <c r="AQ67" s="183">
        <v>2.6791583647191874</v>
      </c>
      <c r="AR67" s="184">
        <v>3.8976510549566594</v>
      </c>
      <c r="AS67">
        <v>1</v>
      </c>
      <c r="AT67">
        <v>1</v>
      </c>
      <c r="AU67">
        <v>0</v>
      </c>
      <c r="BE67" s="183">
        <v>2.6791583647191874</v>
      </c>
      <c r="BF67" s="184">
        <v>3.8976510549566594</v>
      </c>
      <c r="BG67">
        <v>1</v>
      </c>
      <c r="BH67">
        <v>0</v>
      </c>
      <c r="BI67">
        <v>0</v>
      </c>
    </row>
    <row r="68" spans="1:61" x14ac:dyDescent="0.2">
      <c r="A68" s="183">
        <v>2.251342131832498</v>
      </c>
      <c r="B68" s="184">
        <v>3.483197595156962</v>
      </c>
      <c r="C68">
        <v>0</v>
      </c>
      <c r="D68">
        <v>3</v>
      </c>
      <c r="E68">
        <v>4</v>
      </c>
      <c r="G68" s="183"/>
      <c r="H68" s="183">
        <f t="array" ref="H68">IF(D194:D$201=2,A194:A$201)</f>
        <v>2.0947945036385498</v>
      </c>
      <c r="I68" s="183">
        <f t="array" ref="I68">IF(D180:D$201=3,A180:A$201)</f>
        <v>2.6119170226248389</v>
      </c>
      <c r="K68" s="183">
        <v>2.251342131832498</v>
      </c>
      <c r="L68">
        <f t="shared" si="6"/>
        <v>0</v>
      </c>
      <c r="M68">
        <f t="shared" si="7"/>
        <v>1</v>
      </c>
      <c r="AE68" s="183">
        <v>2.251342131832498</v>
      </c>
      <c r="AF68">
        <f t="shared" si="8"/>
        <v>0</v>
      </c>
      <c r="AG68">
        <f t="shared" si="9"/>
        <v>1</v>
      </c>
      <c r="AQ68" s="183">
        <v>2.251342131832498</v>
      </c>
      <c r="AR68" s="184">
        <v>3.483197595156962</v>
      </c>
      <c r="AS68">
        <v>0</v>
      </c>
      <c r="AT68">
        <v>0</v>
      </c>
      <c r="AU68">
        <v>1</v>
      </c>
      <c r="BE68" s="183">
        <v>2.251342131832498</v>
      </c>
      <c r="BF68" s="184">
        <v>3.483197595156962</v>
      </c>
      <c r="BG68">
        <v>0</v>
      </c>
      <c r="BH68">
        <v>0</v>
      </c>
      <c r="BI68">
        <v>1</v>
      </c>
    </row>
    <row r="69" spans="1:61" x14ac:dyDescent="0.2">
      <c r="A69" s="183">
        <v>2.5381160636807909</v>
      </c>
      <c r="B69" s="184">
        <v>3.3178104840210292</v>
      </c>
      <c r="C69">
        <v>1</v>
      </c>
      <c r="D69">
        <v>3</v>
      </c>
      <c r="E69">
        <v>2</v>
      </c>
      <c r="G69" s="183"/>
      <c r="H69" s="183">
        <f t="array" ref="H69">IF(D195:D$201=2,A195:A$201)</f>
        <v>2.4270486843871186</v>
      </c>
      <c r="I69" s="183">
        <f t="array" ref="I69">IF(D181:D$201=3,A181:A$201)</f>
        <v>2.2898047082452102</v>
      </c>
      <c r="K69" s="183">
        <v>2.5381160636807909</v>
      </c>
      <c r="L69">
        <f t="shared" si="6"/>
        <v>0</v>
      </c>
      <c r="M69">
        <f t="shared" si="7"/>
        <v>1</v>
      </c>
      <c r="AE69" s="183">
        <v>2.5381160636807909</v>
      </c>
      <c r="AF69">
        <f t="shared" si="8"/>
        <v>0</v>
      </c>
      <c r="AG69">
        <f t="shared" si="9"/>
        <v>1</v>
      </c>
      <c r="AQ69" s="183">
        <v>2.5381160636807909</v>
      </c>
      <c r="AR69" s="184">
        <v>3.3178104840210292</v>
      </c>
      <c r="AS69">
        <v>1</v>
      </c>
      <c r="AT69">
        <v>0</v>
      </c>
      <c r="AU69">
        <v>1</v>
      </c>
      <c r="BE69" s="183">
        <v>2.5381160636807909</v>
      </c>
      <c r="BF69" s="184">
        <v>3.3178104840210292</v>
      </c>
      <c r="BG69">
        <v>1</v>
      </c>
      <c r="BH69">
        <v>0</v>
      </c>
      <c r="BI69">
        <v>1</v>
      </c>
    </row>
    <row r="70" spans="1:61" x14ac:dyDescent="0.2">
      <c r="A70" s="183">
        <v>2.6297958922096587</v>
      </c>
      <c r="B70" s="184">
        <v>3.694716445750819</v>
      </c>
      <c r="C70">
        <v>1</v>
      </c>
      <c r="D70">
        <v>3</v>
      </c>
      <c r="E70">
        <v>2</v>
      </c>
      <c r="G70" s="183"/>
      <c r="H70" s="183">
        <f t="array" ref="H70">IF(D196:D$201=2,A196:A$201)</f>
        <v>2.3195799276907927</v>
      </c>
      <c r="I70" s="183">
        <f t="array" ref="I70">IF(D182:D$201=3,A182:A$201)</f>
        <v>2.1099925011656886</v>
      </c>
      <c r="K70" s="183">
        <v>2.6297958922096587</v>
      </c>
      <c r="L70">
        <f t="shared" si="6"/>
        <v>0</v>
      </c>
      <c r="M70">
        <f t="shared" si="7"/>
        <v>1</v>
      </c>
      <c r="AE70" s="183">
        <v>2.6297958922096587</v>
      </c>
      <c r="AF70">
        <f t="shared" si="8"/>
        <v>0</v>
      </c>
      <c r="AG70">
        <f t="shared" si="9"/>
        <v>1</v>
      </c>
      <c r="AQ70" s="183">
        <v>2.6297958922096587</v>
      </c>
      <c r="AR70" s="184">
        <v>3.694716445750819</v>
      </c>
      <c r="AS70">
        <v>1</v>
      </c>
      <c r="AT70">
        <v>0</v>
      </c>
      <c r="AU70">
        <v>1</v>
      </c>
      <c r="BE70" s="183">
        <v>2.6297958922096587</v>
      </c>
      <c r="BF70" s="184">
        <v>3.694716445750819</v>
      </c>
      <c r="BG70">
        <v>1</v>
      </c>
      <c r="BH70">
        <v>0</v>
      </c>
      <c r="BI70">
        <v>1</v>
      </c>
    </row>
    <row r="71" spans="1:61" x14ac:dyDescent="0.2">
      <c r="A71" s="183">
        <v>2.6290425236421289</v>
      </c>
      <c r="B71" s="184">
        <v>3.6916192638620853</v>
      </c>
      <c r="C71">
        <v>1</v>
      </c>
      <c r="D71">
        <v>2</v>
      </c>
      <c r="E71">
        <v>4</v>
      </c>
      <c r="G71" s="183"/>
      <c r="H71" s="183">
        <f t="array" ref="H71">IF(D200:D$201=2,A200:A$201)</f>
        <v>2.4144696905405727</v>
      </c>
      <c r="I71" s="183">
        <f t="array" ref="I71">IF(D186:D$201=3,A186:A$201)</f>
        <v>2.2815450411615892</v>
      </c>
      <c r="K71" s="183">
        <v>2.6290425236421289</v>
      </c>
      <c r="L71">
        <f t="shared" si="6"/>
        <v>1</v>
      </c>
      <c r="M71">
        <f t="shared" si="7"/>
        <v>0</v>
      </c>
      <c r="AE71" s="183">
        <v>2.6290425236421289</v>
      </c>
      <c r="AF71">
        <f t="shared" si="8"/>
        <v>0</v>
      </c>
      <c r="AG71">
        <f t="shared" si="9"/>
        <v>0</v>
      </c>
      <c r="AQ71" s="183">
        <v>2.6290425236421289</v>
      </c>
      <c r="AR71" s="184">
        <v>3.6916192638620853</v>
      </c>
      <c r="AS71">
        <v>1</v>
      </c>
      <c r="AT71">
        <v>1</v>
      </c>
      <c r="AU71">
        <v>0</v>
      </c>
      <c r="BE71" s="183">
        <v>2.6290425236421289</v>
      </c>
      <c r="BF71" s="184">
        <v>3.6916192638620853</v>
      </c>
      <c r="BG71">
        <v>1</v>
      </c>
      <c r="BH71">
        <v>0</v>
      </c>
      <c r="BI71">
        <v>0</v>
      </c>
    </row>
    <row r="72" spans="1:61" x14ac:dyDescent="0.2">
      <c r="A72" s="183">
        <v>2.010250093055074</v>
      </c>
      <c r="B72" s="184">
        <v>3.3683615654049208</v>
      </c>
      <c r="C72">
        <v>0</v>
      </c>
      <c r="D72">
        <v>1</v>
      </c>
      <c r="E72">
        <v>1</v>
      </c>
      <c r="G72" s="183"/>
      <c r="H72" s="183"/>
      <c r="I72" s="183">
        <f t="array" ref="I72">IF(D190:D$201=3,A190:A$201)</f>
        <v>2.1583751068208947</v>
      </c>
      <c r="K72" s="183">
        <v>2.010250093055074</v>
      </c>
      <c r="L72">
        <f t="shared" si="6"/>
        <v>0</v>
      </c>
      <c r="M72">
        <f t="shared" si="7"/>
        <v>0</v>
      </c>
      <c r="AE72" s="183">
        <v>2.010250093055074</v>
      </c>
      <c r="AF72">
        <f t="shared" si="8"/>
        <v>1</v>
      </c>
      <c r="AG72">
        <f t="shared" si="9"/>
        <v>0</v>
      </c>
      <c r="AQ72" s="183">
        <v>2.010250093055074</v>
      </c>
      <c r="AR72" s="184">
        <v>3.3683615654049208</v>
      </c>
      <c r="AS72">
        <v>0</v>
      </c>
      <c r="AT72">
        <v>0</v>
      </c>
      <c r="AU72">
        <v>0</v>
      </c>
      <c r="BE72" s="183">
        <v>2.010250093055074</v>
      </c>
      <c r="BF72" s="184">
        <v>3.3683615654049208</v>
      </c>
      <c r="BG72">
        <v>0</v>
      </c>
      <c r="BH72">
        <v>1</v>
      </c>
      <c r="BI72">
        <v>0</v>
      </c>
    </row>
    <row r="73" spans="1:61" x14ac:dyDescent="0.2">
      <c r="A73" s="183">
        <v>2.0885601107255205</v>
      </c>
      <c r="B73" s="184">
        <v>3.1449061295611318</v>
      </c>
      <c r="C73">
        <v>0</v>
      </c>
      <c r="D73">
        <v>3</v>
      </c>
      <c r="E73">
        <v>2</v>
      </c>
      <c r="G73" s="183"/>
      <c r="H73" s="183"/>
      <c r="I73" s="183">
        <f t="array" ref="I73">IF(D191:D$201=3,A191:A$201)</f>
        <v>2.5184811076197366</v>
      </c>
      <c r="K73" s="183">
        <v>2.0885601107255205</v>
      </c>
      <c r="L73">
        <f t="shared" si="6"/>
        <v>0</v>
      </c>
      <c r="M73">
        <f t="shared" si="7"/>
        <v>1</v>
      </c>
      <c r="AE73" s="183">
        <v>2.0885601107255205</v>
      </c>
      <c r="AF73">
        <f t="shared" si="8"/>
        <v>0</v>
      </c>
      <c r="AG73">
        <f t="shared" si="9"/>
        <v>1</v>
      </c>
      <c r="AQ73" s="183">
        <v>2.0885601107255205</v>
      </c>
      <c r="AR73" s="184">
        <v>3.1449061295611318</v>
      </c>
      <c r="AS73">
        <v>0</v>
      </c>
      <c r="AT73">
        <v>0</v>
      </c>
      <c r="AU73">
        <v>1</v>
      </c>
      <c r="BE73" s="183">
        <v>2.0885601107255205</v>
      </c>
      <c r="BF73" s="184">
        <v>3.1449061295611318</v>
      </c>
      <c r="BG73">
        <v>0</v>
      </c>
      <c r="BH73">
        <v>0</v>
      </c>
      <c r="BI73">
        <v>1</v>
      </c>
    </row>
    <row r="74" spans="1:61" x14ac:dyDescent="0.2">
      <c r="A74" s="183">
        <v>2.7590682290447877</v>
      </c>
      <c r="B74" s="184">
        <v>4.2261693860730158</v>
      </c>
      <c r="C74">
        <v>1</v>
      </c>
      <c r="D74">
        <v>1</v>
      </c>
      <c r="E74">
        <v>4</v>
      </c>
      <c r="G74" s="183"/>
      <c r="H74" s="183"/>
      <c r="I74" s="183">
        <f t="array" ref="I74">IF(D197:D$201=3,A197:A$201)</f>
        <v>2.7429445250728168</v>
      </c>
      <c r="K74" s="183">
        <v>2.7590682290447877</v>
      </c>
      <c r="L74">
        <f t="shared" si="6"/>
        <v>0</v>
      </c>
      <c r="M74">
        <f t="shared" si="7"/>
        <v>0</v>
      </c>
      <c r="AE74" s="183">
        <v>2.7590682290447877</v>
      </c>
      <c r="AF74">
        <f t="shared" si="8"/>
        <v>1</v>
      </c>
      <c r="AG74">
        <f t="shared" si="9"/>
        <v>0</v>
      </c>
      <c r="AQ74" s="183">
        <v>2.7590682290447877</v>
      </c>
      <c r="AR74" s="184">
        <v>4.2261693860730158</v>
      </c>
      <c r="AS74">
        <v>1</v>
      </c>
      <c r="AT74">
        <v>0</v>
      </c>
      <c r="AU74">
        <v>0</v>
      </c>
      <c r="BE74" s="183">
        <v>2.7590682290447877</v>
      </c>
      <c r="BF74" s="184">
        <v>4.2261693860730158</v>
      </c>
      <c r="BG74">
        <v>1</v>
      </c>
      <c r="BH74">
        <v>1</v>
      </c>
      <c r="BI74">
        <v>0</v>
      </c>
    </row>
    <row r="75" spans="1:61" x14ac:dyDescent="0.2">
      <c r="A75" s="183">
        <v>2.5234737219417003</v>
      </c>
      <c r="B75" s="184">
        <v>3.2576141902047677</v>
      </c>
      <c r="C75">
        <v>1</v>
      </c>
      <c r="D75">
        <v>2</v>
      </c>
      <c r="E75">
        <v>1</v>
      </c>
      <c r="G75" s="183"/>
      <c r="H75" s="183"/>
      <c r="I75" s="183">
        <f t="array" ref="I75">IF(D198:D$201=3,A198:A$201)</f>
        <v>2.1333051013715156</v>
      </c>
      <c r="K75" s="183">
        <v>2.5234737219417003</v>
      </c>
      <c r="L75">
        <f t="shared" si="6"/>
        <v>1</v>
      </c>
      <c r="M75">
        <f t="shared" si="7"/>
        <v>0</v>
      </c>
      <c r="AE75" s="183">
        <v>2.5234737219417003</v>
      </c>
      <c r="AF75">
        <f t="shared" si="8"/>
        <v>0</v>
      </c>
      <c r="AG75">
        <f t="shared" si="9"/>
        <v>0</v>
      </c>
      <c r="AQ75" s="183">
        <v>2.5234737219417003</v>
      </c>
      <c r="AR75" s="184">
        <v>3.2576141902047677</v>
      </c>
      <c r="AS75">
        <v>1</v>
      </c>
      <c r="AT75">
        <v>1</v>
      </c>
      <c r="AU75">
        <v>0</v>
      </c>
      <c r="BE75" s="183">
        <v>2.5234737219417003</v>
      </c>
      <c r="BF75" s="184">
        <v>3.2576141902047677</v>
      </c>
      <c r="BG75">
        <v>1</v>
      </c>
      <c r="BH75">
        <v>0</v>
      </c>
      <c r="BI75">
        <v>0</v>
      </c>
    </row>
    <row r="76" spans="1:61" x14ac:dyDescent="0.2">
      <c r="A76" s="183">
        <v>2.1692044147601699</v>
      </c>
      <c r="B76" s="184">
        <v>2.907514915674692</v>
      </c>
      <c r="C76">
        <v>0</v>
      </c>
      <c r="D76">
        <v>3</v>
      </c>
      <c r="E76">
        <v>4</v>
      </c>
      <c r="G76" s="183"/>
      <c r="H76" s="183"/>
      <c r="I76" s="183">
        <f t="array" ref="I76">IF(D199:D$201=3,A199:A$201)</f>
        <v>2.3624781530653127</v>
      </c>
      <c r="K76" s="183">
        <v>2.1692044147601699</v>
      </c>
      <c r="L76">
        <f t="shared" si="6"/>
        <v>0</v>
      </c>
      <c r="M76">
        <f t="shared" si="7"/>
        <v>1</v>
      </c>
      <c r="AE76" s="183">
        <v>2.1692044147601699</v>
      </c>
      <c r="AF76">
        <f t="shared" si="8"/>
        <v>0</v>
      </c>
      <c r="AG76">
        <f t="shared" si="9"/>
        <v>1</v>
      </c>
      <c r="AQ76" s="183">
        <v>2.1692044147601699</v>
      </c>
      <c r="AR76" s="184">
        <v>2.907514915674692</v>
      </c>
      <c r="AS76">
        <v>0</v>
      </c>
      <c r="AT76">
        <v>0</v>
      </c>
      <c r="AU76">
        <v>1</v>
      </c>
      <c r="BE76" s="183">
        <v>2.1692044147601699</v>
      </c>
      <c r="BF76" s="184">
        <v>2.907514915674692</v>
      </c>
      <c r="BG76">
        <v>0</v>
      </c>
      <c r="BH76">
        <v>0</v>
      </c>
      <c r="BI76">
        <v>1</v>
      </c>
    </row>
    <row r="77" spans="1:61" x14ac:dyDescent="0.2">
      <c r="A77" s="183">
        <v>2.0783643340581328</v>
      </c>
      <c r="B77" s="184">
        <v>3.1497502575043472</v>
      </c>
      <c r="C77">
        <v>0</v>
      </c>
      <c r="D77">
        <v>3</v>
      </c>
      <c r="E77">
        <v>4</v>
      </c>
      <c r="K77" s="183">
        <v>2.0783643340581328</v>
      </c>
      <c r="L77">
        <f t="shared" si="6"/>
        <v>0</v>
      </c>
      <c r="M77">
        <f t="shared" si="7"/>
        <v>1</v>
      </c>
      <c r="AE77" s="183">
        <v>2.0783643340581328</v>
      </c>
      <c r="AF77">
        <f t="shared" si="8"/>
        <v>0</v>
      </c>
      <c r="AG77">
        <f t="shared" si="9"/>
        <v>1</v>
      </c>
      <c r="AQ77" s="183">
        <v>2.0783643340581328</v>
      </c>
      <c r="AR77" s="184">
        <v>3.1497502575043472</v>
      </c>
      <c r="AS77">
        <v>0</v>
      </c>
      <c r="AT77">
        <v>0</v>
      </c>
      <c r="AU77">
        <v>1</v>
      </c>
      <c r="BE77" s="183">
        <v>2.0783643340581328</v>
      </c>
      <c r="BF77" s="184">
        <v>3.1497502575043472</v>
      </c>
      <c r="BG77">
        <v>0</v>
      </c>
      <c r="BH77">
        <v>0</v>
      </c>
      <c r="BI77">
        <v>1</v>
      </c>
    </row>
    <row r="78" spans="1:61" x14ac:dyDescent="0.2">
      <c r="A78" s="183">
        <v>2.5372193473795779</v>
      </c>
      <c r="B78" s="184">
        <v>3.3141239836715979</v>
      </c>
      <c r="C78">
        <v>1</v>
      </c>
      <c r="D78">
        <v>3</v>
      </c>
      <c r="E78">
        <v>3</v>
      </c>
      <c r="K78" s="183">
        <v>2.5372193473795779</v>
      </c>
      <c r="L78">
        <f t="shared" si="6"/>
        <v>0</v>
      </c>
      <c r="M78">
        <f t="shared" si="7"/>
        <v>1</v>
      </c>
      <c r="AE78" s="183">
        <v>2.5372193473795779</v>
      </c>
      <c r="AF78">
        <f t="shared" si="8"/>
        <v>0</v>
      </c>
      <c r="AG78">
        <f t="shared" si="9"/>
        <v>1</v>
      </c>
      <c r="AQ78" s="183">
        <v>2.5372193473795779</v>
      </c>
      <c r="AR78" s="184">
        <v>3.3141239836715979</v>
      </c>
      <c r="AS78">
        <v>1</v>
      </c>
      <c r="AT78">
        <v>0</v>
      </c>
      <c r="AU78">
        <v>1</v>
      </c>
      <c r="BE78" s="183">
        <v>2.5372193473795779</v>
      </c>
      <c r="BF78" s="184">
        <v>3.3141239836715979</v>
      </c>
      <c r="BG78">
        <v>1</v>
      </c>
      <c r="BH78">
        <v>0</v>
      </c>
      <c r="BI78">
        <v>1</v>
      </c>
    </row>
    <row r="79" spans="1:61" x14ac:dyDescent="0.2">
      <c r="A79" s="183">
        <v>1.8520063368231057</v>
      </c>
      <c r="B79" s="184">
        <v>3.6486686510365689</v>
      </c>
      <c r="C79">
        <v>0</v>
      </c>
      <c r="D79">
        <v>1</v>
      </c>
      <c r="E79">
        <v>2</v>
      </c>
      <c r="K79" s="183">
        <v>1.8520063368231057</v>
      </c>
      <c r="L79">
        <f t="shared" si="6"/>
        <v>0</v>
      </c>
      <c r="M79">
        <f t="shared" si="7"/>
        <v>0</v>
      </c>
      <c r="AE79" s="183">
        <v>1.8520063368231057</v>
      </c>
      <c r="AF79">
        <f t="shared" si="8"/>
        <v>1</v>
      </c>
      <c r="AG79">
        <f t="shared" si="9"/>
        <v>0</v>
      </c>
      <c r="AQ79" s="183">
        <v>1.8520063368231057</v>
      </c>
      <c r="AR79" s="184">
        <v>3.6486686510365689</v>
      </c>
      <c r="AS79">
        <v>0</v>
      </c>
      <c r="AT79">
        <v>0</v>
      </c>
      <c r="AU79">
        <v>0</v>
      </c>
      <c r="BE79" s="183">
        <v>1.8520063368231057</v>
      </c>
      <c r="BF79" s="184">
        <v>3.6486686510365689</v>
      </c>
      <c r="BG79">
        <v>0</v>
      </c>
      <c r="BH79">
        <v>1</v>
      </c>
      <c r="BI79">
        <v>0</v>
      </c>
    </row>
    <row r="80" spans="1:61" x14ac:dyDescent="0.2">
      <c r="A80" s="183">
        <v>2.5851677830015252</v>
      </c>
      <c r="B80" s="184">
        <v>3.5112453301173812</v>
      </c>
      <c r="C80">
        <v>1</v>
      </c>
      <c r="D80">
        <v>3</v>
      </c>
      <c r="E80">
        <v>2</v>
      </c>
      <c r="K80" s="183">
        <v>2.5851677830015252</v>
      </c>
      <c r="L80">
        <f t="shared" si="6"/>
        <v>0</v>
      </c>
      <c r="M80">
        <f t="shared" si="7"/>
        <v>1</v>
      </c>
      <c r="AE80" s="183">
        <v>2.5851677830015252</v>
      </c>
      <c r="AF80">
        <f t="shared" si="8"/>
        <v>0</v>
      </c>
      <c r="AG80">
        <f t="shared" si="9"/>
        <v>1</v>
      </c>
      <c r="AQ80" s="183">
        <v>2.5851677830015252</v>
      </c>
      <c r="AR80" s="184">
        <v>3.5112453301173812</v>
      </c>
      <c r="AS80">
        <v>1</v>
      </c>
      <c r="AT80">
        <v>0</v>
      </c>
      <c r="AU80">
        <v>1</v>
      </c>
      <c r="BE80" s="183">
        <v>2.5851677830015252</v>
      </c>
      <c r="BF80" s="184">
        <v>3.5112453301173812</v>
      </c>
      <c r="BG80">
        <v>1</v>
      </c>
      <c r="BH80">
        <v>0</v>
      </c>
      <c r="BI80">
        <v>1</v>
      </c>
    </row>
    <row r="81" spans="1:61" x14ac:dyDescent="0.2">
      <c r="A81" s="183">
        <v>1.9936722329037728</v>
      </c>
      <c r="B81" s="184">
        <v>3.4370684331556549</v>
      </c>
      <c r="C81">
        <v>0</v>
      </c>
      <c r="D81">
        <v>1</v>
      </c>
      <c r="E81">
        <v>3</v>
      </c>
      <c r="K81" s="183">
        <v>1.9936722329037728</v>
      </c>
      <c r="L81">
        <f t="shared" si="6"/>
        <v>0</v>
      </c>
      <c r="M81">
        <f t="shared" si="7"/>
        <v>0</v>
      </c>
      <c r="AE81" s="183">
        <v>1.9936722329037728</v>
      </c>
      <c r="AF81">
        <f t="shared" si="8"/>
        <v>1</v>
      </c>
      <c r="AG81">
        <f t="shared" si="9"/>
        <v>0</v>
      </c>
      <c r="AQ81" s="183">
        <v>1.9936722329037728</v>
      </c>
      <c r="AR81" s="184">
        <v>3.4370684331556549</v>
      </c>
      <c r="AS81">
        <v>0</v>
      </c>
      <c r="AT81">
        <v>0</v>
      </c>
      <c r="AU81">
        <v>0</v>
      </c>
      <c r="BE81" s="183">
        <v>1.9936722329037728</v>
      </c>
      <c r="BF81" s="184">
        <v>3.4370684331556549</v>
      </c>
      <c r="BG81">
        <v>0</v>
      </c>
      <c r="BH81">
        <v>1</v>
      </c>
      <c r="BI81">
        <v>0</v>
      </c>
    </row>
    <row r="82" spans="1:61" x14ac:dyDescent="0.2">
      <c r="A82" s="183">
        <v>2.591374606856407</v>
      </c>
      <c r="B82" s="184">
        <v>3.5367622726318952</v>
      </c>
      <c r="C82">
        <v>1</v>
      </c>
      <c r="D82">
        <v>3</v>
      </c>
      <c r="E82">
        <v>4</v>
      </c>
      <c r="K82" s="183">
        <v>2.591374606856407</v>
      </c>
      <c r="L82">
        <f t="shared" si="6"/>
        <v>0</v>
      </c>
      <c r="M82">
        <f t="shared" si="7"/>
        <v>1</v>
      </c>
      <c r="AE82" s="183">
        <v>2.591374606856407</v>
      </c>
      <c r="AF82">
        <f t="shared" si="8"/>
        <v>0</v>
      </c>
      <c r="AG82">
        <f t="shared" si="9"/>
        <v>1</v>
      </c>
      <c r="AQ82" s="183">
        <v>2.591374606856407</v>
      </c>
      <c r="AR82" s="184">
        <v>3.5367622726318952</v>
      </c>
      <c r="AS82">
        <v>1</v>
      </c>
      <c r="AT82">
        <v>0</v>
      </c>
      <c r="AU82">
        <v>1</v>
      </c>
      <c r="BE82" s="183">
        <v>2.591374606856407</v>
      </c>
      <c r="BF82" s="184">
        <v>3.5367622726318952</v>
      </c>
      <c r="BG82">
        <v>1</v>
      </c>
      <c r="BH82">
        <v>0</v>
      </c>
      <c r="BI82">
        <v>1</v>
      </c>
    </row>
    <row r="83" spans="1:61" x14ac:dyDescent="0.2">
      <c r="A83" s="183">
        <v>2.7678381226561033</v>
      </c>
      <c r="B83" s="184">
        <v>4.2622233931417579</v>
      </c>
      <c r="C83">
        <v>1</v>
      </c>
      <c r="D83">
        <v>1</v>
      </c>
      <c r="E83">
        <v>3</v>
      </c>
      <c r="K83" s="183">
        <v>2.7678381226561033</v>
      </c>
      <c r="L83">
        <f t="shared" si="6"/>
        <v>0</v>
      </c>
      <c r="M83">
        <f t="shared" si="7"/>
        <v>0</v>
      </c>
      <c r="AE83" s="183">
        <v>2.7678381226561033</v>
      </c>
      <c r="AF83">
        <f t="shared" si="8"/>
        <v>1</v>
      </c>
      <c r="AG83">
        <f t="shared" si="9"/>
        <v>0</v>
      </c>
      <c r="AQ83" s="183">
        <v>2.7678381226561033</v>
      </c>
      <c r="AR83" s="184">
        <v>4.2622233931417579</v>
      </c>
      <c r="AS83">
        <v>1</v>
      </c>
      <c r="AT83">
        <v>0</v>
      </c>
      <c r="AU83">
        <v>0</v>
      </c>
      <c r="BE83" s="183">
        <v>2.7678381226561033</v>
      </c>
      <c r="BF83" s="184">
        <v>4.2622233931417579</v>
      </c>
      <c r="BG83">
        <v>1</v>
      </c>
      <c r="BH83">
        <v>1</v>
      </c>
      <c r="BI83">
        <v>0</v>
      </c>
    </row>
    <row r="84" spans="1:61" x14ac:dyDescent="0.2">
      <c r="A84" s="183">
        <v>2.4836353301562486</v>
      </c>
      <c r="B84" s="184">
        <v>3.0938341350867997</v>
      </c>
      <c r="C84">
        <v>1</v>
      </c>
      <c r="D84">
        <v>2</v>
      </c>
      <c r="E84">
        <v>1</v>
      </c>
      <c r="K84" s="183">
        <v>2.4836353301562486</v>
      </c>
      <c r="L84">
        <f t="shared" si="6"/>
        <v>1</v>
      </c>
      <c r="M84">
        <f t="shared" si="7"/>
        <v>0</v>
      </c>
      <c r="AE84" s="183">
        <v>2.4836353301562486</v>
      </c>
      <c r="AF84">
        <f t="shared" si="8"/>
        <v>0</v>
      </c>
      <c r="AG84">
        <f t="shared" si="9"/>
        <v>0</v>
      </c>
      <c r="AQ84" s="183">
        <v>2.4836353301562486</v>
      </c>
      <c r="AR84" s="184">
        <v>3.0938341350867997</v>
      </c>
      <c r="AS84">
        <v>1</v>
      </c>
      <c r="AT84">
        <v>1</v>
      </c>
      <c r="AU84">
        <v>0</v>
      </c>
      <c r="BE84" s="183">
        <v>2.4836353301562486</v>
      </c>
      <c r="BF84" s="184">
        <v>3.0938341350867997</v>
      </c>
      <c r="BG84">
        <v>1</v>
      </c>
      <c r="BH84">
        <v>0</v>
      </c>
      <c r="BI84">
        <v>0</v>
      </c>
    </row>
    <row r="85" spans="1:61" x14ac:dyDescent="0.2">
      <c r="A85" s="183">
        <v>1.8939949787198564</v>
      </c>
      <c r="B85" s="184">
        <v>3.2518195282286615</v>
      </c>
      <c r="C85">
        <v>0</v>
      </c>
      <c r="D85">
        <v>1</v>
      </c>
      <c r="E85">
        <v>3</v>
      </c>
      <c r="K85" s="183">
        <v>1.8939949787198564</v>
      </c>
      <c r="L85">
        <f t="shared" si="6"/>
        <v>0</v>
      </c>
      <c r="M85">
        <f t="shared" si="7"/>
        <v>0</v>
      </c>
      <c r="AE85" s="183">
        <v>1.8939949787198564</v>
      </c>
      <c r="AF85">
        <f t="shared" si="8"/>
        <v>1</v>
      </c>
      <c r="AG85">
        <f t="shared" si="9"/>
        <v>0</v>
      </c>
      <c r="AQ85" s="183">
        <v>1.8939949787198564</v>
      </c>
      <c r="AR85" s="184">
        <v>3.2518195282286615</v>
      </c>
      <c r="AS85">
        <v>0</v>
      </c>
      <c r="AT85">
        <v>0</v>
      </c>
      <c r="AU85">
        <v>0</v>
      </c>
      <c r="BE85" s="183">
        <v>1.8939949787198564</v>
      </c>
      <c r="BF85" s="184">
        <v>3.2518195282286615</v>
      </c>
      <c r="BG85">
        <v>0</v>
      </c>
      <c r="BH85">
        <v>1</v>
      </c>
      <c r="BI85">
        <v>0</v>
      </c>
    </row>
    <row r="86" spans="1:61" x14ac:dyDescent="0.2">
      <c r="A86" s="183">
        <v>2.127881318348809</v>
      </c>
      <c r="B86" s="184">
        <v>3.7321874130761716</v>
      </c>
      <c r="C86">
        <v>0</v>
      </c>
      <c r="D86">
        <v>3</v>
      </c>
      <c r="E86">
        <v>4</v>
      </c>
      <c r="K86" s="183">
        <v>2.127881318348809</v>
      </c>
      <c r="L86">
        <f t="shared" si="6"/>
        <v>0</v>
      </c>
      <c r="M86">
        <f t="shared" si="7"/>
        <v>1</v>
      </c>
      <c r="AE86" s="183">
        <v>2.127881318348809</v>
      </c>
      <c r="AF86">
        <f t="shared" si="8"/>
        <v>0</v>
      </c>
      <c r="AG86">
        <f t="shared" si="9"/>
        <v>1</v>
      </c>
      <c r="AQ86" s="183">
        <v>2.127881318348809</v>
      </c>
      <c r="AR86" s="184">
        <v>3.7321874130761716</v>
      </c>
      <c r="AS86">
        <v>0</v>
      </c>
      <c r="AT86">
        <v>0</v>
      </c>
      <c r="AU86">
        <v>1</v>
      </c>
      <c r="BE86" s="183">
        <v>2.127881318348809</v>
      </c>
      <c r="BF86" s="184">
        <v>3.7321874130761716</v>
      </c>
      <c r="BG86">
        <v>0</v>
      </c>
      <c r="BH86">
        <v>0</v>
      </c>
      <c r="BI86">
        <v>1</v>
      </c>
    </row>
    <row r="87" spans="1:61" x14ac:dyDescent="0.2">
      <c r="A87" s="183">
        <v>2.2004065177059964</v>
      </c>
      <c r="B87" s="184">
        <v>3.5739473402977455</v>
      </c>
      <c r="C87">
        <v>0</v>
      </c>
      <c r="D87">
        <v>3</v>
      </c>
      <c r="E87">
        <v>3</v>
      </c>
      <c r="K87" s="183">
        <v>2.2004065177059964</v>
      </c>
      <c r="L87">
        <f t="shared" si="6"/>
        <v>0</v>
      </c>
      <c r="M87">
        <f t="shared" si="7"/>
        <v>1</v>
      </c>
      <c r="AE87" s="183">
        <v>2.2004065177059964</v>
      </c>
      <c r="AF87">
        <f t="shared" si="8"/>
        <v>0</v>
      </c>
      <c r="AG87">
        <f t="shared" si="9"/>
        <v>1</v>
      </c>
      <c r="AQ87" s="183">
        <v>2.2004065177059964</v>
      </c>
      <c r="AR87" s="184">
        <v>3.5739473402977455</v>
      </c>
      <c r="AS87">
        <v>0</v>
      </c>
      <c r="AT87">
        <v>0</v>
      </c>
      <c r="AU87">
        <v>1</v>
      </c>
      <c r="BE87" s="183">
        <v>2.2004065177059964</v>
      </c>
      <c r="BF87" s="184">
        <v>3.5739473402977455</v>
      </c>
      <c r="BG87">
        <v>0</v>
      </c>
      <c r="BH87">
        <v>0</v>
      </c>
      <c r="BI87">
        <v>1</v>
      </c>
    </row>
    <row r="88" spans="1:61" x14ac:dyDescent="0.2">
      <c r="A88" s="183">
        <v>2.5609934820405034</v>
      </c>
      <c r="B88" s="184">
        <v>3.4118620928331804</v>
      </c>
      <c r="C88">
        <v>1</v>
      </c>
      <c r="D88">
        <v>2</v>
      </c>
      <c r="E88">
        <v>3</v>
      </c>
      <c r="K88" s="183">
        <v>2.5609934820405034</v>
      </c>
      <c r="L88">
        <f t="shared" si="6"/>
        <v>1</v>
      </c>
      <c r="M88">
        <f t="shared" si="7"/>
        <v>0</v>
      </c>
      <c r="AE88" s="183">
        <v>2.5609934820405034</v>
      </c>
      <c r="AF88">
        <f t="shared" si="8"/>
        <v>0</v>
      </c>
      <c r="AG88">
        <f t="shared" si="9"/>
        <v>0</v>
      </c>
      <c r="AQ88" s="183">
        <v>2.5609934820405034</v>
      </c>
      <c r="AR88" s="184">
        <v>3.4118620928331804</v>
      </c>
      <c r="AS88">
        <v>1</v>
      </c>
      <c r="AT88">
        <v>1</v>
      </c>
      <c r="AU88">
        <v>0</v>
      </c>
      <c r="BE88" s="183">
        <v>2.5609934820405034</v>
      </c>
      <c r="BF88" s="184">
        <v>3.4118620928331804</v>
      </c>
      <c r="BG88">
        <v>1</v>
      </c>
      <c r="BH88">
        <v>0</v>
      </c>
      <c r="BI88">
        <v>0</v>
      </c>
    </row>
    <row r="89" spans="1:61" x14ac:dyDescent="0.2">
      <c r="A89" s="183">
        <v>2.1432635226591081</v>
      </c>
      <c r="B89" s="184">
        <v>2.9913334926427342</v>
      </c>
      <c r="C89">
        <v>0</v>
      </c>
      <c r="D89">
        <v>3</v>
      </c>
      <c r="E89">
        <v>2</v>
      </c>
      <c r="K89" s="183">
        <v>2.1432635226591081</v>
      </c>
      <c r="L89">
        <f t="shared" si="6"/>
        <v>0</v>
      </c>
      <c r="M89">
        <f t="shared" si="7"/>
        <v>1</v>
      </c>
      <c r="AE89" s="183">
        <v>2.1432635226591081</v>
      </c>
      <c r="AF89">
        <f t="shared" si="8"/>
        <v>0</v>
      </c>
      <c r="AG89">
        <f t="shared" si="9"/>
        <v>1</v>
      </c>
      <c r="AQ89" s="183">
        <v>2.1432635226591081</v>
      </c>
      <c r="AR89" s="184">
        <v>2.9913334926427342</v>
      </c>
      <c r="AS89">
        <v>0</v>
      </c>
      <c r="AT89">
        <v>0</v>
      </c>
      <c r="AU89">
        <v>1</v>
      </c>
      <c r="BE89" s="183">
        <v>2.1432635226591081</v>
      </c>
      <c r="BF89" s="184">
        <v>2.9913334926427342</v>
      </c>
      <c r="BG89">
        <v>0</v>
      </c>
      <c r="BH89">
        <v>0</v>
      </c>
      <c r="BI89">
        <v>1</v>
      </c>
    </row>
    <row r="90" spans="1:61" x14ac:dyDescent="0.2">
      <c r="A90" s="183">
        <v>2.6154314465766948</v>
      </c>
      <c r="B90" s="184">
        <v>3.6356626137041896</v>
      </c>
      <c r="C90">
        <v>1</v>
      </c>
      <c r="D90">
        <v>1</v>
      </c>
      <c r="E90">
        <v>1</v>
      </c>
      <c r="K90" s="183">
        <v>2.6154314465766948</v>
      </c>
      <c r="L90">
        <f t="shared" si="6"/>
        <v>0</v>
      </c>
      <c r="M90">
        <f t="shared" si="7"/>
        <v>0</v>
      </c>
      <c r="AE90" s="183">
        <v>2.6154314465766948</v>
      </c>
      <c r="AF90">
        <f t="shared" si="8"/>
        <v>1</v>
      </c>
      <c r="AG90">
        <f t="shared" si="9"/>
        <v>0</v>
      </c>
      <c r="AQ90" s="183">
        <v>2.6154314465766948</v>
      </c>
      <c r="AR90" s="184">
        <v>3.6356626137041896</v>
      </c>
      <c r="AS90">
        <v>1</v>
      </c>
      <c r="AT90">
        <v>0</v>
      </c>
      <c r="AU90">
        <v>0</v>
      </c>
      <c r="BE90" s="183">
        <v>2.6154314465766948</v>
      </c>
      <c r="BF90" s="184">
        <v>3.6356626137041896</v>
      </c>
      <c r="BG90">
        <v>1</v>
      </c>
      <c r="BH90">
        <v>1</v>
      </c>
      <c r="BI90">
        <v>0</v>
      </c>
    </row>
    <row r="91" spans="1:61" x14ac:dyDescent="0.2">
      <c r="A91" s="183">
        <v>2.647817495619238</v>
      </c>
      <c r="B91" s="184">
        <v>3.7688052597679782</v>
      </c>
      <c r="C91">
        <v>1</v>
      </c>
      <c r="D91">
        <v>1</v>
      </c>
      <c r="E91">
        <v>2</v>
      </c>
      <c r="K91" s="183">
        <v>2.647817495619238</v>
      </c>
      <c r="L91">
        <f t="shared" si="6"/>
        <v>0</v>
      </c>
      <c r="M91">
        <f t="shared" si="7"/>
        <v>0</v>
      </c>
      <c r="AE91" s="183">
        <v>2.647817495619238</v>
      </c>
      <c r="AF91">
        <f t="shared" si="8"/>
        <v>1</v>
      </c>
      <c r="AG91">
        <f t="shared" si="9"/>
        <v>0</v>
      </c>
      <c r="AQ91" s="183">
        <v>2.647817495619238</v>
      </c>
      <c r="AR91" s="184">
        <v>3.7688052597679782</v>
      </c>
      <c r="AS91">
        <v>1</v>
      </c>
      <c r="AT91">
        <v>0</v>
      </c>
      <c r="AU91">
        <v>0</v>
      </c>
      <c r="BE91" s="183">
        <v>2.647817495619238</v>
      </c>
      <c r="BF91" s="184">
        <v>3.7688052597679782</v>
      </c>
      <c r="BG91">
        <v>1</v>
      </c>
      <c r="BH91">
        <v>1</v>
      </c>
      <c r="BI91">
        <v>0</v>
      </c>
    </row>
    <row r="92" spans="1:61" x14ac:dyDescent="0.2">
      <c r="A92" s="183">
        <v>2.2891544195334426</v>
      </c>
      <c r="B92" s="184">
        <v>3.5741503849899163</v>
      </c>
      <c r="C92">
        <v>0</v>
      </c>
      <c r="D92">
        <v>2</v>
      </c>
      <c r="E92">
        <v>2</v>
      </c>
      <c r="K92" s="183">
        <v>2.2891544195334426</v>
      </c>
      <c r="L92">
        <f t="shared" si="6"/>
        <v>1</v>
      </c>
      <c r="M92">
        <f t="shared" si="7"/>
        <v>0</v>
      </c>
      <c r="AE92" s="183">
        <v>2.2891544195334426</v>
      </c>
      <c r="AF92">
        <f t="shared" si="8"/>
        <v>0</v>
      </c>
      <c r="AG92">
        <f t="shared" si="9"/>
        <v>0</v>
      </c>
      <c r="AQ92" s="183">
        <v>2.2891544195334426</v>
      </c>
      <c r="AR92" s="184">
        <v>3.5741503849899163</v>
      </c>
      <c r="AS92">
        <v>0</v>
      </c>
      <c r="AT92">
        <v>1</v>
      </c>
      <c r="AU92">
        <v>0</v>
      </c>
      <c r="BE92" s="183">
        <v>2.2891544195334426</v>
      </c>
      <c r="BF92" s="184">
        <v>3.5741503849899163</v>
      </c>
      <c r="BG92">
        <v>0</v>
      </c>
      <c r="BH92">
        <v>0</v>
      </c>
      <c r="BI92">
        <v>0</v>
      </c>
    </row>
    <row r="93" spans="1:61" x14ac:dyDescent="0.2">
      <c r="A93" s="183">
        <v>2.4546242454217282</v>
      </c>
      <c r="B93" s="184">
        <v>2.9745663422893269</v>
      </c>
      <c r="C93">
        <v>1</v>
      </c>
      <c r="D93">
        <v>3</v>
      </c>
      <c r="E93">
        <v>1</v>
      </c>
      <c r="K93" s="183">
        <v>2.4546242454217282</v>
      </c>
      <c r="L93">
        <f t="shared" si="6"/>
        <v>0</v>
      </c>
      <c r="M93">
        <f t="shared" si="7"/>
        <v>1</v>
      </c>
      <c r="AE93" s="183">
        <v>2.4546242454217282</v>
      </c>
      <c r="AF93">
        <f t="shared" si="8"/>
        <v>0</v>
      </c>
      <c r="AG93">
        <f t="shared" si="9"/>
        <v>1</v>
      </c>
      <c r="AQ93" s="183">
        <v>2.4546242454217282</v>
      </c>
      <c r="AR93" s="184">
        <v>2.9745663422893269</v>
      </c>
      <c r="AS93">
        <v>1</v>
      </c>
      <c r="AT93">
        <v>0</v>
      </c>
      <c r="AU93">
        <v>1</v>
      </c>
      <c r="BE93" s="183">
        <v>2.4546242454217282</v>
      </c>
      <c r="BF93" s="184">
        <v>2.9745663422893269</v>
      </c>
      <c r="BG93">
        <v>1</v>
      </c>
      <c r="BH93">
        <v>0</v>
      </c>
      <c r="BI93">
        <v>1</v>
      </c>
    </row>
    <row r="94" spans="1:61" x14ac:dyDescent="0.2">
      <c r="A94" s="183">
        <v>1.8241399648576042</v>
      </c>
      <c r="B94" s="184">
        <v>3.1284223566367291</v>
      </c>
      <c r="C94">
        <v>0</v>
      </c>
      <c r="D94">
        <v>1</v>
      </c>
      <c r="E94">
        <v>3</v>
      </c>
      <c r="K94" s="183">
        <v>1.8241399648576042</v>
      </c>
      <c r="L94">
        <f t="shared" si="6"/>
        <v>0</v>
      </c>
      <c r="M94">
        <f t="shared" si="7"/>
        <v>0</v>
      </c>
      <c r="AE94" s="183">
        <v>1.8241399648576042</v>
      </c>
      <c r="AF94">
        <f t="shared" si="8"/>
        <v>1</v>
      </c>
      <c r="AG94">
        <f t="shared" si="9"/>
        <v>0</v>
      </c>
      <c r="AQ94" s="183">
        <v>1.8241399648576042</v>
      </c>
      <c r="AR94" s="184">
        <v>3.1284223566367291</v>
      </c>
      <c r="AS94">
        <v>0</v>
      </c>
      <c r="AT94">
        <v>0</v>
      </c>
      <c r="AU94">
        <v>0</v>
      </c>
      <c r="BE94" s="183">
        <v>1.8241399648576042</v>
      </c>
      <c r="BF94" s="184">
        <v>3.1284223566367291</v>
      </c>
      <c r="BG94">
        <v>0</v>
      </c>
      <c r="BH94">
        <v>1</v>
      </c>
      <c r="BI94">
        <v>0</v>
      </c>
    </row>
    <row r="95" spans="1:61" x14ac:dyDescent="0.2">
      <c r="A95" s="183">
        <v>2.5057059698720696</v>
      </c>
      <c r="B95" s="184">
        <v>3.1845689872518417</v>
      </c>
      <c r="C95">
        <v>1</v>
      </c>
      <c r="D95">
        <v>3</v>
      </c>
      <c r="E95">
        <v>1</v>
      </c>
      <c r="K95" s="183">
        <v>2.5057059698720696</v>
      </c>
      <c r="L95">
        <f t="shared" si="6"/>
        <v>0</v>
      </c>
      <c r="M95">
        <f t="shared" si="7"/>
        <v>1</v>
      </c>
      <c r="AE95" s="183">
        <v>2.5057059698720696</v>
      </c>
      <c r="AF95">
        <f t="shared" si="8"/>
        <v>0</v>
      </c>
      <c r="AG95">
        <f t="shared" si="9"/>
        <v>1</v>
      </c>
      <c r="AQ95" s="183">
        <v>2.5057059698720696</v>
      </c>
      <c r="AR95" s="184">
        <v>3.1845689872518417</v>
      </c>
      <c r="AS95">
        <v>1</v>
      </c>
      <c r="AT95">
        <v>0</v>
      </c>
      <c r="AU95">
        <v>1</v>
      </c>
      <c r="BE95" s="183">
        <v>2.5057059698720696</v>
      </c>
      <c r="BF95" s="184">
        <v>3.1845689872518417</v>
      </c>
      <c r="BG95">
        <v>1</v>
      </c>
      <c r="BH95">
        <v>0</v>
      </c>
      <c r="BI95">
        <v>1</v>
      </c>
    </row>
    <row r="96" spans="1:61" x14ac:dyDescent="0.2">
      <c r="A96" s="183">
        <v>2.0653675638203275</v>
      </c>
      <c r="B96" s="184">
        <v>3.2250258370517986</v>
      </c>
      <c r="C96">
        <v>0</v>
      </c>
      <c r="D96">
        <v>1</v>
      </c>
      <c r="E96">
        <v>2</v>
      </c>
      <c r="K96" s="183">
        <v>2.0653675638203275</v>
      </c>
      <c r="L96">
        <f t="shared" si="6"/>
        <v>0</v>
      </c>
      <c r="M96">
        <f t="shared" si="7"/>
        <v>0</v>
      </c>
      <c r="AE96" s="183">
        <v>2.0653675638203275</v>
      </c>
      <c r="AF96">
        <f t="shared" si="8"/>
        <v>1</v>
      </c>
      <c r="AG96">
        <f t="shared" si="9"/>
        <v>0</v>
      </c>
      <c r="AQ96" s="183">
        <v>2.0653675638203275</v>
      </c>
      <c r="AR96" s="184">
        <v>3.2250258370517986</v>
      </c>
      <c r="AS96">
        <v>0</v>
      </c>
      <c r="AT96">
        <v>0</v>
      </c>
      <c r="AU96">
        <v>0</v>
      </c>
      <c r="BE96" s="183">
        <v>2.0653675638203275</v>
      </c>
      <c r="BF96" s="184">
        <v>3.2250258370517986</v>
      </c>
      <c r="BG96">
        <v>0</v>
      </c>
      <c r="BH96">
        <v>1</v>
      </c>
      <c r="BI96">
        <v>0</v>
      </c>
    </row>
    <row r="97" spans="1:61" x14ac:dyDescent="0.2">
      <c r="A97" s="183">
        <v>2.5598461885802681</v>
      </c>
      <c r="B97" s="184">
        <v>3.4071454419411022</v>
      </c>
      <c r="C97">
        <v>1</v>
      </c>
      <c r="D97">
        <v>3</v>
      </c>
      <c r="E97">
        <v>1</v>
      </c>
      <c r="K97" s="183">
        <v>2.5598461885802681</v>
      </c>
      <c r="L97">
        <f t="shared" si="6"/>
        <v>0</v>
      </c>
      <c r="M97">
        <f t="shared" si="7"/>
        <v>1</v>
      </c>
      <c r="AE97" s="183">
        <v>2.5598461885802681</v>
      </c>
      <c r="AF97">
        <f t="shared" si="8"/>
        <v>0</v>
      </c>
      <c r="AG97">
        <f t="shared" si="9"/>
        <v>1</v>
      </c>
      <c r="AQ97" s="183">
        <v>2.5598461885802681</v>
      </c>
      <c r="AR97" s="184">
        <v>3.4071454419411022</v>
      </c>
      <c r="AS97">
        <v>1</v>
      </c>
      <c r="AT97">
        <v>0</v>
      </c>
      <c r="AU97">
        <v>1</v>
      </c>
      <c r="BE97" s="183">
        <v>2.5598461885802681</v>
      </c>
      <c r="BF97" s="184">
        <v>3.4071454419411022</v>
      </c>
      <c r="BG97">
        <v>1</v>
      </c>
      <c r="BH97">
        <v>0</v>
      </c>
      <c r="BI97">
        <v>1</v>
      </c>
    </row>
    <row r="98" spans="1:61" x14ac:dyDescent="0.2">
      <c r="A98" s="183">
        <v>2.1895637037703999</v>
      </c>
      <c r="B98" s="184">
        <v>3.6114043338934425</v>
      </c>
      <c r="C98">
        <v>0</v>
      </c>
      <c r="D98">
        <v>3</v>
      </c>
      <c r="E98">
        <v>1</v>
      </c>
      <c r="K98" s="183">
        <v>2.1895637037703999</v>
      </c>
      <c r="L98">
        <f t="shared" ref="L98:L129" si="10">IF(D98=2,1,0)</f>
        <v>0</v>
      </c>
      <c r="M98">
        <f t="shared" ref="M98:M129" si="11">IF(D98=3,1,0)</f>
        <v>1</v>
      </c>
      <c r="AE98" s="183">
        <v>2.1895637037703999</v>
      </c>
      <c r="AF98">
        <f t="shared" si="8"/>
        <v>0</v>
      </c>
      <c r="AG98">
        <f t="shared" si="9"/>
        <v>1</v>
      </c>
      <c r="AQ98" s="183">
        <v>2.1895637037703999</v>
      </c>
      <c r="AR98" s="184">
        <v>3.6114043338934425</v>
      </c>
      <c r="AS98">
        <v>0</v>
      </c>
      <c r="AT98">
        <v>0</v>
      </c>
      <c r="AU98">
        <v>1</v>
      </c>
      <c r="BE98" s="183">
        <v>2.1895637037703999</v>
      </c>
      <c r="BF98" s="184">
        <v>3.6114043338934425</v>
      </c>
      <c r="BG98">
        <v>0</v>
      </c>
      <c r="BH98">
        <v>0</v>
      </c>
      <c r="BI98">
        <v>1</v>
      </c>
    </row>
    <row r="99" spans="1:61" x14ac:dyDescent="0.2">
      <c r="A99" s="183">
        <v>2.5841918724491553</v>
      </c>
      <c r="B99" s="184">
        <v>3.5072332534020827</v>
      </c>
      <c r="C99">
        <v>1</v>
      </c>
      <c r="D99">
        <v>3</v>
      </c>
      <c r="E99">
        <v>4</v>
      </c>
      <c r="K99" s="183">
        <v>2.5841918724491553</v>
      </c>
      <c r="L99">
        <f t="shared" si="10"/>
        <v>0</v>
      </c>
      <c r="M99">
        <f t="shared" si="11"/>
        <v>1</v>
      </c>
      <c r="AE99" s="183">
        <v>2.5841918724491553</v>
      </c>
      <c r="AF99">
        <f t="shared" si="8"/>
        <v>0</v>
      </c>
      <c r="AG99">
        <f t="shared" si="9"/>
        <v>1</v>
      </c>
      <c r="AQ99" s="183">
        <v>2.5841918724491553</v>
      </c>
      <c r="AR99" s="184">
        <v>3.5072332534020827</v>
      </c>
      <c r="AS99">
        <v>1</v>
      </c>
      <c r="AT99">
        <v>0</v>
      </c>
      <c r="AU99">
        <v>1</v>
      </c>
      <c r="BE99" s="183">
        <v>2.5841918724491553</v>
      </c>
      <c r="BF99" s="184">
        <v>3.5072332534020827</v>
      </c>
      <c r="BG99">
        <v>1</v>
      </c>
      <c r="BH99">
        <v>0</v>
      </c>
      <c r="BI99">
        <v>1</v>
      </c>
    </row>
    <row r="100" spans="1:61" x14ac:dyDescent="0.2">
      <c r="A100" s="183">
        <v>2.5719837819106761</v>
      </c>
      <c r="B100" s="184">
        <v>3.4570444367438906</v>
      </c>
      <c r="C100">
        <v>1</v>
      </c>
      <c r="D100">
        <v>3</v>
      </c>
      <c r="E100">
        <v>3</v>
      </c>
      <c r="K100" s="183">
        <v>2.5719837819106761</v>
      </c>
      <c r="L100">
        <f t="shared" si="10"/>
        <v>0</v>
      </c>
      <c r="M100">
        <f t="shared" si="11"/>
        <v>1</v>
      </c>
      <c r="AE100" s="183">
        <v>2.5719837819106761</v>
      </c>
      <c r="AF100">
        <f t="shared" si="8"/>
        <v>0</v>
      </c>
      <c r="AG100">
        <f t="shared" si="9"/>
        <v>1</v>
      </c>
      <c r="AQ100" s="183">
        <v>2.5719837819106761</v>
      </c>
      <c r="AR100" s="184">
        <v>3.4570444367438906</v>
      </c>
      <c r="AS100">
        <v>1</v>
      </c>
      <c r="AT100">
        <v>0</v>
      </c>
      <c r="AU100">
        <v>1</v>
      </c>
      <c r="BE100" s="183">
        <v>2.5719837819106761</v>
      </c>
      <c r="BF100" s="184">
        <v>3.4570444367438906</v>
      </c>
      <c r="BG100">
        <v>1</v>
      </c>
      <c r="BH100">
        <v>0</v>
      </c>
      <c r="BI100">
        <v>1</v>
      </c>
    </row>
    <row r="101" spans="1:61" x14ac:dyDescent="0.2">
      <c r="A101" s="183">
        <v>2.5885376314018504</v>
      </c>
      <c r="B101" s="184">
        <v>3.5250991513187184</v>
      </c>
      <c r="C101">
        <v>1</v>
      </c>
      <c r="D101">
        <v>3</v>
      </c>
      <c r="E101">
        <v>2</v>
      </c>
      <c r="K101" s="183">
        <v>2.5885376314018504</v>
      </c>
      <c r="L101">
        <f t="shared" si="10"/>
        <v>0</v>
      </c>
      <c r="M101">
        <f t="shared" si="11"/>
        <v>1</v>
      </c>
      <c r="AE101" s="183">
        <v>2.5885376314018504</v>
      </c>
      <c r="AF101">
        <f t="shared" si="8"/>
        <v>0</v>
      </c>
      <c r="AG101">
        <f t="shared" si="9"/>
        <v>1</v>
      </c>
      <c r="AQ101" s="183">
        <v>2.5885376314018504</v>
      </c>
      <c r="AR101" s="184">
        <v>3.5250991513187184</v>
      </c>
      <c r="AS101">
        <v>1</v>
      </c>
      <c r="AT101">
        <v>0</v>
      </c>
      <c r="AU101">
        <v>1</v>
      </c>
      <c r="BE101" s="183">
        <v>2.5885376314018504</v>
      </c>
      <c r="BF101" s="184">
        <v>3.5250991513187184</v>
      </c>
      <c r="BG101">
        <v>1</v>
      </c>
      <c r="BH101">
        <v>0</v>
      </c>
      <c r="BI101">
        <v>1</v>
      </c>
    </row>
    <row r="102" spans="1:61" x14ac:dyDescent="0.2">
      <c r="A102" s="183">
        <v>2.6127698444380076</v>
      </c>
      <c r="B102" s="184">
        <v>3.6247204715784758</v>
      </c>
      <c r="C102">
        <v>1</v>
      </c>
      <c r="D102">
        <v>1</v>
      </c>
      <c r="E102">
        <v>1</v>
      </c>
      <c r="K102" s="183">
        <v>2.6127698444380076</v>
      </c>
      <c r="L102">
        <f t="shared" si="10"/>
        <v>0</v>
      </c>
      <c r="M102">
        <f t="shared" si="11"/>
        <v>0</v>
      </c>
      <c r="AE102" s="183">
        <v>2.6127698444380076</v>
      </c>
      <c r="AF102">
        <f t="shared" si="8"/>
        <v>1</v>
      </c>
      <c r="AG102">
        <f t="shared" si="9"/>
        <v>0</v>
      </c>
      <c r="AQ102" s="183">
        <v>2.6127698444380076</v>
      </c>
      <c r="AR102" s="184">
        <v>3.6247204715784758</v>
      </c>
      <c r="AS102">
        <v>1</v>
      </c>
      <c r="AT102">
        <v>0</v>
      </c>
      <c r="AU102">
        <v>0</v>
      </c>
      <c r="BE102" s="183">
        <v>2.6127698444380076</v>
      </c>
      <c r="BF102" s="184">
        <v>3.6247204715784758</v>
      </c>
      <c r="BG102">
        <v>1</v>
      </c>
      <c r="BH102">
        <v>1</v>
      </c>
      <c r="BI102">
        <v>0</v>
      </c>
    </row>
    <row r="103" spans="1:61" x14ac:dyDescent="0.2">
      <c r="A103" s="183">
        <v>2.6359432692170959</v>
      </c>
      <c r="B103" s="184">
        <v>3.719988995670283</v>
      </c>
      <c r="C103">
        <v>1</v>
      </c>
      <c r="D103">
        <v>1</v>
      </c>
      <c r="E103">
        <v>3</v>
      </c>
      <c r="K103" s="183">
        <v>2.6359432692170959</v>
      </c>
      <c r="L103">
        <f t="shared" si="10"/>
        <v>0</v>
      </c>
      <c r="M103">
        <f t="shared" si="11"/>
        <v>0</v>
      </c>
      <c r="AE103" s="183">
        <v>2.6359432692170959</v>
      </c>
      <c r="AF103">
        <f t="shared" si="8"/>
        <v>1</v>
      </c>
      <c r="AG103">
        <f t="shared" si="9"/>
        <v>0</v>
      </c>
      <c r="AQ103" s="183">
        <v>2.6359432692170959</v>
      </c>
      <c r="AR103" s="184">
        <v>3.719988995670283</v>
      </c>
      <c r="AS103">
        <v>1</v>
      </c>
      <c r="AT103">
        <v>0</v>
      </c>
      <c r="AU103">
        <v>0</v>
      </c>
      <c r="BE103" s="183">
        <v>2.6359432692170959</v>
      </c>
      <c r="BF103" s="184">
        <v>3.719988995670283</v>
      </c>
      <c r="BG103">
        <v>1</v>
      </c>
      <c r="BH103">
        <v>1</v>
      </c>
      <c r="BI103">
        <v>0</v>
      </c>
    </row>
    <row r="104" spans="1:61" x14ac:dyDescent="0.2">
      <c r="A104" s="183">
        <v>2.2353700406273127</v>
      </c>
      <c r="B104" s="184">
        <v>3.3608627361140679</v>
      </c>
      <c r="C104">
        <v>0</v>
      </c>
      <c r="D104">
        <v>2</v>
      </c>
      <c r="E104">
        <v>1</v>
      </c>
      <c r="K104" s="183">
        <v>2.2353700406273127</v>
      </c>
      <c r="L104">
        <f t="shared" si="10"/>
        <v>1</v>
      </c>
      <c r="M104">
        <f t="shared" si="11"/>
        <v>0</v>
      </c>
      <c r="AE104" s="183">
        <v>2.2353700406273127</v>
      </c>
      <c r="AF104">
        <f t="shared" si="8"/>
        <v>0</v>
      </c>
      <c r="AG104">
        <f t="shared" si="9"/>
        <v>0</v>
      </c>
      <c r="AQ104" s="183">
        <v>2.2353700406273127</v>
      </c>
      <c r="AR104" s="184">
        <v>3.3608627361140679</v>
      </c>
      <c r="AS104">
        <v>0</v>
      </c>
      <c r="AT104">
        <v>1</v>
      </c>
      <c r="AU104">
        <v>0</v>
      </c>
      <c r="BE104" s="183">
        <v>2.2353700406273127</v>
      </c>
      <c r="BF104" s="184">
        <v>3.3608627361140679</v>
      </c>
      <c r="BG104">
        <v>0</v>
      </c>
      <c r="BH104">
        <v>0</v>
      </c>
      <c r="BI104">
        <v>0</v>
      </c>
    </row>
    <row r="105" spans="1:61" x14ac:dyDescent="0.2">
      <c r="A105" s="183">
        <v>2.6147109221365827</v>
      </c>
      <c r="B105" s="184">
        <v>3.6327004576726178</v>
      </c>
      <c r="C105">
        <v>1</v>
      </c>
      <c r="D105">
        <v>1</v>
      </c>
      <c r="E105">
        <v>4</v>
      </c>
      <c r="K105" s="183">
        <v>2.6147109221365827</v>
      </c>
      <c r="L105">
        <f t="shared" si="10"/>
        <v>0</v>
      </c>
      <c r="M105">
        <f t="shared" si="11"/>
        <v>0</v>
      </c>
      <c r="AE105" s="183">
        <v>2.6147109221365827</v>
      </c>
      <c r="AF105">
        <f t="shared" si="8"/>
        <v>1</v>
      </c>
      <c r="AG105">
        <f t="shared" si="9"/>
        <v>0</v>
      </c>
      <c r="AQ105" s="183">
        <v>2.6147109221365827</v>
      </c>
      <c r="AR105" s="184">
        <v>3.6327004576726178</v>
      </c>
      <c r="AS105">
        <v>1</v>
      </c>
      <c r="AT105">
        <v>0</v>
      </c>
      <c r="AU105">
        <v>0</v>
      </c>
      <c r="BE105" s="183">
        <v>2.6147109221365827</v>
      </c>
      <c r="BF105" s="184">
        <v>3.6327004576726178</v>
      </c>
      <c r="BG105">
        <v>1</v>
      </c>
      <c r="BH105">
        <v>1</v>
      </c>
      <c r="BI105">
        <v>0</v>
      </c>
    </row>
    <row r="106" spans="1:61" x14ac:dyDescent="0.2">
      <c r="A106" s="183">
        <v>1.9360101323871639</v>
      </c>
      <c r="B106" s="184">
        <v>3.3765572267989046</v>
      </c>
      <c r="C106">
        <v>0</v>
      </c>
      <c r="D106">
        <v>1</v>
      </c>
      <c r="E106">
        <v>3</v>
      </c>
      <c r="K106" s="183">
        <v>1.9360101323871639</v>
      </c>
      <c r="L106">
        <f t="shared" si="10"/>
        <v>0</v>
      </c>
      <c r="M106">
        <f t="shared" si="11"/>
        <v>0</v>
      </c>
      <c r="AE106" s="183">
        <v>1.9360101323871639</v>
      </c>
      <c r="AF106">
        <f t="shared" si="8"/>
        <v>1</v>
      </c>
      <c r="AG106">
        <f t="shared" si="9"/>
        <v>0</v>
      </c>
      <c r="AQ106" s="183">
        <v>1.9360101323871639</v>
      </c>
      <c r="AR106" s="184">
        <v>3.3765572267989046</v>
      </c>
      <c r="AS106">
        <v>0</v>
      </c>
      <c r="AT106">
        <v>0</v>
      </c>
      <c r="AU106">
        <v>0</v>
      </c>
      <c r="BE106" s="183">
        <v>1.9360101323871639</v>
      </c>
      <c r="BF106" s="184">
        <v>3.3765572267989046</v>
      </c>
      <c r="BG106">
        <v>0</v>
      </c>
      <c r="BH106">
        <v>1</v>
      </c>
      <c r="BI106">
        <v>0</v>
      </c>
    </row>
    <row r="107" spans="1:61" x14ac:dyDescent="0.2">
      <c r="A107" s="183">
        <v>2.5011863723758143</v>
      </c>
      <c r="B107" s="184">
        <v>3.1659884197672366</v>
      </c>
      <c r="C107">
        <v>1</v>
      </c>
      <c r="D107">
        <v>3</v>
      </c>
      <c r="E107">
        <v>1</v>
      </c>
      <c r="K107" s="183">
        <v>2.5011863723758143</v>
      </c>
      <c r="L107">
        <f t="shared" si="10"/>
        <v>0</v>
      </c>
      <c r="M107">
        <f t="shared" si="11"/>
        <v>1</v>
      </c>
      <c r="AE107" s="183">
        <v>2.5011863723758143</v>
      </c>
      <c r="AF107">
        <f t="shared" si="8"/>
        <v>0</v>
      </c>
      <c r="AG107">
        <f t="shared" si="9"/>
        <v>1</v>
      </c>
      <c r="AQ107" s="183">
        <v>2.5011863723758143</v>
      </c>
      <c r="AR107" s="184">
        <v>3.1659884197672366</v>
      </c>
      <c r="AS107">
        <v>1</v>
      </c>
      <c r="AT107">
        <v>0</v>
      </c>
      <c r="AU107">
        <v>1</v>
      </c>
      <c r="BE107" s="183">
        <v>2.5011863723758143</v>
      </c>
      <c r="BF107" s="184">
        <v>3.1659884197672366</v>
      </c>
      <c r="BG107">
        <v>1</v>
      </c>
      <c r="BH107">
        <v>0</v>
      </c>
      <c r="BI107">
        <v>1</v>
      </c>
    </row>
    <row r="108" spans="1:61" x14ac:dyDescent="0.2">
      <c r="A108" s="183">
        <v>2.5768352994983434</v>
      </c>
      <c r="B108" s="184">
        <v>3.4769895646043008</v>
      </c>
      <c r="C108">
        <v>1</v>
      </c>
      <c r="D108">
        <v>2</v>
      </c>
      <c r="E108">
        <v>1</v>
      </c>
      <c r="K108" s="183">
        <v>2.5768352994983434</v>
      </c>
      <c r="L108">
        <f t="shared" si="10"/>
        <v>1</v>
      </c>
      <c r="M108">
        <f t="shared" si="11"/>
        <v>0</v>
      </c>
      <c r="AE108" s="183">
        <v>2.5768352994983434</v>
      </c>
      <c r="AF108">
        <f t="shared" si="8"/>
        <v>0</v>
      </c>
      <c r="AG108">
        <f t="shared" si="9"/>
        <v>0</v>
      </c>
      <c r="AQ108" s="183">
        <v>2.5768352994983434</v>
      </c>
      <c r="AR108" s="184">
        <v>3.4769895646043008</v>
      </c>
      <c r="AS108">
        <v>1</v>
      </c>
      <c r="AT108">
        <v>1</v>
      </c>
      <c r="AU108">
        <v>0</v>
      </c>
      <c r="BE108" s="183">
        <v>2.5768352994983434</v>
      </c>
      <c r="BF108" s="184">
        <v>3.4769895646043008</v>
      </c>
      <c r="BG108">
        <v>1</v>
      </c>
      <c r="BH108">
        <v>0</v>
      </c>
      <c r="BI108">
        <v>0</v>
      </c>
    </row>
    <row r="109" spans="1:61" x14ac:dyDescent="0.2">
      <c r="A109" s="183">
        <v>2.0951233996600784</v>
      </c>
      <c r="B109" s="184">
        <v>3.2368585904955398</v>
      </c>
      <c r="C109">
        <v>0</v>
      </c>
      <c r="D109">
        <v>3</v>
      </c>
      <c r="E109">
        <v>1</v>
      </c>
      <c r="K109" s="183">
        <v>2.0951233996600784</v>
      </c>
      <c r="L109">
        <f t="shared" si="10"/>
        <v>0</v>
      </c>
      <c r="M109">
        <f t="shared" si="11"/>
        <v>1</v>
      </c>
      <c r="AE109" s="183">
        <v>2.0951233996600784</v>
      </c>
      <c r="AF109">
        <f t="shared" si="8"/>
        <v>0</v>
      </c>
      <c r="AG109">
        <f t="shared" si="9"/>
        <v>1</v>
      </c>
      <c r="AQ109" s="183">
        <v>2.0951233996600784</v>
      </c>
      <c r="AR109" s="184">
        <v>3.2368585904955398</v>
      </c>
      <c r="AS109">
        <v>0</v>
      </c>
      <c r="AT109">
        <v>0</v>
      </c>
      <c r="AU109">
        <v>1</v>
      </c>
      <c r="BE109" s="183">
        <v>2.0951233996600784</v>
      </c>
      <c r="BF109" s="184">
        <v>3.2368585904955398</v>
      </c>
      <c r="BG109">
        <v>0</v>
      </c>
      <c r="BH109">
        <v>0</v>
      </c>
      <c r="BI109">
        <v>1</v>
      </c>
    </row>
    <row r="110" spans="1:61" x14ac:dyDescent="0.2">
      <c r="A110" s="183">
        <v>2.2437937805551336</v>
      </c>
      <c r="B110" s="184">
        <v>2.7006357028917409</v>
      </c>
      <c r="C110">
        <v>0</v>
      </c>
      <c r="D110">
        <v>2</v>
      </c>
      <c r="E110">
        <v>2</v>
      </c>
      <c r="K110" s="183">
        <v>2.2437937805551336</v>
      </c>
      <c r="L110">
        <f t="shared" si="10"/>
        <v>1</v>
      </c>
      <c r="M110">
        <f t="shared" si="11"/>
        <v>0</v>
      </c>
      <c r="AE110" s="183">
        <v>2.2437937805551336</v>
      </c>
      <c r="AF110">
        <f t="shared" si="8"/>
        <v>0</v>
      </c>
      <c r="AG110">
        <f t="shared" si="9"/>
        <v>0</v>
      </c>
      <c r="AQ110" s="183">
        <v>2.2437937805551336</v>
      </c>
      <c r="AR110" s="184">
        <v>2.7006357028917409</v>
      </c>
      <c r="AS110">
        <v>0</v>
      </c>
      <c r="AT110">
        <v>1</v>
      </c>
      <c r="AU110">
        <v>0</v>
      </c>
      <c r="BE110" s="183">
        <v>2.2437937805551336</v>
      </c>
      <c r="BF110" s="184">
        <v>2.7006357028917409</v>
      </c>
      <c r="BG110">
        <v>0</v>
      </c>
      <c r="BH110">
        <v>0</v>
      </c>
      <c r="BI110">
        <v>0</v>
      </c>
    </row>
    <row r="111" spans="1:61" x14ac:dyDescent="0.2">
      <c r="A111" s="183">
        <v>2.6272460214950843</v>
      </c>
      <c r="B111" s="184">
        <v>3.6842336439242356</v>
      </c>
      <c r="C111">
        <v>1</v>
      </c>
      <c r="D111">
        <v>1</v>
      </c>
      <c r="E111">
        <v>4</v>
      </c>
      <c r="K111" s="183">
        <v>2.6272460214950843</v>
      </c>
      <c r="L111">
        <f t="shared" si="10"/>
        <v>0</v>
      </c>
      <c r="M111">
        <f t="shared" si="11"/>
        <v>0</v>
      </c>
      <c r="AE111" s="183">
        <v>2.6272460214950843</v>
      </c>
      <c r="AF111">
        <f t="shared" si="8"/>
        <v>1</v>
      </c>
      <c r="AG111">
        <f t="shared" si="9"/>
        <v>0</v>
      </c>
      <c r="AQ111" s="183">
        <v>2.6272460214950843</v>
      </c>
      <c r="AR111" s="184">
        <v>3.6842336439242356</v>
      </c>
      <c r="AS111">
        <v>1</v>
      </c>
      <c r="AT111">
        <v>0</v>
      </c>
      <c r="AU111">
        <v>0</v>
      </c>
      <c r="BE111" s="183">
        <v>2.6272460214950843</v>
      </c>
      <c r="BF111" s="184">
        <v>3.6842336439242356</v>
      </c>
      <c r="BG111">
        <v>1</v>
      </c>
      <c r="BH111">
        <v>1</v>
      </c>
      <c r="BI111">
        <v>0</v>
      </c>
    </row>
    <row r="112" spans="1:61" x14ac:dyDescent="0.2">
      <c r="A112" s="183">
        <v>2.1728880502012906</v>
      </c>
      <c r="B112" s="184">
        <v>3.4371055860142223</v>
      </c>
      <c r="C112">
        <v>0</v>
      </c>
      <c r="D112">
        <v>2</v>
      </c>
      <c r="E112">
        <v>3</v>
      </c>
      <c r="K112" s="183">
        <v>2.1728880502012906</v>
      </c>
      <c r="L112">
        <f t="shared" si="10"/>
        <v>1</v>
      </c>
      <c r="M112">
        <f t="shared" si="11"/>
        <v>0</v>
      </c>
      <c r="AE112" s="183">
        <v>2.1728880502012906</v>
      </c>
      <c r="AF112">
        <f t="shared" si="8"/>
        <v>0</v>
      </c>
      <c r="AG112">
        <f t="shared" si="9"/>
        <v>0</v>
      </c>
      <c r="AQ112" s="183">
        <v>2.1728880502012906</v>
      </c>
      <c r="AR112" s="184">
        <v>3.4371055860142223</v>
      </c>
      <c r="AS112">
        <v>0</v>
      </c>
      <c r="AT112">
        <v>1</v>
      </c>
      <c r="AU112">
        <v>0</v>
      </c>
      <c r="BE112" s="183">
        <v>2.1728880502012906</v>
      </c>
      <c r="BF112" s="184">
        <v>3.4371055860142223</v>
      </c>
      <c r="BG112">
        <v>0</v>
      </c>
      <c r="BH112">
        <v>0</v>
      </c>
      <c r="BI112">
        <v>0</v>
      </c>
    </row>
    <row r="113" spans="1:61" x14ac:dyDescent="0.2">
      <c r="A113" s="183">
        <v>2.8697257218137384</v>
      </c>
      <c r="B113" s="184">
        <v>4.6810946341231467</v>
      </c>
      <c r="C113">
        <v>1</v>
      </c>
      <c r="D113">
        <v>1</v>
      </c>
      <c r="E113">
        <v>1</v>
      </c>
      <c r="K113" s="183">
        <v>2.8697257218137384</v>
      </c>
      <c r="L113">
        <f t="shared" si="10"/>
        <v>0</v>
      </c>
      <c r="M113">
        <f t="shared" si="11"/>
        <v>0</v>
      </c>
      <c r="AE113" s="183">
        <v>2.8697257218137384</v>
      </c>
      <c r="AF113">
        <f t="shared" si="8"/>
        <v>1</v>
      </c>
      <c r="AG113">
        <f t="shared" si="9"/>
        <v>0</v>
      </c>
      <c r="AQ113" s="183">
        <v>2.8697257218137384</v>
      </c>
      <c r="AR113" s="184">
        <v>4.6810946341231467</v>
      </c>
      <c r="AS113">
        <v>1</v>
      </c>
      <c r="AT113">
        <v>0</v>
      </c>
      <c r="AU113">
        <v>0</v>
      </c>
      <c r="BE113" s="183">
        <v>2.8697257218137384</v>
      </c>
      <c r="BF113" s="184">
        <v>4.6810946341231467</v>
      </c>
      <c r="BG113">
        <v>1</v>
      </c>
      <c r="BH113">
        <v>1</v>
      </c>
      <c r="BI113">
        <v>0</v>
      </c>
    </row>
    <row r="114" spans="1:61" x14ac:dyDescent="0.2">
      <c r="A114" s="183">
        <v>2.107814534203353</v>
      </c>
      <c r="B114" s="184">
        <v>2.5597693436034024</v>
      </c>
      <c r="C114">
        <v>0</v>
      </c>
      <c r="D114">
        <v>2</v>
      </c>
      <c r="E114">
        <v>4</v>
      </c>
      <c r="K114" s="183">
        <v>2.107814534203353</v>
      </c>
      <c r="L114">
        <f t="shared" si="10"/>
        <v>1</v>
      </c>
      <c r="M114">
        <f t="shared" si="11"/>
        <v>0</v>
      </c>
      <c r="AE114" s="183">
        <v>2.107814534203353</v>
      </c>
      <c r="AF114">
        <f t="shared" si="8"/>
        <v>0</v>
      </c>
      <c r="AG114">
        <f t="shared" si="9"/>
        <v>0</v>
      </c>
      <c r="AQ114" s="183">
        <v>2.107814534203353</v>
      </c>
      <c r="AR114" s="184">
        <v>2.5597693436034024</v>
      </c>
      <c r="AS114">
        <v>0</v>
      </c>
      <c r="AT114">
        <v>1</v>
      </c>
      <c r="AU114">
        <v>0</v>
      </c>
      <c r="BE114" s="183">
        <v>2.107814534203353</v>
      </c>
      <c r="BF114" s="184">
        <v>2.5597693436034024</v>
      </c>
      <c r="BG114">
        <v>0</v>
      </c>
      <c r="BH114">
        <v>0</v>
      </c>
      <c r="BI114">
        <v>0</v>
      </c>
    </row>
    <row r="115" spans="1:61" x14ac:dyDescent="0.2">
      <c r="A115" s="183">
        <v>2.0442296791332772</v>
      </c>
      <c r="B115" s="184">
        <v>3.3795994411015999</v>
      </c>
      <c r="C115">
        <v>0</v>
      </c>
      <c r="D115">
        <v>1</v>
      </c>
      <c r="E115">
        <v>4</v>
      </c>
      <c r="K115" s="183">
        <v>2.0442296791332772</v>
      </c>
      <c r="L115">
        <f t="shared" si="10"/>
        <v>0</v>
      </c>
      <c r="M115">
        <f t="shared" si="11"/>
        <v>0</v>
      </c>
      <c r="AE115" s="183">
        <v>2.0442296791332772</v>
      </c>
      <c r="AF115">
        <f t="shared" si="8"/>
        <v>1</v>
      </c>
      <c r="AG115">
        <f t="shared" si="9"/>
        <v>0</v>
      </c>
      <c r="AQ115" s="183">
        <v>2.0442296791332772</v>
      </c>
      <c r="AR115" s="184">
        <v>3.3795994411015999</v>
      </c>
      <c r="AS115">
        <v>0</v>
      </c>
      <c r="AT115">
        <v>0</v>
      </c>
      <c r="AU115">
        <v>0</v>
      </c>
      <c r="BE115" s="183">
        <v>2.0442296791332772</v>
      </c>
      <c r="BF115" s="184">
        <v>3.3795994411015999</v>
      </c>
      <c r="BG115">
        <v>0</v>
      </c>
      <c r="BH115">
        <v>1</v>
      </c>
      <c r="BI115">
        <v>0</v>
      </c>
    </row>
    <row r="116" spans="1:61" x14ac:dyDescent="0.2">
      <c r="A116" s="183">
        <v>2.4196322553162464</v>
      </c>
      <c r="B116" s="184">
        <v>2.8307103829667906</v>
      </c>
      <c r="C116">
        <v>1</v>
      </c>
      <c r="D116">
        <v>2</v>
      </c>
      <c r="E116">
        <v>1</v>
      </c>
      <c r="K116" s="183">
        <v>2.4196322553162464</v>
      </c>
      <c r="L116">
        <f t="shared" si="10"/>
        <v>1</v>
      </c>
      <c r="M116">
        <f t="shared" si="11"/>
        <v>0</v>
      </c>
      <c r="AE116" s="183">
        <v>2.4196322553162464</v>
      </c>
      <c r="AF116">
        <f t="shared" si="8"/>
        <v>0</v>
      </c>
      <c r="AG116">
        <f t="shared" si="9"/>
        <v>0</v>
      </c>
      <c r="AQ116" s="183">
        <v>2.4196322553162464</v>
      </c>
      <c r="AR116" s="184">
        <v>2.8307103829667906</v>
      </c>
      <c r="AS116">
        <v>1</v>
      </c>
      <c r="AT116">
        <v>1</v>
      </c>
      <c r="AU116">
        <v>0</v>
      </c>
      <c r="BE116" s="183">
        <v>2.4196322553162464</v>
      </c>
      <c r="BF116" s="184">
        <v>2.8307103829667906</v>
      </c>
      <c r="BG116">
        <v>1</v>
      </c>
      <c r="BH116">
        <v>0</v>
      </c>
      <c r="BI116">
        <v>0</v>
      </c>
    </row>
    <row r="117" spans="1:61" x14ac:dyDescent="0.2">
      <c r="A117" s="183">
        <v>2.5147500761359698</v>
      </c>
      <c r="B117" s="184">
        <v>3.2217503130034313</v>
      </c>
      <c r="C117">
        <v>1</v>
      </c>
      <c r="D117">
        <v>3</v>
      </c>
      <c r="E117">
        <v>1</v>
      </c>
      <c r="K117" s="183">
        <v>2.5147500761359698</v>
      </c>
      <c r="L117">
        <f t="shared" si="10"/>
        <v>0</v>
      </c>
      <c r="M117">
        <f t="shared" si="11"/>
        <v>1</v>
      </c>
      <c r="AE117" s="183">
        <v>2.5147500761359698</v>
      </c>
      <c r="AF117">
        <f t="shared" si="8"/>
        <v>0</v>
      </c>
      <c r="AG117">
        <f t="shared" si="9"/>
        <v>1</v>
      </c>
      <c r="AQ117" s="183">
        <v>2.5147500761359698</v>
      </c>
      <c r="AR117" s="184">
        <v>3.2217503130034313</v>
      </c>
      <c r="AS117">
        <v>1</v>
      </c>
      <c r="AT117">
        <v>0</v>
      </c>
      <c r="AU117">
        <v>1</v>
      </c>
      <c r="BE117" s="183">
        <v>2.5147500761359698</v>
      </c>
      <c r="BF117" s="184">
        <v>3.2217503130034313</v>
      </c>
      <c r="BG117">
        <v>1</v>
      </c>
      <c r="BH117">
        <v>0</v>
      </c>
      <c r="BI117">
        <v>1</v>
      </c>
    </row>
    <row r="118" spans="1:61" x14ac:dyDescent="0.2">
      <c r="A118" s="183">
        <v>2.5599832949065604</v>
      </c>
      <c r="B118" s="184">
        <v>3.407709101282526</v>
      </c>
      <c r="C118">
        <v>1</v>
      </c>
      <c r="D118">
        <v>2</v>
      </c>
      <c r="E118">
        <v>4</v>
      </c>
      <c r="K118" s="183">
        <v>2.5599832949065604</v>
      </c>
      <c r="L118">
        <f t="shared" si="10"/>
        <v>1</v>
      </c>
      <c r="M118">
        <f t="shared" si="11"/>
        <v>0</v>
      </c>
      <c r="AE118" s="183">
        <v>2.5599832949065604</v>
      </c>
      <c r="AF118">
        <f t="shared" si="8"/>
        <v>0</v>
      </c>
      <c r="AG118">
        <f t="shared" si="9"/>
        <v>0</v>
      </c>
      <c r="AQ118" s="183">
        <v>2.5599832949065604</v>
      </c>
      <c r="AR118" s="184">
        <v>3.407709101282526</v>
      </c>
      <c r="AS118">
        <v>1</v>
      </c>
      <c r="AT118">
        <v>1</v>
      </c>
      <c r="AU118">
        <v>0</v>
      </c>
      <c r="BE118" s="183">
        <v>2.5599832949065604</v>
      </c>
      <c r="BF118" s="184">
        <v>3.407709101282526</v>
      </c>
      <c r="BG118">
        <v>1</v>
      </c>
      <c r="BH118">
        <v>0</v>
      </c>
      <c r="BI118">
        <v>0</v>
      </c>
    </row>
    <row r="119" spans="1:61" x14ac:dyDescent="0.2">
      <c r="A119" s="183">
        <v>2.5559421370981728</v>
      </c>
      <c r="B119" s="184">
        <v>3.3910954525147101</v>
      </c>
      <c r="C119">
        <v>1</v>
      </c>
      <c r="D119">
        <v>2</v>
      </c>
      <c r="E119">
        <v>3</v>
      </c>
      <c r="K119" s="183">
        <v>2.5559421370981728</v>
      </c>
      <c r="L119">
        <f t="shared" si="10"/>
        <v>1</v>
      </c>
      <c r="M119">
        <f t="shared" si="11"/>
        <v>0</v>
      </c>
      <c r="AE119" s="183">
        <v>2.5559421370981728</v>
      </c>
      <c r="AF119">
        <f t="shared" si="8"/>
        <v>0</v>
      </c>
      <c r="AG119">
        <f t="shared" si="9"/>
        <v>0</v>
      </c>
      <c r="AQ119" s="183">
        <v>2.5559421370981728</v>
      </c>
      <c r="AR119" s="184">
        <v>3.3910954525147101</v>
      </c>
      <c r="AS119">
        <v>1</v>
      </c>
      <c r="AT119">
        <v>1</v>
      </c>
      <c r="AU119">
        <v>0</v>
      </c>
      <c r="BE119" s="183">
        <v>2.5559421370981728</v>
      </c>
      <c r="BF119" s="184">
        <v>3.3910954525147101</v>
      </c>
      <c r="BG119">
        <v>1</v>
      </c>
      <c r="BH119">
        <v>0</v>
      </c>
      <c r="BI119">
        <v>0</v>
      </c>
    </row>
    <row r="120" spans="1:61" x14ac:dyDescent="0.2">
      <c r="A120" s="183">
        <v>2.038808522276522</v>
      </c>
      <c r="B120" s="184">
        <v>3.4852012574597029</v>
      </c>
      <c r="C120">
        <v>0</v>
      </c>
      <c r="D120">
        <v>1</v>
      </c>
      <c r="E120">
        <v>3</v>
      </c>
      <c r="K120" s="183">
        <v>2.038808522276522</v>
      </c>
      <c r="L120">
        <f t="shared" si="10"/>
        <v>0</v>
      </c>
      <c r="M120">
        <f t="shared" si="11"/>
        <v>0</v>
      </c>
      <c r="AE120" s="183">
        <v>2.038808522276522</v>
      </c>
      <c r="AF120">
        <f t="shared" si="8"/>
        <v>1</v>
      </c>
      <c r="AG120">
        <f t="shared" si="9"/>
        <v>0</v>
      </c>
      <c r="AQ120" s="183">
        <v>2.038808522276522</v>
      </c>
      <c r="AR120" s="184">
        <v>3.4852012574597029</v>
      </c>
      <c r="AS120">
        <v>0</v>
      </c>
      <c r="AT120">
        <v>0</v>
      </c>
      <c r="AU120">
        <v>0</v>
      </c>
      <c r="BE120" s="183">
        <v>2.038808522276522</v>
      </c>
      <c r="BF120" s="184">
        <v>3.4852012574597029</v>
      </c>
      <c r="BG120">
        <v>0</v>
      </c>
      <c r="BH120">
        <v>1</v>
      </c>
      <c r="BI120">
        <v>0</v>
      </c>
    </row>
    <row r="121" spans="1:61" x14ac:dyDescent="0.2">
      <c r="A121" s="183">
        <v>2.0802024001130484</v>
      </c>
      <c r="B121" s="184">
        <v>2.8270910731557524</v>
      </c>
      <c r="C121">
        <v>0</v>
      </c>
      <c r="D121">
        <v>2</v>
      </c>
      <c r="E121">
        <v>2</v>
      </c>
      <c r="K121" s="183">
        <v>2.0802024001130484</v>
      </c>
      <c r="L121">
        <f t="shared" si="10"/>
        <v>1</v>
      </c>
      <c r="M121">
        <f t="shared" si="11"/>
        <v>0</v>
      </c>
      <c r="AE121" s="183">
        <v>2.0802024001130484</v>
      </c>
      <c r="AF121">
        <f t="shared" si="8"/>
        <v>0</v>
      </c>
      <c r="AG121">
        <f t="shared" si="9"/>
        <v>0</v>
      </c>
      <c r="AQ121" s="183">
        <v>2.0802024001130484</v>
      </c>
      <c r="AR121" s="184">
        <v>2.8270910731557524</v>
      </c>
      <c r="AS121">
        <v>0</v>
      </c>
      <c r="AT121">
        <v>1</v>
      </c>
      <c r="AU121">
        <v>0</v>
      </c>
      <c r="BE121" s="183">
        <v>2.0802024001130484</v>
      </c>
      <c r="BF121" s="184">
        <v>2.8270910731557524</v>
      </c>
      <c r="BG121">
        <v>0</v>
      </c>
      <c r="BH121">
        <v>0</v>
      </c>
      <c r="BI121">
        <v>0</v>
      </c>
    </row>
    <row r="122" spans="1:61" x14ac:dyDescent="0.2">
      <c r="A122" s="183">
        <v>2.157997564201505</v>
      </c>
      <c r="B122" s="184">
        <v>3.4402493226630031</v>
      </c>
      <c r="C122">
        <v>0</v>
      </c>
      <c r="D122">
        <v>2</v>
      </c>
      <c r="E122">
        <v>1</v>
      </c>
      <c r="K122" s="183">
        <v>2.157997564201505</v>
      </c>
      <c r="L122">
        <f t="shared" si="10"/>
        <v>1</v>
      </c>
      <c r="M122">
        <f t="shared" si="11"/>
        <v>0</v>
      </c>
      <c r="AE122" s="183">
        <v>2.157997564201505</v>
      </c>
      <c r="AF122">
        <f t="shared" si="8"/>
        <v>0</v>
      </c>
      <c r="AG122">
        <f t="shared" si="9"/>
        <v>0</v>
      </c>
      <c r="AQ122" s="183">
        <v>2.157997564201505</v>
      </c>
      <c r="AR122" s="184">
        <v>3.4402493226630031</v>
      </c>
      <c r="AS122">
        <v>0</v>
      </c>
      <c r="AT122">
        <v>1</v>
      </c>
      <c r="AU122">
        <v>0</v>
      </c>
      <c r="BE122" s="183">
        <v>2.157997564201505</v>
      </c>
      <c r="BF122" s="184">
        <v>3.4402493226630031</v>
      </c>
      <c r="BG122">
        <v>0</v>
      </c>
      <c r="BH122">
        <v>0</v>
      </c>
      <c r="BI122">
        <v>0</v>
      </c>
    </row>
    <row r="123" spans="1:61" x14ac:dyDescent="0.2">
      <c r="A123" s="183">
        <v>2.5963575009537454</v>
      </c>
      <c r="B123" s="184">
        <v>3.5572475039209532</v>
      </c>
      <c r="C123">
        <v>1</v>
      </c>
      <c r="D123">
        <v>2</v>
      </c>
      <c r="E123">
        <v>2</v>
      </c>
      <c r="K123" s="183">
        <v>2.5963575009537454</v>
      </c>
      <c r="L123">
        <f t="shared" si="10"/>
        <v>1</v>
      </c>
      <c r="M123">
        <f t="shared" si="11"/>
        <v>0</v>
      </c>
      <c r="AE123" s="183">
        <v>2.5963575009537454</v>
      </c>
      <c r="AF123">
        <f t="shared" si="8"/>
        <v>0</v>
      </c>
      <c r="AG123">
        <f t="shared" si="9"/>
        <v>0</v>
      </c>
      <c r="AQ123" s="183">
        <v>2.5963575009537454</v>
      </c>
      <c r="AR123" s="184">
        <v>3.5572475039209532</v>
      </c>
      <c r="AS123">
        <v>1</v>
      </c>
      <c r="AT123">
        <v>1</v>
      </c>
      <c r="AU123">
        <v>0</v>
      </c>
      <c r="BE123" s="183">
        <v>2.5963575009537454</v>
      </c>
      <c r="BF123" s="184">
        <v>3.5572475039209532</v>
      </c>
      <c r="BG123">
        <v>1</v>
      </c>
      <c r="BH123">
        <v>0</v>
      </c>
      <c r="BI123">
        <v>0</v>
      </c>
    </row>
    <row r="124" spans="1:61" x14ac:dyDescent="0.2">
      <c r="A124" s="183">
        <v>2.4845742015368888</v>
      </c>
      <c r="B124" s="184">
        <v>3.0976939396516538</v>
      </c>
      <c r="C124">
        <v>1</v>
      </c>
      <c r="D124">
        <v>3</v>
      </c>
      <c r="E124">
        <v>1</v>
      </c>
      <c r="K124" s="183">
        <v>2.4845742015368888</v>
      </c>
      <c r="L124">
        <f t="shared" si="10"/>
        <v>0</v>
      </c>
      <c r="M124">
        <f t="shared" si="11"/>
        <v>1</v>
      </c>
      <c r="AE124" s="183">
        <v>2.4845742015368888</v>
      </c>
      <c r="AF124">
        <f t="shared" si="8"/>
        <v>0</v>
      </c>
      <c r="AG124">
        <f t="shared" si="9"/>
        <v>1</v>
      </c>
      <c r="AQ124" s="183">
        <v>2.4845742015368888</v>
      </c>
      <c r="AR124" s="184">
        <v>3.0976939396516538</v>
      </c>
      <c r="AS124">
        <v>1</v>
      </c>
      <c r="AT124">
        <v>0</v>
      </c>
      <c r="AU124">
        <v>1</v>
      </c>
      <c r="BE124" s="183">
        <v>2.4845742015368888</v>
      </c>
      <c r="BF124" s="184">
        <v>3.0976939396516538</v>
      </c>
      <c r="BG124">
        <v>1</v>
      </c>
      <c r="BH124">
        <v>0</v>
      </c>
      <c r="BI124">
        <v>1</v>
      </c>
    </row>
    <row r="125" spans="1:61" x14ac:dyDescent="0.2">
      <c r="A125" s="183">
        <v>2.5713316059974023</v>
      </c>
      <c r="B125" s="184">
        <v>3.4543632691004316</v>
      </c>
      <c r="C125">
        <v>1</v>
      </c>
      <c r="D125">
        <v>2</v>
      </c>
      <c r="E125">
        <v>4</v>
      </c>
      <c r="K125" s="183">
        <v>2.5713316059974023</v>
      </c>
      <c r="L125">
        <f t="shared" si="10"/>
        <v>1</v>
      </c>
      <c r="M125">
        <f t="shared" si="11"/>
        <v>0</v>
      </c>
      <c r="AE125" s="183">
        <v>2.5713316059974023</v>
      </c>
      <c r="AF125">
        <f t="shared" si="8"/>
        <v>0</v>
      </c>
      <c r="AG125">
        <f t="shared" si="9"/>
        <v>0</v>
      </c>
      <c r="AQ125" s="183">
        <v>2.5713316059974023</v>
      </c>
      <c r="AR125" s="184">
        <v>3.4543632691004316</v>
      </c>
      <c r="AS125">
        <v>1</v>
      </c>
      <c r="AT125">
        <v>1</v>
      </c>
      <c r="AU125">
        <v>0</v>
      </c>
      <c r="BE125" s="183">
        <v>2.5713316059974023</v>
      </c>
      <c r="BF125" s="184">
        <v>3.4543632691004316</v>
      </c>
      <c r="BG125">
        <v>1</v>
      </c>
      <c r="BH125">
        <v>0</v>
      </c>
      <c r="BI125">
        <v>0</v>
      </c>
    </row>
    <row r="126" spans="1:61" x14ac:dyDescent="0.2">
      <c r="A126" s="183">
        <v>2.1499516170041169</v>
      </c>
      <c r="B126" s="184">
        <v>3.5163405370590044</v>
      </c>
      <c r="C126">
        <v>0</v>
      </c>
      <c r="D126">
        <v>3</v>
      </c>
      <c r="E126">
        <v>4</v>
      </c>
      <c r="K126" s="183">
        <v>2.1499516170041169</v>
      </c>
      <c r="L126">
        <f t="shared" si="10"/>
        <v>0</v>
      </c>
      <c r="M126">
        <f t="shared" si="11"/>
        <v>1</v>
      </c>
      <c r="AE126" s="183">
        <v>2.1499516170041169</v>
      </c>
      <c r="AF126">
        <f t="shared" si="8"/>
        <v>0</v>
      </c>
      <c r="AG126">
        <f t="shared" si="9"/>
        <v>1</v>
      </c>
      <c r="AQ126" s="183">
        <v>2.1499516170041169</v>
      </c>
      <c r="AR126" s="184">
        <v>3.5163405370590044</v>
      </c>
      <c r="AS126">
        <v>0</v>
      </c>
      <c r="AT126">
        <v>0</v>
      </c>
      <c r="AU126">
        <v>1</v>
      </c>
      <c r="BE126" s="183">
        <v>2.1499516170041169</v>
      </c>
      <c r="BF126" s="184">
        <v>3.5163405370590044</v>
      </c>
      <c r="BG126">
        <v>0</v>
      </c>
      <c r="BH126">
        <v>0</v>
      </c>
      <c r="BI126">
        <v>1</v>
      </c>
    </row>
    <row r="127" spans="1:61" x14ac:dyDescent="0.2">
      <c r="A127" s="183">
        <v>2.6615093017081382</v>
      </c>
      <c r="B127" s="184">
        <v>3.8250937959112346</v>
      </c>
      <c r="C127">
        <v>1</v>
      </c>
      <c r="D127">
        <v>1</v>
      </c>
      <c r="E127">
        <v>3</v>
      </c>
      <c r="K127" s="183">
        <v>2.6615093017081382</v>
      </c>
      <c r="L127">
        <f t="shared" si="10"/>
        <v>0</v>
      </c>
      <c r="M127">
        <f t="shared" si="11"/>
        <v>0</v>
      </c>
      <c r="AE127" s="183">
        <v>2.6615093017081382</v>
      </c>
      <c r="AF127">
        <f t="shared" si="8"/>
        <v>1</v>
      </c>
      <c r="AG127">
        <f t="shared" si="9"/>
        <v>0</v>
      </c>
      <c r="AQ127" s="183">
        <v>2.6615093017081382</v>
      </c>
      <c r="AR127" s="184">
        <v>3.8250937959112346</v>
      </c>
      <c r="AS127">
        <v>1</v>
      </c>
      <c r="AT127">
        <v>0</v>
      </c>
      <c r="AU127">
        <v>0</v>
      </c>
      <c r="BE127" s="183">
        <v>2.6615093017081382</v>
      </c>
      <c r="BF127" s="184">
        <v>3.8250937959112346</v>
      </c>
      <c r="BG127">
        <v>1</v>
      </c>
      <c r="BH127">
        <v>1</v>
      </c>
      <c r="BI127">
        <v>0</v>
      </c>
    </row>
    <row r="128" spans="1:61" x14ac:dyDescent="0.2">
      <c r="A128" s="183">
        <v>2.0861320327201973</v>
      </c>
      <c r="B128" s="184">
        <v>2.9163140950154047</v>
      </c>
      <c r="C128">
        <v>0</v>
      </c>
      <c r="D128">
        <v>3</v>
      </c>
      <c r="E128">
        <v>4</v>
      </c>
      <c r="K128" s="183">
        <v>2.0861320327201973</v>
      </c>
      <c r="L128">
        <f t="shared" si="10"/>
        <v>0</v>
      </c>
      <c r="M128">
        <f t="shared" si="11"/>
        <v>1</v>
      </c>
      <c r="AE128" s="183">
        <v>2.0861320327201973</v>
      </c>
      <c r="AF128">
        <f t="shared" si="8"/>
        <v>0</v>
      </c>
      <c r="AG128">
        <f t="shared" si="9"/>
        <v>1</v>
      </c>
      <c r="AQ128" s="183">
        <v>2.0861320327201973</v>
      </c>
      <c r="AR128" s="184">
        <v>2.9163140950154047</v>
      </c>
      <c r="AS128">
        <v>0</v>
      </c>
      <c r="AT128">
        <v>0</v>
      </c>
      <c r="AU128">
        <v>1</v>
      </c>
      <c r="BE128" s="183">
        <v>2.0861320327201973</v>
      </c>
      <c r="BF128" s="184">
        <v>2.9163140950154047</v>
      </c>
      <c r="BG128">
        <v>0</v>
      </c>
      <c r="BH128">
        <v>0</v>
      </c>
      <c r="BI128">
        <v>1</v>
      </c>
    </row>
    <row r="129" spans="1:61" x14ac:dyDescent="0.2">
      <c r="A129" s="183">
        <v>2.6804031673801365</v>
      </c>
      <c r="B129" s="184">
        <v>3.9027685770072278</v>
      </c>
      <c r="C129">
        <v>1</v>
      </c>
      <c r="D129">
        <v>1</v>
      </c>
      <c r="E129">
        <v>4</v>
      </c>
      <c r="K129" s="183">
        <v>2.6804031673801365</v>
      </c>
      <c r="L129">
        <f t="shared" si="10"/>
        <v>0</v>
      </c>
      <c r="M129">
        <f t="shared" si="11"/>
        <v>0</v>
      </c>
      <c r="AE129" s="183">
        <v>2.6804031673801365</v>
      </c>
      <c r="AF129">
        <f t="shared" si="8"/>
        <v>1</v>
      </c>
      <c r="AG129">
        <f t="shared" si="9"/>
        <v>0</v>
      </c>
      <c r="AQ129" s="183">
        <v>2.6804031673801365</v>
      </c>
      <c r="AR129" s="184">
        <v>3.9027685770072278</v>
      </c>
      <c r="AS129">
        <v>1</v>
      </c>
      <c r="AT129">
        <v>0</v>
      </c>
      <c r="AU129">
        <v>0</v>
      </c>
      <c r="BE129" s="183">
        <v>2.6804031673801365</v>
      </c>
      <c r="BF129" s="184">
        <v>3.9027685770072278</v>
      </c>
      <c r="BG129">
        <v>1</v>
      </c>
      <c r="BH129">
        <v>1</v>
      </c>
      <c r="BI129">
        <v>0</v>
      </c>
    </row>
    <row r="130" spans="1:61" x14ac:dyDescent="0.2">
      <c r="A130" s="183">
        <v>2.7589994712453336</v>
      </c>
      <c r="B130" s="184">
        <v>4.2258867151197048</v>
      </c>
      <c r="C130">
        <v>1</v>
      </c>
      <c r="D130">
        <v>2</v>
      </c>
      <c r="E130">
        <v>3</v>
      </c>
      <c r="K130" s="183">
        <v>2.7589994712453336</v>
      </c>
      <c r="L130">
        <f t="shared" ref="L130:L161" si="12">IF(D130=2,1,0)</f>
        <v>1</v>
      </c>
      <c r="M130">
        <f t="shared" ref="M130:M161" si="13">IF(D130=3,1,0)</f>
        <v>0</v>
      </c>
      <c r="AE130" s="183">
        <v>2.7589994712453336</v>
      </c>
      <c r="AF130">
        <f t="shared" si="8"/>
        <v>0</v>
      </c>
      <c r="AG130">
        <f t="shared" si="9"/>
        <v>0</v>
      </c>
      <c r="AQ130" s="183">
        <v>2.7589994712453336</v>
      </c>
      <c r="AR130" s="184">
        <v>4.2258867151197048</v>
      </c>
      <c r="AS130">
        <v>1</v>
      </c>
      <c r="AT130">
        <v>1</v>
      </c>
      <c r="AU130">
        <v>0</v>
      </c>
      <c r="BE130" s="183">
        <v>2.7589994712453336</v>
      </c>
      <c r="BF130" s="184">
        <v>4.2258867151197048</v>
      </c>
      <c r="BG130">
        <v>1</v>
      </c>
      <c r="BH130">
        <v>0</v>
      </c>
      <c r="BI130">
        <v>0</v>
      </c>
    </row>
    <row r="131" spans="1:61" x14ac:dyDescent="0.2">
      <c r="A131" s="183">
        <v>2.4441092155501245</v>
      </c>
      <c r="B131" s="184">
        <v>2.8231269495486049</v>
      </c>
      <c r="C131">
        <v>0</v>
      </c>
      <c r="D131">
        <v>2</v>
      </c>
      <c r="E131">
        <v>4</v>
      </c>
      <c r="K131" s="183">
        <v>2.4441092155501245</v>
      </c>
      <c r="L131">
        <f t="shared" si="12"/>
        <v>1</v>
      </c>
      <c r="M131">
        <f t="shared" si="13"/>
        <v>0</v>
      </c>
      <c r="AE131" s="183">
        <v>2.4441092155501245</v>
      </c>
      <c r="AF131">
        <f t="shared" ref="AF131:AF194" si="14">IF(D131=1,1,0)</f>
        <v>0</v>
      </c>
      <c r="AG131">
        <f t="shared" ref="AG131:AG194" si="15">IF(D131=3,1,0)</f>
        <v>0</v>
      </c>
      <c r="AQ131" s="183">
        <v>2.4441092155501245</v>
      </c>
      <c r="AR131" s="184">
        <v>2.8231269495486049</v>
      </c>
      <c r="AS131">
        <v>0</v>
      </c>
      <c r="AT131">
        <v>1</v>
      </c>
      <c r="AU131">
        <v>0</v>
      </c>
      <c r="BE131" s="183">
        <v>2.4441092155501245</v>
      </c>
      <c r="BF131" s="184">
        <v>2.8231269495486049</v>
      </c>
      <c r="BG131">
        <v>0</v>
      </c>
      <c r="BH131">
        <v>0</v>
      </c>
      <c r="BI131">
        <v>0</v>
      </c>
    </row>
    <row r="132" spans="1:61" x14ac:dyDescent="0.2">
      <c r="A132" s="183">
        <v>2.0067260284593793</v>
      </c>
      <c r="B132" s="184">
        <v>3.2990650040269247</v>
      </c>
      <c r="C132">
        <v>0</v>
      </c>
      <c r="D132">
        <v>1</v>
      </c>
      <c r="E132">
        <v>2</v>
      </c>
      <c r="K132" s="183">
        <v>2.0067260284593793</v>
      </c>
      <c r="L132">
        <f t="shared" si="12"/>
        <v>0</v>
      </c>
      <c r="M132">
        <f t="shared" si="13"/>
        <v>0</v>
      </c>
      <c r="AE132" s="183">
        <v>2.0067260284593793</v>
      </c>
      <c r="AF132">
        <f t="shared" si="14"/>
        <v>1</v>
      </c>
      <c r="AG132">
        <f t="shared" si="15"/>
        <v>0</v>
      </c>
      <c r="AQ132" s="183">
        <v>2.0067260284593793</v>
      </c>
      <c r="AR132" s="184">
        <v>3.2990650040269247</v>
      </c>
      <c r="AS132">
        <v>0</v>
      </c>
      <c r="AT132">
        <v>0</v>
      </c>
      <c r="AU132">
        <v>0</v>
      </c>
      <c r="BE132" s="183">
        <v>2.0067260284593793</v>
      </c>
      <c r="BF132" s="184">
        <v>3.2990650040269247</v>
      </c>
      <c r="BG132">
        <v>0</v>
      </c>
      <c r="BH132">
        <v>1</v>
      </c>
      <c r="BI132">
        <v>0</v>
      </c>
    </row>
    <row r="133" spans="1:61" x14ac:dyDescent="0.2">
      <c r="A133" s="183">
        <v>2.569894956797798</v>
      </c>
      <c r="B133" s="184">
        <v>3.4484570446131695</v>
      </c>
      <c r="C133">
        <v>1</v>
      </c>
      <c r="D133">
        <v>3</v>
      </c>
      <c r="E133">
        <v>1</v>
      </c>
      <c r="K133" s="183">
        <v>2.569894956797798</v>
      </c>
      <c r="L133">
        <f t="shared" si="12"/>
        <v>0</v>
      </c>
      <c r="M133">
        <f t="shared" si="13"/>
        <v>1</v>
      </c>
      <c r="AE133" s="183">
        <v>2.569894956797798</v>
      </c>
      <c r="AF133">
        <f t="shared" si="14"/>
        <v>0</v>
      </c>
      <c r="AG133">
        <f t="shared" si="15"/>
        <v>1</v>
      </c>
      <c r="AQ133" s="183">
        <v>2.569894956797798</v>
      </c>
      <c r="AR133" s="184">
        <v>3.4484570446131695</v>
      </c>
      <c r="AS133">
        <v>1</v>
      </c>
      <c r="AT133">
        <v>0</v>
      </c>
      <c r="AU133">
        <v>1</v>
      </c>
      <c r="BE133" s="183">
        <v>2.569894956797798</v>
      </c>
      <c r="BF133" s="184">
        <v>3.4484570446131695</v>
      </c>
      <c r="BG133">
        <v>1</v>
      </c>
      <c r="BH133">
        <v>0</v>
      </c>
      <c r="BI133">
        <v>1</v>
      </c>
    </row>
    <row r="134" spans="1:61" x14ac:dyDescent="0.2">
      <c r="A134" s="183">
        <v>2.0651074483356204</v>
      </c>
      <c r="B134" s="184">
        <v>3.0218904227844905</v>
      </c>
      <c r="C134">
        <v>0</v>
      </c>
      <c r="D134">
        <v>1</v>
      </c>
      <c r="E134">
        <v>1</v>
      </c>
      <c r="K134" s="183">
        <v>2.0651074483356204</v>
      </c>
      <c r="L134">
        <f t="shared" si="12"/>
        <v>0</v>
      </c>
      <c r="M134">
        <f t="shared" si="13"/>
        <v>0</v>
      </c>
      <c r="AE134" s="183">
        <v>2.0651074483356204</v>
      </c>
      <c r="AF134">
        <f t="shared" si="14"/>
        <v>1</v>
      </c>
      <c r="AG134">
        <f t="shared" si="15"/>
        <v>0</v>
      </c>
      <c r="AQ134" s="183">
        <v>2.0651074483356204</v>
      </c>
      <c r="AR134" s="184">
        <v>3.0218904227844905</v>
      </c>
      <c r="AS134">
        <v>0</v>
      </c>
      <c r="AT134">
        <v>0</v>
      </c>
      <c r="AU134">
        <v>0</v>
      </c>
      <c r="BE134" s="183">
        <v>2.0651074483356204</v>
      </c>
      <c r="BF134" s="184">
        <v>3.0218904227844905</v>
      </c>
      <c r="BG134">
        <v>0</v>
      </c>
      <c r="BH134">
        <v>1</v>
      </c>
      <c r="BI134">
        <v>0</v>
      </c>
    </row>
    <row r="135" spans="1:61" x14ac:dyDescent="0.2">
      <c r="A135" s="183">
        <v>2.0750160975256584</v>
      </c>
      <c r="B135" s="184">
        <v>2.8627198005019454</v>
      </c>
      <c r="C135">
        <v>0</v>
      </c>
      <c r="D135">
        <v>2</v>
      </c>
      <c r="E135">
        <v>3</v>
      </c>
      <c r="K135" s="183">
        <v>2.0750160975256584</v>
      </c>
      <c r="L135">
        <f t="shared" si="12"/>
        <v>1</v>
      </c>
      <c r="M135">
        <f t="shared" si="13"/>
        <v>0</v>
      </c>
      <c r="AE135" s="183">
        <v>2.0750160975256584</v>
      </c>
      <c r="AF135">
        <f t="shared" si="14"/>
        <v>0</v>
      </c>
      <c r="AG135">
        <f t="shared" si="15"/>
        <v>0</v>
      </c>
      <c r="AQ135" s="183">
        <v>2.0750160975256584</v>
      </c>
      <c r="AR135" s="184">
        <v>2.8627198005019454</v>
      </c>
      <c r="AS135">
        <v>0</v>
      </c>
      <c r="AT135">
        <v>1</v>
      </c>
      <c r="AU135">
        <v>0</v>
      </c>
      <c r="BE135" s="183">
        <v>2.0750160975256584</v>
      </c>
      <c r="BF135" s="184">
        <v>2.8627198005019454</v>
      </c>
      <c r="BG135">
        <v>0</v>
      </c>
      <c r="BH135">
        <v>0</v>
      </c>
      <c r="BI135">
        <v>0</v>
      </c>
    </row>
    <row r="136" spans="1:61" x14ac:dyDescent="0.2">
      <c r="A136" s="183">
        <v>2.5788219087754261</v>
      </c>
      <c r="B136" s="184">
        <v>3.4851567360767515</v>
      </c>
      <c r="C136">
        <v>1</v>
      </c>
      <c r="D136">
        <v>2</v>
      </c>
      <c r="E136">
        <v>3</v>
      </c>
      <c r="K136" s="183">
        <v>2.5788219087754261</v>
      </c>
      <c r="L136">
        <f t="shared" si="12"/>
        <v>1</v>
      </c>
      <c r="M136">
        <f t="shared" si="13"/>
        <v>0</v>
      </c>
      <c r="AE136" s="183">
        <v>2.5788219087754261</v>
      </c>
      <c r="AF136">
        <f t="shared" si="14"/>
        <v>0</v>
      </c>
      <c r="AG136">
        <f t="shared" si="15"/>
        <v>0</v>
      </c>
      <c r="AQ136" s="183">
        <v>2.5788219087754261</v>
      </c>
      <c r="AR136" s="184">
        <v>3.4851567360767515</v>
      </c>
      <c r="AS136">
        <v>1</v>
      </c>
      <c r="AT136">
        <v>1</v>
      </c>
      <c r="AU136">
        <v>0</v>
      </c>
      <c r="BE136" s="183">
        <v>2.5788219087754261</v>
      </c>
      <c r="BF136" s="184">
        <v>3.4851567360767515</v>
      </c>
      <c r="BG136">
        <v>1</v>
      </c>
      <c r="BH136">
        <v>0</v>
      </c>
      <c r="BI136">
        <v>0</v>
      </c>
    </row>
    <row r="137" spans="1:61" x14ac:dyDescent="0.2">
      <c r="A137" s="183">
        <v>2.1004348828244837</v>
      </c>
      <c r="B137" s="184">
        <v>3.0493705778248841</v>
      </c>
      <c r="C137">
        <v>0</v>
      </c>
      <c r="D137">
        <v>3</v>
      </c>
      <c r="E137">
        <v>1</v>
      </c>
      <c r="K137" s="183">
        <v>2.1004348828244837</v>
      </c>
      <c r="L137">
        <f t="shared" si="12"/>
        <v>0</v>
      </c>
      <c r="M137">
        <f t="shared" si="13"/>
        <v>1</v>
      </c>
      <c r="AE137" s="183">
        <v>2.1004348828244837</v>
      </c>
      <c r="AF137">
        <f t="shared" si="14"/>
        <v>0</v>
      </c>
      <c r="AG137">
        <f t="shared" si="15"/>
        <v>1</v>
      </c>
      <c r="AQ137" s="183">
        <v>2.1004348828244837</v>
      </c>
      <c r="AR137" s="184">
        <v>3.0493705778248841</v>
      </c>
      <c r="AS137">
        <v>0</v>
      </c>
      <c r="AT137">
        <v>0</v>
      </c>
      <c r="AU137">
        <v>1</v>
      </c>
      <c r="BE137" s="183">
        <v>2.1004348828244837</v>
      </c>
      <c r="BF137" s="184">
        <v>3.0493705778248841</v>
      </c>
      <c r="BG137">
        <v>0</v>
      </c>
      <c r="BH137">
        <v>0</v>
      </c>
      <c r="BI137">
        <v>1</v>
      </c>
    </row>
    <row r="138" spans="1:61" x14ac:dyDescent="0.2">
      <c r="A138" s="183">
        <v>2.5963811364473077</v>
      </c>
      <c r="B138" s="184">
        <v>3.5573446720611539</v>
      </c>
      <c r="C138">
        <v>1</v>
      </c>
      <c r="D138">
        <v>3</v>
      </c>
      <c r="E138">
        <v>3</v>
      </c>
      <c r="K138" s="183">
        <v>2.5963811364473077</v>
      </c>
      <c r="L138">
        <f t="shared" si="12"/>
        <v>0</v>
      </c>
      <c r="M138">
        <f t="shared" si="13"/>
        <v>1</v>
      </c>
      <c r="AE138" s="183">
        <v>2.5963811364473077</v>
      </c>
      <c r="AF138">
        <f t="shared" si="14"/>
        <v>0</v>
      </c>
      <c r="AG138">
        <f t="shared" si="15"/>
        <v>1</v>
      </c>
      <c r="AQ138" s="183">
        <v>2.5963811364473077</v>
      </c>
      <c r="AR138" s="184">
        <v>3.5573446720611539</v>
      </c>
      <c r="AS138">
        <v>1</v>
      </c>
      <c r="AT138">
        <v>0</v>
      </c>
      <c r="AU138">
        <v>1</v>
      </c>
      <c r="BE138" s="183">
        <v>2.5963811364473077</v>
      </c>
      <c r="BF138" s="184">
        <v>3.5573446720611539</v>
      </c>
      <c r="BG138">
        <v>1</v>
      </c>
      <c r="BH138">
        <v>0</v>
      </c>
      <c r="BI138">
        <v>1</v>
      </c>
    </row>
    <row r="139" spans="1:61" x14ac:dyDescent="0.2">
      <c r="A139" s="183">
        <v>1.8959858626220374</v>
      </c>
      <c r="B139" s="184">
        <v>3.291541118157038</v>
      </c>
      <c r="C139">
        <v>0</v>
      </c>
      <c r="D139">
        <v>1</v>
      </c>
      <c r="E139">
        <v>4</v>
      </c>
      <c r="K139" s="183">
        <v>1.8959858626220374</v>
      </c>
      <c r="L139">
        <f t="shared" si="12"/>
        <v>0</v>
      </c>
      <c r="M139">
        <f t="shared" si="13"/>
        <v>0</v>
      </c>
      <c r="AE139" s="183">
        <v>1.8959858626220374</v>
      </c>
      <c r="AF139">
        <f t="shared" si="14"/>
        <v>1</v>
      </c>
      <c r="AG139">
        <f t="shared" si="15"/>
        <v>0</v>
      </c>
      <c r="AQ139" s="183">
        <v>1.8959858626220374</v>
      </c>
      <c r="AR139" s="184">
        <v>3.291541118157038</v>
      </c>
      <c r="AS139">
        <v>0</v>
      </c>
      <c r="AT139">
        <v>0</v>
      </c>
      <c r="AU139">
        <v>0</v>
      </c>
      <c r="BE139" s="183">
        <v>1.8959858626220374</v>
      </c>
      <c r="BF139" s="184">
        <v>3.291541118157038</v>
      </c>
      <c r="BG139">
        <v>0</v>
      </c>
      <c r="BH139">
        <v>1</v>
      </c>
      <c r="BI139">
        <v>0</v>
      </c>
    </row>
    <row r="140" spans="1:61" x14ac:dyDescent="0.2">
      <c r="A140" s="183">
        <v>2.0939332462620222</v>
      </c>
      <c r="B140" s="184">
        <v>3.5141675268427934</v>
      </c>
      <c r="C140">
        <v>0</v>
      </c>
      <c r="D140">
        <v>3</v>
      </c>
      <c r="E140">
        <v>1</v>
      </c>
      <c r="K140" s="183">
        <v>2.0939332462620222</v>
      </c>
      <c r="L140">
        <f t="shared" si="12"/>
        <v>0</v>
      </c>
      <c r="M140">
        <f t="shared" si="13"/>
        <v>1</v>
      </c>
      <c r="AE140" s="183">
        <v>2.0939332462620222</v>
      </c>
      <c r="AF140">
        <f t="shared" si="14"/>
        <v>0</v>
      </c>
      <c r="AG140">
        <f t="shared" si="15"/>
        <v>1</v>
      </c>
      <c r="AQ140" s="183">
        <v>2.0939332462620222</v>
      </c>
      <c r="AR140" s="184">
        <v>3.5141675268427934</v>
      </c>
      <c r="AS140">
        <v>0</v>
      </c>
      <c r="AT140">
        <v>0</v>
      </c>
      <c r="AU140">
        <v>1</v>
      </c>
      <c r="BE140" s="183">
        <v>2.0939332462620222</v>
      </c>
      <c r="BF140" s="184">
        <v>3.5141675268427934</v>
      </c>
      <c r="BG140">
        <v>0</v>
      </c>
      <c r="BH140">
        <v>0</v>
      </c>
      <c r="BI140">
        <v>1</v>
      </c>
    </row>
    <row r="141" spans="1:61" x14ac:dyDescent="0.2">
      <c r="A141" s="183">
        <v>2.0963161792240861</v>
      </c>
      <c r="B141" s="184">
        <v>2.5528917446685955</v>
      </c>
      <c r="C141">
        <v>0</v>
      </c>
      <c r="D141">
        <v>2</v>
      </c>
      <c r="E141">
        <v>4</v>
      </c>
      <c r="K141" s="183">
        <v>2.0963161792240861</v>
      </c>
      <c r="L141">
        <f t="shared" si="12"/>
        <v>1</v>
      </c>
      <c r="M141">
        <f t="shared" si="13"/>
        <v>0</v>
      </c>
      <c r="AE141" s="183">
        <v>2.0963161792240861</v>
      </c>
      <c r="AF141">
        <f t="shared" si="14"/>
        <v>0</v>
      </c>
      <c r="AG141">
        <f t="shared" si="15"/>
        <v>0</v>
      </c>
      <c r="AQ141" s="183">
        <v>2.0963161792240861</v>
      </c>
      <c r="AR141" s="184">
        <v>2.5528917446685955</v>
      </c>
      <c r="AS141">
        <v>0</v>
      </c>
      <c r="AT141">
        <v>1</v>
      </c>
      <c r="AU141">
        <v>0</v>
      </c>
      <c r="BE141" s="183">
        <v>2.0963161792240861</v>
      </c>
      <c r="BF141" s="184">
        <v>2.5528917446685955</v>
      </c>
      <c r="BG141">
        <v>0</v>
      </c>
      <c r="BH141">
        <v>0</v>
      </c>
      <c r="BI141">
        <v>0</v>
      </c>
    </row>
    <row r="142" spans="1:61" x14ac:dyDescent="0.2">
      <c r="A142" s="183">
        <v>2.6356343707103225</v>
      </c>
      <c r="B142" s="184">
        <v>3.7187190795868812</v>
      </c>
      <c r="C142">
        <v>1</v>
      </c>
      <c r="D142">
        <v>1</v>
      </c>
      <c r="E142">
        <v>4</v>
      </c>
      <c r="K142" s="183">
        <v>2.6356343707103225</v>
      </c>
      <c r="L142">
        <f t="shared" si="12"/>
        <v>0</v>
      </c>
      <c r="M142">
        <f t="shared" si="13"/>
        <v>0</v>
      </c>
      <c r="AE142" s="183">
        <v>2.6356343707103225</v>
      </c>
      <c r="AF142">
        <f t="shared" si="14"/>
        <v>1</v>
      </c>
      <c r="AG142">
        <f t="shared" si="15"/>
        <v>0</v>
      </c>
      <c r="AQ142" s="183">
        <v>2.6356343707103225</v>
      </c>
      <c r="AR142" s="184">
        <v>3.7187190795868812</v>
      </c>
      <c r="AS142">
        <v>1</v>
      </c>
      <c r="AT142">
        <v>0</v>
      </c>
      <c r="AU142">
        <v>0</v>
      </c>
      <c r="BE142" s="183">
        <v>2.6356343707103225</v>
      </c>
      <c r="BF142" s="184">
        <v>3.7187190795868812</v>
      </c>
      <c r="BG142">
        <v>1</v>
      </c>
      <c r="BH142">
        <v>1</v>
      </c>
      <c r="BI142">
        <v>0</v>
      </c>
    </row>
    <row r="143" spans="1:61" x14ac:dyDescent="0.2">
      <c r="A143" s="183">
        <v>2.0521460688103978</v>
      </c>
      <c r="B143" s="184">
        <v>3.1490473772614496</v>
      </c>
      <c r="C143">
        <v>0</v>
      </c>
      <c r="D143">
        <v>1</v>
      </c>
      <c r="E143">
        <v>1</v>
      </c>
      <c r="K143" s="183">
        <v>2.0521460688103978</v>
      </c>
      <c r="L143">
        <f t="shared" si="12"/>
        <v>0</v>
      </c>
      <c r="M143">
        <f t="shared" si="13"/>
        <v>0</v>
      </c>
      <c r="AE143" s="183">
        <v>2.0521460688103978</v>
      </c>
      <c r="AF143">
        <f t="shared" si="14"/>
        <v>1</v>
      </c>
      <c r="AG143">
        <f t="shared" si="15"/>
        <v>0</v>
      </c>
      <c r="AQ143" s="183">
        <v>2.0521460688103978</v>
      </c>
      <c r="AR143" s="184">
        <v>3.1490473772614496</v>
      </c>
      <c r="AS143">
        <v>0</v>
      </c>
      <c r="AT143">
        <v>0</v>
      </c>
      <c r="AU143">
        <v>0</v>
      </c>
      <c r="BE143" s="183">
        <v>2.0521460688103978</v>
      </c>
      <c r="BF143" s="184">
        <v>3.1490473772614496</v>
      </c>
      <c r="BG143">
        <v>0</v>
      </c>
      <c r="BH143">
        <v>1</v>
      </c>
      <c r="BI143">
        <v>0</v>
      </c>
    </row>
    <row r="144" spans="1:61" x14ac:dyDescent="0.2">
      <c r="A144" s="183">
        <v>2.0665663460493668</v>
      </c>
      <c r="B144" s="184">
        <v>3.099231874072284</v>
      </c>
      <c r="C144">
        <v>0</v>
      </c>
      <c r="D144">
        <v>1</v>
      </c>
      <c r="E144">
        <v>3</v>
      </c>
      <c r="K144" s="183">
        <v>2.0665663460493668</v>
      </c>
      <c r="L144">
        <f t="shared" si="12"/>
        <v>0</v>
      </c>
      <c r="M144">
        <f t="shared" si="13"/>
        <v>0</v>
      </c>
      <c r="AE144" s="183">
        <v>2.0665663460493668</v>
      </c>
      <c r="AF144">
        <f t="shared" si="14"/>
        <v>1</v>
      </c>
      <c r="AG144">
        <f t="shared" si="15"/>
        <v>0</v>
      </c>
      <c r="AQ144" s="183">
        <v>2.0665663460493668</v>
      </c>
      <c r="AR144" s="184">
        <v>3.099231874072284</v>
      </c>
      <c r="AS144">
        <v>0</v>
      </c>
      <c r="AT144">
        <v>0</v>
      </c>
      <c r="AU144">
        <v>0</v>
      </c>
      <c r="BE144" s="183">
        <v>2.0665663460493668</v>
      </c>
      <c r="BF144" s="184">
        <v>3.099231874072284</v>
      </c>
      <c r="BG144">
        <v>0</v>
      </c>
      <c r="BH144">
        <v>1</v>
      </c>
      <c r="BI144">
        <v>0</v>
      </c>
    </row>
    <row r="145" spans="1:61" x14ac:dyDescent="0.2">
      <c r="A145" s="183">
        <v>1.8876851773273664</v>
      </c>
      <c r="B145" s="184">
        <v>3.3647607621937641</v>
      </c>
      <c r="C145">
        <v>0</v>
      </c>
      <c r="D145">
        <v>1</v>
      </c>
      <c r="E145">
        <v>2</v>
      </c>
      <c r="K145" s="183">
        <v>1.8876851773273664</v>
      </c>
      <c r="L145">
        <f t="shared" si="12"/>
        <v>0</v>
      </c>
      <c r="M145">
        <f t="shared" si="13"/>
        <v>0</v>
      </c>
      <c r="AE145" s="183">
        <v>1.8876851773273664</v>
      </c>
      <c r="AF145">
        <f t="shared" si="14"/>
        <v>1</v>
      </c>
      <c r="AG145">
        <f t="shared" si="15"/>
        <v>0</v>
      </c>
      <c r="AQ145" s="183">
        <v>1.8876851773273664</v>
      </c>
      <c r="AR145" s="184">
        <v>3.3647607621937641</v>
      </c>
      <c r="AS145">
        <v>0</v>
      </c>
      <c r="AT145">
        <v>0</v>
      </c>
      <c r="AU145">
        <v>0</v>
      </c>
      <c r="BE145" s="183">
        <v>1.8876851773273664</v>
      </c>
      <c r="BF145" s="184">
        <v>3.3647607621937641</v>
      </c>
      <c r="BG145">
        <v>0</v>
      </c>
      <c r="BH145">
        <v>1</v>
      </c>
      <c r="BI145">
        <v>0</v>
      </c>
    </row>
    <row r="146" spans="1:61" x14ac:dyDescent="0.2">
      <c r="A146" s="183">
        <v>2.0297577539639313</v>
      </c>
      <c r="B146" s="184">
        <v>3.1440075487957801</v>
      </c>
      <c r="C146">
        <v>0</v>
      </c>
      <c r="D146">
        <v>1</v>
      </c>
      <c r="E146">
        <v>4</v>
      </c>
      <c r="K146" s="183">
        <v>2.0297577539639313</v>
      </c>
      <c r="L146">
        <f t="shared" si="12"/>
        <v>0</v>
      </c>
      <c r="M146">
        <f t="shared" si="13"/>
        <v>0</v>
      </c>
      <c r="AE146" s="183">
        <v>2.0297577539639313</v>
      </c>
      <c r="AF146">
        <f t="shared" si="14"/>
        <v>1</v>
      </c>
      <c r="AG146">
        <f t="shared" si="15"/>
        <v>0</v>
      </c>
      <c r="AQ146" s="183">
        <v>2.0297577539639313</v>
      </c>
      <c r="AR146" s="184">
        <v>3.1440075487957801</v>
      </c>
      <c r="AS146">
        <v>0</v>
      </c>
      <c r="AT146">
        <v>0</v>
      </c>
      <c r="AU146">
        <v>0</v>
      </c>
      <c r="BE146" s="183">
        <v>2.0297577539639313</v>
      </c>
      <c r="BF146" s="184">
        <v>3.1440075487957801</v>
      </c>
      <c r="BG146">
        <v>0</v>
      </c>
      <c r="BH146">
        <v>1</v>
      </c>
      <c r="BI146">
        <v>0</v>
      </c>
    </row>
    <row r="147" spans="1:61" x14ac:dyDescent="0.2">
      <c r="A147" s="183">
        <v>2.1039022972689416</v>
      </c>
      <c r="B147" s="184">
        <v>2.921050652472768</v>
      </c>
      <c r="C147">
        <v>0</v>
      </c>
      <c r="D147">
        <v>2</v>
      </c>
      <c r="E147">
        <v>2</v>
      </c>
      <c r="K147" s="183">
        <v>2.1039022972689416</v>
      </c>
      <c r="L147">
        <f t="shared" si="12"/>
        <v>1</v>
      </c>
      <c r="M147">
        <f t="shared" si="13"/>
        <v>0</v>
      </c>
      <c r="AE147" s="183">
        <v>2.1039022972689416</v>
      </c>
      <c r="AF147">
        <f t="shared" si="14"/>
        <v>0</v>
      </c>
      <c r="AG147">
        <f t="shared" si="15"/>
        <v>0</v>
      </c>
      <c r="AQ147" s="183">
        <v>2.1039022972689416</v>
      </c>
      <c r="AR147" s="184">
        <v>2.921050652472768</v>
      </c>
      <c r="AS147">
        <v>0</v>
      </c>
      <c r="AT147">
        <v>1</v>
      </c>
      <c r="AU147">
        <v>0</v>
      </c>
      <c r="BE147" s="183">
        <v>2.1039022972689416</v>
      </c>
      <c r="BF147" s="184">
        <v>2.921050652472768</v>
      </c>
      <c r="BG147">
        <v>0</v>
      </c>
      <c r="BH147">
        <v>0</v>
      </c>
      <c r="BI147">
        <v>0</v>
      </c>
    </row>
    <row r="148" spans="1:61" x14ac:dyDescent="0.2">
      <c r="A148" s="183">
        <v>2.3158072527183684</v>
      </c>
      <c r="B148" s="184">
        <v>3.1692524841823615</v>
      </c>
      <c r="C148">
        <v>0</v>
      </c>
      <c r="D148">
        <v>2</v>
      </c>
      <c r="E148">
        <v>4</v>
      </c>
      <c r="K148" s="183">
        <v>2.3158072527183684</v>
      </c>
      <c r="L148">
        <f t="shared" si="12"/>
        <v>1</v>
      </c>
      <c r="M148">
        <f t="shared" si="13"/>
        <v>0</v>
      </c>
      <c r="AE148" s="183">
        <v>2.3158072527183684</v>
      </c>
      <c r="AF148">
        <f t="shared" si="14"/>
        <v>0</v>
      </c>
      <c r="AG148">
        <f t="shared" si="15"/>
        <v>0</v>
      </c>
      <c r="AQ148" s="183">
        <v>2.3158072527183684</v>
      </c>
      <c r="AR148" s="184">
        <v>3.1692524841823615</v>
      </c>
      <c r="AS148">
        <v>0</v>
      </c>
      <c r="AT148">
        <v>1</v>
      </c>
      <c r="AU148">
        <v>0</v>
      </c>
      <c r="BE148" s="183">
        <v>2.3158072527183684</v>
      </c>
      <c r="BF148" s="184">
        <v>3.1692524841823615</v>
      </c>
      <c r="BG148">
        <v>0</v>
      </c>
      <c r="BH148">
        <v>0</v>
      </c>
      <c r="BI148">
        <v>0</v>
      </c>
    </row>
    <row r="149" spans="1:61" x14ac:dyDescent="0.2">
      <c r="A149" s="183">
        <v>2.4546745859534713</v>
      </c>
      <c r="B149" s="184">
        <v>2.9747732978087154</v>
      </c>
      <c r="C149">
        <v>1</v>
      </c>
      <c r="D149">
        <v>3</v>
      </c>
      <c r="E149">
        <v>3</v>
      </c>
      <c r="K149" s="183">
        <v>2.4546745859534713</v>
      </c>
      <c r="L149">
        <f t="shared" si="12"/>
        <v>0</v>
      </c>
      <c r="M149">
        <f t="shared" si="13"/>
        <v>1</v>
      </c>
      <c r="AE149" s="183">
        <v>2.4546745859534713</v>
      </c>
      <c r="AF149">
        <f t="shared" si="14"/>
        <v>0</v>
      </c>
      <c r="AG149">
        <f t="shared" si="15"/>
        <v>1</v>
      </c>
      <c r="AQ149" s="183">
        <v>2.4546745859534713</v>
      </c>
      <c r="AR149" s="184">
        <v>2.9747732978087154</v>
      </c>
      <c r="AS149">
        <v>1</v>
      </c>
      <c r="AT149">
        <v>0</v>
      </c>
      <c r="AU149">
        <v>1</v>
      </c>
      <c r="BE149" s="183">
        <v>2.4546745859534713</v>
      </c>
      <c r="BF149" s="184">
        <v>2.9747732978087154</v>
      </c>
      <c r="BG149">
        <v>1</v>
      </c>
      <c r="BH149">
        <v>0</v>
      </c>
      <c r="BI149">
        <v>1</v>
      </c>
    </row>
    <row r="150" spans="1:61" x14ac:dyDescent="0.2">
      <c r="A150" s="183">
        <v>2.4713074250594946</v>
      </c>
      <c r="B150" s="184">
        <v>3.0431527474668112</v>
      </c>
      <c r="C150">
        <v>1</v>
      </c>
      <c r="D150">
        <v>2</v>
      </c>
      <c r="E150">
        <v>3</v>
      </c>
      <c r="K150" s="183">
        <v>2.4713074250594946</v>
      </c>
      <c r="L150">
        <f t="shared" si="12"/>
        <v>1</v>
      </c>
      <c r="M150">
        <f t="shared" si="13"/>
        <v>0</v>
      </c>
      <c r="AE150" s="183">
        <v>2.4713074250594946</v>
      </c>
      <c r="AF150">
        <f t="shared" si="14"/>
        <v>0</v>
      </c>
      <c r="AG150">
        <f t="shared" si="15"/>
        <v>0</v>
      </c>
      <c r="AQ150" s="183">
        <v>2.4713074250594946</v>
      </c>
      <c r="AR150" s="184">
        <v>3.0431527474668112</v>
      </c>
      <c r="AS150">
        <v>1</v>
      </c>
      <c r="AT150">
        <v>1</v>
      </c>
      <c r="AU150">
        <v>0</v>
      </c>
      <c r="BE150" s="183">
        <v>2.4713074250594946</v>
      </c>
      <c r="BF150" s="184">
        <v>3.0431527474668112</v>
      </c>
      <c r="BG150">
        <v>1</v>
      </c>
      <c r="BH150">
        <v>0</v>
      </c>
      <c r="BI150">
        <v>0</v>
      </c>
    </row>
    <row r="151" spans="1:61" x14ac:dyDescent="0.2">
      <c r="A151" s="183">
        <v>2.5693708832132689</v>
      </c>
      <c r="B151" s="184">
        <v>3.4463025198767721</v>
      </c>
      <c r="C151">
        <v>1</v>
      </c>
      <c r="D151">
        <v>3</v>
      </c>
      <c r="E151">
        <v>1</v>
      </c>
      <c r="K151" s="183">
        <v>2.5693708832132689</v>
      </c>
      <c r="L151">
        <f t="shared" si="12"/>
        <v>0</v>
      </c>
      <c r="M151">
        <f t="shared" si="13"/>
        <v>1</v>
      </c>
      <c r="AE151" s="183">
        <v>2.5693708832132689</v>
      </c>
      <c r="AF151">
        <f t="shared" si="14"/>
        <v>0</v>
      </c>
      <c r="AG151">
        <f t="shared" si="15"/>
        <v>1</v>
      </c>
      <c r="AQ151" s="183">
        <v>2.5693708832132689</v>
      </c>
      <c r="AR151" s="184">
        <v>3.4463025198767721</v>
      </c>
      <c r="AS151">
        <v>1</v>
      </c>
      <c r="AT151">
        <v>0</v>
      </c>
      <c r="AU151">
        <v>1</v>
      </c>
      <c r="BE151" s="183">
        <v>2.5693708832132689</v>
      </c>
      <c r="BF151" s="184">
        <v>3.4463025198767721</v>
      </c>
      <c r="BG151">
        <v>1</v>
      </c>
      <c r="BH151">
        <v>0</v>
      </c>
      <c r="BI151">
        <v>1</v>
      </c>
    </row>
    <row r="152" spans="1:61" x14ac:dyDescent="0.2">
      <c r="A152" s="183">
        <v>2.6456800693832339</v>
      </c>
      <c r="B152" s="184">
        <v>3.7600180630199613</v>
      </c>
      <c r="C152">
        <v>1</v>
      </c>
      <c r="D152">
        <v>2</v>
      </c>
      <c r="E152">
        <v>2</v>
      </c>
      <c r="K152" s="183">
        <v>2.6456800693832339</v>
      </c>
      <c r="L152">
        <f t="shared" si="12"/>
        <v>1</v>
      </c>
      <c r="M152">
        <f t="shared" si="13"/>
        <v>0</v>
      </c>
      <c r="AE152" s="183">
        <v>2.6456800693832339</v>
      </c>
      <c r="AF152">
        <f t="shared" si="14"/>
        <v>0</v>
      </c>
      <c r="AG152">
        <f t="shared" si="15"/>
        <v>0</v>
      </c>
      <c r="AQ152" s="183">
        <v>2.6456800693832339</v>
      </c>
      <c r="AR152" s="184">
        <v>3.7600180630199613</v>
      </c>
      <c r="AS152">
        <v>1</v>
      </c>
      <c r="AT152">
        <v>1</v>
      </c>
      <c r="AU152">
        <v>0</v>
      </c>
      <c r="BE152" s="183">
        <v>2.6456800693832339</v>
      </c>
      <c r="BF152" s="184">
        <v>3.7600180630199613</v>
      </c>
      <c r="BG152">
        <v>1</v>
      </c>
      <c r="BH152">
        <v>0</v>
      </c>
      <c r="BI152">
        <v>0</v>
      </c>
    </row>
    <row r="153" spans="1:61" x14ac:dyDescent="0.2">
      <c r="A153" s="183">
        <v>2.5832181105780183</v>
      </c>
      <c r="B153" s="184">
        <v>3.5032300101540752</v>
      </c>
      <c r="C153">
        <v>1</v>
      </c>
      <c r="D153">
        <v>2</v>
      </c>
      <c r="E153">
        <v>2</v>
      </c>
      <c r="K153" s="183">
        <v>2.5832181105780183</v>
      </c>
      <c r="L153">
        <f t="shared" si="12"/>
        <v>1</v>
      </c>
      <c r="M153">
        <f t="shared" si="13"/>
        <v>0</v>
      </c>
      <c r="AE153" s="183">
        <v>2.5832181105780183</v>
      </c>
      <c r="AF153">
        <f t="shared" si="14"/>
        <v>0</v>
      </c>
      <c r="AG153">
        <f t="shared" si="15"/>
        <v>0</v>
      </c>
      <c r="AQ153" s="183">
        <v>2.5832181105780183</v>
      </c>
      <c r="AR153" s="184">
        <v>3.5032300101540752</v>
      </c>
      <c r="AS153">
        <v>1</v>
      </c>
      <c r="AT153">
        <v>1</v>
      </c>
      <c r="AU153">
        <v>0</v>
      </c>
      <c r="BE153" s="183">
        <v>2.5832181105780183</v>
      </c>
      <c r="BF153" s="184">
        <v>3.5032300101540752</v>
      </c>
      <c r="BG153">
        <v>1</v>
      </c>
      <c r="BH153">
        <v>0</v>
      </c>
      <c r="BI153">
        <v>0</v>
      </c>
    </row>
    <row r="154" spans="1:61" x14ac:dyDescent="0.2">
      <c r="A154" s="183">
        <v>2.163294040703331</v>
      </c>
      <c r="B154" s="184">
        <v>3.7873637281486299</v>
      </c>
      <c r="C154">
        <v>0</v>
      </c>
      <c r="D154">
        <v>2</v>
      </c>
      <c r="E154">
        <v>4</v>
      </c>
      <c r="K154" s="183">
        <v>2.163294040703331</v>
      </c>
      <c r="L154">
        <f t="shared" si="12"/>
        <v>1</v>
      </c>
      <c r="M154">
        <f t="shared" si="13"/>
        <v>0</v>
      </c>
      <c r="AE154" s="183">
        <v>2.163294040703331</v>
      </c>
      <c r="AF154">
        <f t="shared" si="14"/>
        <v>0</v>
      </c>
      <c r="AG154">
        <f t="shared" si="15"/>
        <v>0</v>
      </c>
      <c r="AQ154" s="183">
        <v>2.163294040703331</v>
      </c>
      <c r="AR154" s="184">
        <v>3.7873637281486299</v>
      </c>
      <c r="AS154">
        <v>0</v>
      </c>
      <c r="AT154">
        <v>1</v>
      </c>
      <c r="AU154">
        <v>0</v>
      </c>
      <c r="BE154" s="183">
        <v>2.163294040703331</v>
      </c>
      <c r="BF154" s="184">
        <v>3.7873637281486299</v>
      </c>
      <c r="BG154">
        <v>0</v>
      </c>
      <c r="BH154">
        <v>0</v>
      </c>
      <c r="BI154">
        <v>0</v>
      </c>
    </row>
    <row r="155" spans="1:61" x14ac:dyDescent="0.2">
      <c r="A155" s="183">
        <v>2.5036219537124271</v>
      </c>
      <c r="B155" s="184">
        <v>3.1760013652622003</v>
      </c>
      <c r="C155">
        <v>1</v>
      </c>
      <c r="D155">
        <v>2</v>
      </c>
      <c r="E155">
        <v>3</v>
      </c>
      <c r="K155" s="183">
        <v>2.5036219537124271</v>
      </c>
      <c r="L155">
        <f t="shared" si="12"/>
        <v>1</v>
      </c>
      <c r="M155">
        <f t="shared" si="13"/>
        <v>0</v>
      </c>
      <c r="AE155" s="183">
        <v>2.5036219537124271</v>
      </c>
      <c r="AF155">
        <f t="shared" si="14"/>
        <v>0</v>
      </c>
      <c r="AG155">
        <f t="shared" si="15"/>
        <v>0</v>
      </c>
      <c r="AQ155" s="183">
        <v>2.5036219537124271</v>
      </c>
      <c r="AR155" s="184">
        <v>3.1760013652622003</v>
      </c>
      <c r="AS155">
        <v>1</v>
      </c>
      <c r="AT155">
        <v>1</v>
      </c>
      <c r="AU155">
        <v>0</v>
      </c>
      <c r="BE155" s="183">
        <v>2.5036219537124271</v>
      </c>
      <c r="BF155" s="184">
        <v>3.1760013652622003</v>
      </c>
      <c r="BG155">
        <v>1</v>
      </c>
      <c r="BH155">
        <v>0</v>
      </c>
      <c r="BI155">
        <v>0</v>
      </c>
    </row>
    <row r="156" spans="1:61" x14ac:dyDescent="0.2">
      <c r="A156" s="183">
        <v>2.5839227757042682</v>
      </c>
      <c r="B156" s="184">
        <v>3.5061269667842136</v>
      </c>
      <c r="C156">
        <v>1</v>
      </c>
      <c r="D156">
        <v>3</v>
      </c>
      <c r="E156">
        <v>1</v>
      </c>
      <c r="K156" s="183">
        <v>2.5839227757042682</v>
      </c>
      <c r="L156">
        <f t="shared" si="12"/>
        <v>0</v>
      </c>
      <c r="M156">
        <f t="shared" si="13"/>
        <v>1</v>
      </c>
      <c r="AE156" s="183">
        <v>2.5839227757042682</v>
      </c>
      <c r="AF156">
        <f t="shared" si="14"/>
        <v>0</v>
      </c>
      <c r="AG156">
        <f t="shared" si="15"/>
        <v>1</v>
      </c>
      <c r="AQ156" s="183">
        <v>2.5839227757042682</v>
      </c>
      <c r="AR156" s="184">
        <v>3.5061269667842136</v>
      </c>
      <c r="AS156">
        <v>1</v>
      </c>
      <c r="AT156">
        <v>0</v>
      </c>
      <c r="AU156">
        <v>1</v>
      </c>
      <c r="BE156" s="183">
        <v>2.5839227757042682</v>
      </c>
      <c r="BF156" s="184">
        <v>3.5061269667842136</v>
      </c>
      <c r="BG156">
        <v>1</v>
      </c>
      <c r="BH156">
        <v>0</v>
      </c>
      <c r="BI156">
        <v>1</v>
      </c>
    </row>
    <row r="157" spans="1:61" x14ac:dyDescent="0.2">
      <c r="A157" s="183">
        <v>2.0905727542884414</v>
      </c>
      <c r="B157" s="184">
        <v>3.2991647983330767</v>
      </c>
      <c r="C157">
        <v>0</v>
      </c>
      <c r="D157">
        <v>3</v>
      </c>
      <c r="E157">
        <v>3</v>
      </c>
      <c r="K157" s="183">
        <v>2.0905727542884414</v>
      </c>
      <c r="L157">
        <f t="shared" si="12"/>
        <v>0</v>
      </c>
      <c r="M157">
        <f t="shared" si="13"/>
        <v>1</v>
      </c>
      <c r="AE157" s="183">
        <v>2.0905727542884414</v>
      </c>
      <c r="AF157">
        <f t="shared" si="14"/>
        <v>0</v>
      </c>
      <c r="AG157">
        <f t="shared" si="15"/>
        <v>1</v>
      </c>
      <c r="AQ157" s="183">
        <v>2.0905727542884414</v>
      </c>
      <c r="AR157" s="184">
        <v>3.2991647983330767</v>
      </c>
      <c r="AS157">
        <v>0</v>
      </c>
      <c r="AT157">
        <v>0</v>
      </c>
      <c r="AU157">
        <v>1</v>
      </c>
      <c r="BE157" s="183">
        <v>2.0905727542884414</v>
      </c>
      <c r="BF157" s="184">
        <v>3.2991647983330767</v>
      </c>
      <c r="BG157">
        <v>0</v>
      </c>
      <c r="BH157">
        <v>0</v>
      </c>
      <c r="BI157">
        <v>1</v>
      </c>
    </row>
    <row r="158" spans="1:61" x14ac:dyDescent="0.2">
      <c r="A158" s="183">
        <v>2.4559112031621044</v>
      </c>
      <c r="B158" s="184">
        <v>2.9798571685553181</v>
      </c>
      <c r="C158">
        <v>1</v>
      </c>
      <c r="D158">
        <v>2</v>
      </c>
      <c r="E158">
        <v>1</v>
      </c>
      <c r="K158" s="183">
        <v>2.4559112031621044</v>
      </c>
      <c r="L158">
        <f t="shared" si="12"/>
        <v>1</v>
      </c>
      <c r="M158">
        <f t="shared" si="13"/>
        <v>0</v>
      </c>
      <c r="AE158" s="183">
        <v>2.4559112031621044</v>
      </c>
      <c r="AF158">
        <f t="shared" si="14"/>
        <v>0</v>
      </c>
      <c r="AG158">
        <f t="shared" si="15"/>
        <v>0</v>
      </c>
      <c r="AQ158" s="183">
        <v>2.4559112031621044</v>
      </c>
      <c r="AR158" s="184">
        <v>2.9798571685553181</v>
      </c>
      <c r="AS158">
        <v>1</v>
      </c>
      <c r="AT158">
        <v>1</v>
      </c>
      <c r="AU158">
        <v>0</v>
      </c>
      <c r="BE158" s="183">
        <v>2.4559112031621044</v>
      </c>
      <c r="BF158" s="184">
        <v>2.9798571685553181</v>
      </c>
      <c r="BG158">
        <v>1</v>
      </c>
      <c r="BH158">
        <v>0</v>
      </c>
      <c r="BI158">
        <v>0</v>
      </c>
    </row>
    <row r="159" spans="1:61" x14ac:dyDescent="0.2">
      <c r="A159" s="183">
        <v>2.5025946794467746</v>
      </c>
      <c r="B159" s="184">
        <v>3.1717781266145177</v>
      </c>
      <c r="C159">
        <v>1</v>
      </c>
      <c r="D159">
        <v>3</v>
      </c>
      <c r="E159">
        <v>3</v>
      </c>
      <c r="K159" s="183">
        <v>2.5025946794467746</v>
      </c>
      <c r="L159">
        <f t="shared" si="12"/>
        <v>0</v>
      </c>
      <c r="M159">
        <f t="shared" si="13"/>
        <v>1</v>
      </c>
      <c r="AE159" s="183">
        <v>2.5025946794467746</v>
      </c>
      <c r="AF159">
        <f t="shared" si="14"/>
        <v>0</v>
      </c>
      <c r="AG159">
        <f t="shared" si="15"/>
        <v>1</v>
      </c>
      <c r="AQ159" s="183">
        <v>2.5025946794467746</v>
      </c>
      <c r="AR159" s="184">
        <v>3.1717781266145177</v>
      </c>
      <c r="AS159">
        <v>1</v>
      </c>
      <c r="AT159">
        <v>0</v>
      </c>
      <c r="AU159">
        <v>1</v>
      </c>
      <c r="BE159" s="183">
        <v>2.5025946794467746</v>
      </c>
      <c r="BF159" s="184">
        <v>3.1717781266145177</v>
      </c>
      <c r="BG159">
        <v>1</v>
      </c>
      <c r="BH159">
        <v>0</v>
      </c>
      <c r="BI159">
        <v>1</v>
      </c>
    </row>
    <row r="160" spans="1:61" x14ac:dyDescent="0.2">
      <c r="A160" s="183">
        <v>2.0238181169150629</v>
      </c>
      <c r="B160" s="184">
        <v>2.5842055563011672</v>
      </c>
      <c r="C160">
        <v>0</v>
      </c>
      <c r="D160">
        <v>1</v>
      </c>
      <c r="E160">
        <v>2</v>
      </c>
      <c r="K160" s="183">
        <v>2.0238181169150629</v>
      </c>
      <c r="L160">
        <f t="shared" si="12"/>
        <v>0</v>
      </c>
      <c r="M160">
        <f t="shared" si="13"/>
        <v>0</v>
      </c>
      <c r="AE160" s="183">
        <v>2.0238181169150629</v>
      </c>
      <c r="AF160">
        <f t="shared" si="14"/>
        <v>1</v>
      </c>
      <c r="AG160">
        <f t="shared" si="15"/>
        <v>0</v>
      </c>
      <c r="AQ160" s="183">
        <v>2.0238181169150629</v>
      </c>
      <c r="AR160" s="184">
        <v>2.5842055563011672</v>
      </c>
      <c r="AS160">
        <v>0</v>
      </c>
      <c r="AT160">
        <v>0</v>
      </c>
      <c r="AU160">
        <v>0</v>
      </c>
      <c r="BE160" s="183">
        <v>2.0238181169150629</v>
      </c>
      <c r="BF160" s="184">
        <v>2.5842055563011672</v>
      </c>
      <c r="BG160">
        <v>0</v>
      </c>
      <c r="BH160">
        <v>1</v>
      </c>
      <c r="BI160">
        <v>0</v>
      </c>
    </row>
    <row r="161" spans="1:61" x14ac:dyDescent="0.2">
      <c r="A161" s="183">
        <v>2.1290096943192474</v>
      </c>
      <c r="B161" s="184">
        <v>2.5310942489490844</v>
      </c>
      <c r="C161">
        <v>0</v>
      </c>
      <c r="D161">
        <v>2</v>
      </c>
      <c r="E161">
        <v>2</v>
      </c>
      <c r="K161" s="183">
        <v>2.1290096943192474</v>
      </c>
      <c r="L161">
        <f t="shared" si="12"/>
        <v>1</v>
      </c>
      <c r="M161">
        <f t="shared" si="13"/>
        <v>0</v>
      </c>
      <c r="AE161" s="183">
        <v>2.1290096943192474</v>
      </c>
      <c r="AF161">
        <f t="shared" si="14"/>
        <v>0</v>
      </c>
      <c r="AG161">
        <f t="shared" si="15"/>
        <v>0</v>
      </c>
      <c r="AQ161" s="183">
        <v>2.1290096943192474</v>
      </c>
      <c r="AR161" s="184">
        <v>2.5310942489490844</v>
      </c>
      <c r="AS161">
        <v>0</v>
      </c>
      <c r="AT161">
        <v>1</v>
      </c>
      <c r="AU161">
        <v>0</v>
      </c>
      <c r="BE161" s="183">
        <v>2.1290096943192474</v>
      </c>
      <c r="BF161" s="184">
        <v>2.5310942489490844</v>
      </c>
      <c r="BG161">
        <v>0</v>
      </c>
      <c r="BH161">
        <v>0</v>
      </c>
      <c r="BI161">
        <v>0</v>
      </c>
    </row>
    <row r="162" spans="1:61" x14ac:dyDescent="0.2">
      <c r="A162" s="183">
        <v>2.130052032090898</v>
      </c>
      <c r="B162" s="184">
        <v>2.9545003214629832</v>
      </c>
      <c r="C162">
        <v>0</v>
      </c>
      <c r="D162">
        <v>2</v>
      </c>
      <c r="E162">
        <v>2</v>
      </c>
      <c r="K162" s="183">
        <v>2.130052032090898</v>
      </c>
      <c r="L162">
        <f t="shared" ref="L162:L193" si="16">IF(D162=2,1,0)</f>
        <v>1</v>
      </c>
      <c r="M162">
        <f t="shared" ref="M162:M193" si="17">IF(D162=3,1,0)</f>
        <v>0</v>
      </c>
      <c r="AE162" s="183">
        <v>2.130052032090898</v>
      </c>
      <c r="AF162">
        <f t="shared" si="14"/>
        <v>0</v>
      </c>
      <c r="AG162">
        <f t="shared" si="15"/>
        <v>0</v>
      </c>
      <c r="AQ162" s="183">
        <v>2.130052032090898</v>
      </c>
      <c r="AR162" s="184">
        <v>2.9545003214629832</v>
      </c>
      <c r="AS162">
        <v>0</v>
      </c>
      <c r="AT162">
        <v>1</v>
      </c>
      <c r="AU162">
        <v>0</v>
      </c>
      <c r="BE162" s="183">
        <v>2.130052032090898</v>
      </c>
      <c r="BF162" s="184">
        <v>2.9545003214629832</v>
      </c>
      <c r="BG162">
        <v>0</v>
      </c>
      <c r="BH162">
        <v>0</v>
      </c>
      <c r="BI162">
        <v>0</v>
      </c>
    </row>
    <row r="163" spans="1:61" x14ac:dyDescent="0.2">
      <c r="A163" s="183">
        <v>2.5945755279845617</v>
      </c>
      <c r="B163" s="184">
        <v>3.5499216150476425</v>
      </c>
      <c r="C163">
        <v>1</v>
      </c>
      <c r="D163">
        <v>2</v>
      </c>
      <c r="E163">
        <v>1</v>
      </c>
      <c r="K163" s="183">
        <v>2.5945755279845617</v>
      </c>
      <c r="L163">
        <f t="shared" si="16"/>
        <v>1</v>
      </c>
      <c r="M163">
        <f t="shared" si="17"/>
        <v>0</v>
      </c>
      <c r="AE163" s="183">
        <v>2.5945755279845617</v>
      </c>
      <c r="AF163">
        <f t="shared" si="14"/>
        <v>0</v>
      </c>
      <c r="AG163">
        <f t="shared" si="15"/>
        <v>0</v>
      </c>
      <c r="AQ163" s="183">
        <v>2.5945755279845617</v>
      </c>
      <c r="AR163" s="184">
        <v>3.5499216150476425</v>
      </c>
      <c r="AS163">
        <v>1</v>
      </c>
      <c r="AT163">
        <v>1</v>
      </c>
      <c r="AU163">
        <v>0</v>
      </c>
      <c r="BE163" s="183">
        <v>2.5945755279845617</v>
      </c>
      <c r="BF163" s="184">
        <v>3.5499216150476425</v>
      </c>
      <c r="BG163">
        <v>1</v>
      </c>
      <c r="BH163">
        <v>0</v>
      </c>
      <c r="BI163">
        <v>0</v>
      </c>
    </row>
    <row r="164" spans="1:61" x14ac:dyDescent="0.2">
      <c r="A164" s="183">
        <v>2.6404424030825613</v>
      </c>
      <c r="B164" s="184">
        <v>3.7384854348949741</v>
      </c>
      <c r="C164">
        <v>1</v>
      </c>
      <c r="D164">
        <v>3</v>
      </c>
      <c r="E164">
        <v>3</v>
      </c>
      <c r="K164" s="183">
        <v>2.6404424030825613</v>
      </c>
      <c r="L164">
        <f t="shared" si="16"/>
        <v>0</v>
      </c>
      <c r="M164">
        <f t="shared" si="17"/>
        <v>1</v>
      </c>
      <c r="AE164" s="183">
        <v>2.6404424030825613</v>
      </c>
      <c r="AF164">
        <f t="shared" si="14"/>
        <v>0</v>
      </c>
      <c r="AG164">
        <f t="shared" si="15"/>
        <v>1</v>
      </c>
      <c r="AQ164" s="183">
        <v>2.6404424030825613</v>
      </c>
      <c r="AR164" s="184">
        <v>3.7384854348949741</v>
      </c>
      <c r="AS164">
        <v>1</v>
      </c>
      <c r="AT164">
        <v>0</v>
      </c>
      <c r="AU164">
        <v>1</v>
      </c>
      <c r="BE164" s="183">
        <v>2.6404424030825613</v>
      </c>
      <c r="BF164" s="184">
        <v>3.7384854348949741</v>
      </c>
      <c r="BG164">
        <v>1</v>
      </c>
      <c r="BH164">
        <v>0</v>
      </c>
      <c r="BI164">
        <v>1</v>
      </c>
    </row>
    <row r="165" spans="1:61" x14ac:dyDescent="0.2">
      <c r="A165" s="183">
        <v>2.6172201725440392</v>
      </c>
      <c r="B165" s="184">
        <v>3.643016264903272</v>
      </c>
      <c r="C165">
        <v>1</v>
      </c>
      <c r="D165">
        <v>1</v>
      </c>
      <c r="E165">
        <v>2</v>
      </c>
      <c r="K165" s="183">
        <v>2.6172201725440392</v>
      </c>
      <c r="L165">
        <f t="shared" si="16"/>
        <v>0</v>
      </c>
      <c r="M165">
        <f t="shared" si="17"/>
        <v>0</v>
      </c>
      <c r="AE165" s="183">
        <v>2.6172201725440392</v>
      </c>
      <c r="AF165">
        <f t="shared" si="14"/>
        <v>1</v>
      </c>
      <c r="AG165">
        <f t="shared" si="15"/>
        <v>0</v>
      </c>
      <c r="AQ165" s="183">
        <v>2.6172201725440392</v>
      </c>
      <c r="AR165" s="184">
        <v>3.643016264903272</v>
      </c>
      <c r="AS165">
        <v>1</v>
      </c>
      <c r="AT165">
        <v>0</v>
      </c>
      <c r="AU165">
        <v>0</v>
      </c>
      <c r="BE165" s="183">
        <v>2.6172201725440392</v>
      </c>
      <c r="BF165" s="184">
        <v>3.643016264903272</v>
      </c>
      <c r="BG165">
        <v>1</v>
      </c>
      <c r="BH165">
        <v>1</v>
      </c>
      <c r="BI165">
        <v>0</v>
      </c>
    </row>
    <row r="166" spans="1:61" x14ac:dyDescent="0.2">
      <c r="A166" s="183">
        <v>2.570479909683927</v>
      </c>
      <c r="B166" s="184">
        <v>3.4508618509228111</v>
      </c>
      <c r="C166">
        <v>1</v>
      </c>
      <c r="D166">
        <v>2</v>
      </c>
      <c r="E166">
        <v>2</v>
      </c>
      <c r="K166" s="183">
        <v>2.570479909683927</v>
      </c>
      <c r="L166">
        <f t="shared" si="16"/>
        <v>1</v>
      </c>
      <c r="M166">
        <f t="shared" si="17"/>
        <v>0</v>
      </c>
      <c r="AE166" s="183">
        <v>2.570479909683927</v>
      </c>
      <c r="AF166">
        <f t="shared" si="14"/>
        <v>0</v>
      </c>
      <c r="AG166">
        <f t="shared" si="15"/>
        <v>0</v>
      </c>
      <c r="AQ166" s="183">
        <v>2.570479909683927</v>
      </c>
      <c r="AR166" s="184">
        <v>3.4508618509228111</v>
      </c>
      <c r="AS166">
        <v>1</v>
      </c>
      <c r="AT166">
        <v>1</v>
      </c>
      <c r="AU166">
        <v>0</v>
      </c>
      <c r="BE166" s="183">
        <v>2.570479909683927</v>
      </c>
      <c r="BF166" s="184">
        <v>3.4508618509228111</v>
      </c>
      <c r="BG166">
        <v>1</v>
      </c>
      <c r="BH166">
        <v>0</v>
      </c>
      <c r="BI166">
        <v>0</v>
      </c>
    </row>
    <row r="167" spans="1:61" x14ac:dyDescent="0.2">
      <c r="A167" s="183">
        <v>2.0311757585221493</v>
      </c>
      <c r="B167" s="184">
        <v>3.0542177298379829</v>
      </c>
      <c r="C167">
        <v>0</v>
      </c>
      <c r="D167">
        <v>1</v>
      </c>
      <c r="E167">
        <v>1</v>
      </c>
      <c r="K167" s="183">
        <v>2.0311757585221493</v>
      </c>
      <c r="L167">
        <f t="shared" si="16"/>
        <v>0</v>
      </c>
      <c r="M167">
        <f t="shared" si="17"/>
        <v>0</v>
      </c>
      <c r="AE167" s="183">
        <v>2.0311757585221493</v>
      </c>
      <c r="AF167">
        <f t="shared" si="14"/>
        <v>1</v>
      </c>
      <c r="AG167">
        <f t="shared" si="15"/>
        <v>0</v>
      </c>
      <c r="AQ167" s="183">
        <v>2.0311757585221493</v>
      </c>
      <c r="AR167" s="184">
        <v>3.0542177298379829</v>
      </c>
      <c r="AS167">
        <v>0</v>
      </c>
      <c r="AT167">
        <v>0</v>
      </c>
      <c r="AU167">
        <v>0</v>
      </c>
      <c r="BE167" s="183">
        <v>2.0311757585221493</v>
      </c>
      <c r="BF167" s="184">
        <v>3.0542177298379829</v>
      </c>
      <c r="BG167">
        <v>0</v>
      </c>
      <c r="BH167">
        <v>1</v>
      </c>
      <c r="BI167">
        <v>0</v>
      </c>
    </row>
    <row r="168" spans="1:61" x14ac:dyDescent="0.2">
      <c r="A168" s="183">
        <v>1.9383359149759052</v>
      </c>
      <c r="B168" s="184">
        <v>3.985775545258075</v>
      </c>
      <c r="C168">
        <v>0</v>
      </c>
      <c r="D168">
        <v>1</v>
      </c>
      <c r="E168">
        <v>4</v>
      </c>
      <c r="K168" s="183">
        <v>1.9383359149759052</v>
      </c>
      <c r="L168">
        <f t="shared" si="16"/>
        <v>0</v>
      </c>
      <c r="M168">
        <f t="shared" si="17"/>
        <v>0</v>
      </c>
      <c r="AE168" s="183">
        <v>1.9383359149759052</v>
      </c>
      <c r="AF168">
        <f t="shared" si="14"/>
        <v>1</v>
      </c>
      <c r="AG168">
        <f t="shared" si="15"/>
        <v>0</v>
      </c>
      <c r="AQ168" s="183">
        <v>1.9383359149759052</v>
      </c>
      <c r="AR168" s="184">
        <v>3.985775545258075</v>
      </c>
      <c r="AS168">
        <v>0</v>
      </c>
      <c r="AT168">
        <v>0</v>
      </c>
      <c r="AU168">
        <v>0</v>
      </c>
      <c r="BE168" s="183">
        <v>1.9383359149759052</v>
      </c>
      <c r="BF168" s="184">
        <v>3.985775545258075</v>
      </c>
      <c r="BG168">
        <v>0</v>
      </c>
      <c r="BH168">
        <v>1</v>
      </c>
      <c r="BI168">
        <v>0</v>
      </c>
    </row>
    <row r="169" spans="1:61" x14ac:dyDescent="0.2">
      <c r="A169" s="183">
        <v>1.999196185399196</v>
      </c>
      <c r="B169" s="184">
        <v>3.2166379312152276</v>
      </c>
      <c r="C169">
        <v>0</v>
      </c>
      <c r="D169">
        <v>1</v>
      </c>
      <c r="E169">
        <v>2</v>
      </c>
      <c r="K169" s="183">
        <v>1.999196185399196</v>
      </c>
      <c r="L169">
        <f t="shared" si="16"/>
        <v>0</v>
      </c>
      <c r="M169">
        <f t="shared" si="17"/>
        <v>0</v>
      </c>
      <c r="AE169" s="183">
        <v>1.999196185399196</v>
      </c>
      <c r="AF169">
        <f t="shared" si="14"/>
        <v>1</v>
      </c>
      <c r="AG169">
        <f t="shared" si="15"/>
        <v>0</v>
      </c>
      <c r="AQ169" s="183">
        <v>1.999196185399196</v>
      </c>
      <c r="AR169" s="184">
        <v>3.2166379312152276</v>
      </c>
      <c r="AS169">
        <v>0</v>
      </c>
      <c r="AT169">
        <v>0</v>
      </c>
      <c r="AU169">
        <v>0</v>
      </c>
      <c r="BE169" s="183">
        <v>1.999196185399196</v>
      </c>
      <c r="BF169" s="184">
        <v>3.2166379312152276</v>
      </c>
      <c r="BG169">
        <v>0</v>
      </c>
      <c r="BH169">
        <v>1</v>
      </c>
      <c r="BI169">
        <v>0</v>
      </c>
    </row>
    <row r="170" spans="1:61" x14ac:dyDescent="0.2">
      <c r="A170" s="183">
        <v>2.1722590209281769</v>
      </c>
      <c r="B170" s="184">
        <v>3.243587577996077</v>
      </c>
      <c r="C170">
        <v>0</v>
      </c>
      <c r="D170">
        <v>3</v>
      </c>
      <c r="E170">
        <v>2</v>
      </c>
      <c r="K170" s="183">
        <v>2.1722590209281769</v>
      </c>
      <c r="L170">
        <f t="shared" si="16"/>
        <v>0</v>
      </c>
      <c r="M170">
        <f t="shared" si="17"/>
        <v>1</v>
      </c>
      <c r="AE170" s="183">
        <v>2.1722590209281769</v>
      </c>
      <c r="AF170">
        <f t="shared" si="14"/>
        <v>0</v>
      </c>
      <c r="AG170">
        <f t="shared" si="15"/>
        <v>1</v>
      </c>
      <c r="AQ170" s="183">
        <v>2.1722590209281769</v>
      </c>
      <c r="AR170" s="184">
        <v>3.243587577996077</v>
      </c>
      <c r="AS170">
        <v>0</v>
      </c>
      <c r="AT170">
        <v>0</v>
      </c>
      <c r="AU170">
        <v>1</v>
      </c>
      <c r="BE170" s="183">
        <v>2.1722590209281769</v>
      </c>
      <c r="BF170" s="184">
        <v>3.243587577996077</v>
      </c>
      <c r="BG170">
        <v>0</v>
      </c>
      <c r="BH170">
        <v>0</v>
      </c>
      <c r="BI170">
        <v>1</v>
      </c>
    </row>
    <row r="171" spans="1:61" x14ac:dyDescent="0.2">
      <c r="A171" s="183">
        <v>2.712007198772044</v>
      </c>
      <c r="B171" s="184">
        <v>4.032696261618403</v>
      </c>
      <c r="C171">
        <v>1</v>
      </c>
      <c r="D171">
        <v>2</v>
      </c>
      <c r="E171">
        <v>3</v>
      </c>
      <c r="K171" s="183">
        <v>2.712007198772044</v>
      </c>
      <c r="L171">
        <f t="shared" si="16"/>
        <v>1</v>
      </c>
      <c r="M171">
        <f t="shared" si="17"/>
        <v>0</v>
      </c>
      <c r="AE171" s="183">
        <v>2.712007198772044</v>
      </c>
      <c r="AF171">
        <f t="shared" si="14"/>
        <v>0</v>
      </c>
      <c r="AG171">
        <f t="shared" si="15"/>
        <v>0</v>
      </c>
      <c r="AQ171" s="183">
        <v>2.712007198772044</v>
      </c>
      <c r="AR171" s="184">
        <v>4.032696261618403</v>
      </c>
      <c r="AS171">
        <v>1</v>
      </c>
      <c r="AT171">
        <v>1</v>
      </c>
      <c r="AU171">
        <v>0</v>
      </c>
      <c r="BE171" s="183">
        <v>2.712007198772044</v>
      </c>
      <c r="BF171" s="184">
        <v>4.032696261618403</v>
      </c>
      <c r="BG171">
        <v>1</v>
      </c>
      <c r="BH171">
        <v>0</v>
      </c>
      <c r="BI171">
        <v>0</v>
      </c>
    </row>
    <row r="172" spans="1:61" x14ac:dyDescent="0.2">
      <c r="A172" s="183">
        <v>2.4864828443806619</v>
      </c>
      <c r="B172" s="184">
        <v>3.1055405824538322</v>
      </c>
      <c r="C172">
        <v>1</v>
      </c>
      <c r="D172">
        <v>2</v>
      </c>
      <c r="E172">
        <v>4</v>
      </c>
      <c r="K172" s="183">
        <v>2.4864828443806619</v>
      </c>
      <c r="L172">
        <f t="shared" si="16"/>
        <v>1</v>
      </c>
      <c r="M172">
        <f t="shared" si="17"/>
        <v>0</v>
      </c>
      <c r="AE172" s="183">
        <v>2.4864828443806619</v>
      </c>
      <c r="AF172">
        <f t="shared" si="14"/>
        <v>0</v>
      </c>
      <c r="AG172">
        <f t="shared" si="15"/>
        <v>0</v>
      </c>
      <c r="AQ172" s="183">
        <v>2.4864828443806619</v>
      </c>
      <c r="AR172" s="184">
        <v>3.1055405824538322</v>
      </c>
      <c r="AS172">
        <v>1</v>
      </c>
      <c r="AT172">
        <v>1</v>
      </c>
      <c r="AU172">
        <v>0</v>
      </c>
      <c r="BE172" s="183">
        <v>2.4864828443806619</v>
      </c>
      <c r="BF172" s="184">
        <v>3.1055405824538322</v>
      </c>
      <c r="BG172">
        <v>1</v>
      </c>
      <c r="BH172">
        <v>0</v>
      </c>
      <c r="BI172">
        <v>0</v>
      </c>
    </row>
    <row r="173" spans="1:61" x14ac:dyDescent="0.2">
      <c r="A173" s="183">
        <v>2.0377125356861505</v>
      </c>
      <c r="B173" s="184">
        <v>3.2660477770300349</v>
      </c>
      <c r="C173">
        <v>0</v>
      </c>
      <c r="D173">
        <v>1</v>
      </c>
      <c r="E173">
        <v>2</v>
      </c>
      <c r="K173" s="183">
        <v>2.0377125356861505</v>
      </c>
      <c r="L173">
        <f t="shared" si="16"/>
        <v>0</v>
      </c>
      <c r="M173">
        <f t="shared" si="17"/>
        <v>0</v>
      </c>
      <c r="AE173" s="183">
        <v>2.0377125356861505</v>
      </c>
      <c r="AF173">
        <f t="shared" si="14"/>
        <v>1</v>
      </c>
      <c r="AG173">
        <f t="shared" si="15"/>
        <v>0</v>
      </c>
      <c r="AQ173" s="183">
        <v>2.0377125356861505</v>
      </c>
      <c r="AR173" s="184">
        <v>3.2660477770300349</v>
      </c>
      <c r="AS173">
        <v>0</v>
      </c>
      <c r="AT173">
        <v>0</v>
      </c>
      <c r="AU173">
        <v>0</v>
      </c>
      <c r="BE173" s="183">
        <v>2.0377125356861505</v>
      </c>
      <c r="BF173" s="184">
        <v>3.2660477770300349</v>
      </c>
      <c r="BG173">
        <v>0</v>
      </c>
      <c r="BH173">
        <v>1</v>
      </c>
      <c r="BI173">
        <v>0</v>
      </c>
    </row>
    <row r="174" spans="1:61" x14ac:dyDescent="0.2">
      <c r="A174" s="183">
        <v>2.5307108896068531</v>
      </c>
      <c r="B174" s="184">
        <v>3.2873669906059515</v>
      </c>
      <c r="C174">
        <v>1</v>
      </c>
      <c r="D174">
        <v>2</v>
      </c>
      <c r="E174">
        <v>3</v>
      </c>
      <c r="K174" s="183">
        <v>2.5307108896068531</v>
      </c>
      <c r="L174">
        <f t="shared" si="16"/>
        <v>1</v>
      </c>
      <c r="M174">
        <f t="shared" si="17"/>
        <v>0</v>
      </c>
      <c r="AE174" s="183">
        <v>2.5307108896068531</v>
      </c>
      <c r="AF174">
        <f t="shared" si="14"/>
        <v>0</v>
      </c>
      <c r="AG174">
        <f t="shared" si="15"/>
        <v>0</v>
      </c>
      <c r="AQ174" s="183">
        <v>2.5307108896068531</v>
      </c>
      <c r="AR174" s="184">
        <v>3.2873669906059515</v>
      </c>
      <c r="AS174">
        <v>1</v>
      </c>
      <c r="AT174">
        <v>1</v>
      </c>
      <c r="AU174">
        <v>0</v>
      </c>
      <c r="BE174" s="183">
        <v>2.5307108896068531</v>
      </c>
      <c r="BF174" s="184">
        <v>3.2873669906059515</v>
      </c>
      <c r="BG174">
        <v>1</v>
      </c>
      <c r="BH174">
        <v>0</v>
      </c>
      <c r="BI174">
        <v>0</v>
      </c>
    </row>
    <row r="175" spans="1:61" x14ac:dyDescent="0.2">
      <c r="A175" s="183">
        <v>1.9836820475137209</v>
      </c>
      <c r="B175" s="184">
        <v>3.1782374278159113</v>
      </c>
      <c r="C175">
        <v>0</v>
      </c>
      <c r="D175">
        <v>1</v>
      </c>
      <c r="E175">
        <v>4</v>
      </c>
      <c r="K175" s="183">
        <v>1.9836820475137209</v>
      </c>
      <c r="L175">
        <f t="shared" si="16"/>
        <v>0</v>
      </c>
      <c r="M175">
        <f t="shared" si="17"/>
        <v>0</v>
      </c>
      <c r="AE175" s="183">
        <v>1.9836820475137209</v>
      </c>
      <c r="AF175">
        <f t="shared" si="14"/>
        <v>1</v>
      </c>
      <c r="AG175">
        <f t="shared" si="15"/>
        <v>0</v>
      </c>
      <c r="AQ175" s="183">
        <v>1.9836820475137209</v>
      </c>
      <c r="AR175" s="184">
        <v>3.1782374278159113</v>
      </c>
      <c r="AS175">
        <v>0</v>
      </c>
      <c r="AT175">
        <v>0</v>
      </c>
      <c r="AU175">
        <v>0</v>
      </c>
      <c r="BE175" s="183">
        <v>1.9836820475137209</v>
      </c>
      <c r="BF175" s="184">
        <v>3.1782374278159113</v>
      </c>
      <c r="BG175">
        <v>0</v>
      </c>
      <c r="BH175">
        <v>1</v>
      </c>
      <c r="BI175">
        <v>0</v>
      </c>
    </row>
    <row r="176" spans="1:61" x14ac:dyDescent="0.2">
      <c r="A176" s="183">
        <v>2.5425515556544998</v>
      </c>
      <c r="B176" s="184">
        <v>3.3360452843573878</v>
      </c>
      <c r="C176">
        <v>1</v>
      </c>
      <c r="D176">
        <v>3</v>
      </c>
      <c r="E176">
        <v>4</v>
      </c>
      <c r="K176" s="183">
        <v>2.5425515556544998</v>
      </c>
      <c r="L176">
        <f t="shared" si="16"/>
        <v>0</v>
      </c>
      <c r="M176">
        <f t="shared" si="17"/>
        <v>1</v>
      </c>
      <c r="AE176" s="183">
        <v>2.5425515556544998</v>
      </c>
      <c r="AF176">
        <f t="shared" si="14"/>
        <v>0</v>
      </c>
      <c r="AG176">
        <f t="shared" si="15"/>
        <v>1</v>
      </c>
      <c r="AQ176" s="183">
        <v>2.5425515556544998</v>
      </c>
      <c r="AR176" s="184">
        <v>3.3360452843573878</v>
      </c>
      <c r="AS176">
        <v>1</v>
      </c>
      <c r="AT176">
        <v>0</v>
      </c>
      <c r="AU176">
        <v>1</v>
      </c>
      <c r="BE176" s="183">
        <v>2.5425515556544998</v>
      </c>
      <c r="BF176" s="184">
        <v>3.3360452843573878</v>
      </c>
      <c r="BG176">
        <v>1</v>
      </c>
      <c r="BH176">
        <v>0</v>
      </c>
      <c r="BI176">
        <v>1</v>
      </c>
    </row>
    <row r="177" spans="1:61" x14ac:dyDescent="0.2">
      <c r="A177" s="183">
        <v>2.1477451373828806</v>
      </c>
      <c r="B177" s="184">
        <v>2.9702535655055544</v>
      </c>
      <c r="C177">
        <v>0</v>
      </c>
      <c r="D177">
        <v>2</v>
      </c>
      <c r="E177">
        <v>4</v>
      </c>
      <c r="K177" s="183">
        <v>2.1477451373828806</v>
      </c>
      <c r="L177">
        <f t="shared" si="16"/>
        <v>1</v>
      </c>
      <c r="M177">
        <f t="shared" si="17"/>
        <v>0</v>
      </c>
      <c r="AE177" s="183">
        <v>2.1477451373828806</v>
      </c>
      <c r="AF177">
        <f t="shared" si="14"/>
        <v>0</v>
      </c>
      <c r="AG177">
        <f t="shared" si="15"/>
        <v>0</v>
      </c>
      <c r="AQ177" s="183">
        <v>2.1477451373828806</v>
      </c>
      <c r="AR177" s="184">
        <v>2.9702535655055544</v>
      </c>
      <c r="AS177">
        <v>0</v>
      </c>
      <c r="AT177">
        <v>1</v>
      </c>
      <c r="AU177">
        <v>0</v>
      </c>
      <c r="BE177" s="183">
        <v>2.1477451373828806</v>
      </c>
      <c r="BF177" s="184">
        <v>2.9702535655055544</v>
      </c>
      <c r="BG177">
        <v>0</v>
      </c>
      <c r="BH177">
        <v>0</v>
      </c>
      <c r="BI177">
        <v>0</v>
      </c>
    </row>
    <row r="178" spans="1:61" x14ac:dyDescent="0.2">
      <c r="A178" s="183">
        <v>2.5467347310605692</v>
      </c>
      <c r="B178" s="184">
        <v>3.3532427832490068</v>
      </c>
      <c r="C178">
        <v>1</v>
      </c>
      <c r="D178">
        <v>2</v>
      </c>
      <c r="E178">
        <v>2</v>
      </c>
      <c r="K178" s="183">
        <v>2.5467347310605692</v>
      </c>
      <c r="L178">
        <f t="shared" si="16"/>
        <v>1</v>
      </c>
      <c r="M178">
        <f t="shared" si="17"/>
        <v>0</v>
      </c>
      <c r="AE178" s="183">
        <v>2.5467347310605692</v>
      </c>
      <c r="AF178">
        <f t="shared" si="14"/>
        <v>0</v>
      </c>
      <c r="AG178">
        <f t="shared" si="15"/>
        <v>0</v>
      </c>
      <c r="AQ178" s="183">
        <v>2.5467347310605692</v>
      </c>
      <c r="AR178" s="184">
        <v>3.3532427832490068</v>
      </c>
      <c r="AS178">
        <v>1</v>
      </c>
      <c r="AT178">
        <v>1</v>
      </c>
      <c r="AU178">
        <v>0</v>
      </c>
      <c r="BE178" s="183">
        <v>2.5467347310605692</v>
      </c>
      <c r="BF178" s="184">
        <v>3.3532427832490068</v>
      </c>
      <c r="BG178">
        <v>1</v>
      </c>
      <c r="BH178">
        <v>0</v>
      </c>
      <c r="BI178">
        <v>0</v>
      </c>
    </row>
    <row r="179" spans="1:61" x14ac:dyDescent="0.2">
      <c r="A179" s="183">
        <v>2.5118667505576742</v>
      </c>
      <c r="B179" s="184">
        <v>3.2098966411815493</v>
      </c>
      <c r="C179">
        <v>1</v>
      </c>
      <c r="D179">
        <v>3</v>
      </c>
      <c r="E179">
        <v>3</v>
      </c>
      <c r="K179" s="183">
        <v>2.5118667505576742</v>
      </c>
      <c r="L179">
        <f t="shared" si="16"/>
        <v>0</v>
      </c>
      <c r="M179">
        <f t="shared" si="17"/>
        <v>1</v>
      </c>
      <c r="AE179" s="183">
        <v>2.5118667505576742</v>
      </c>
      <c r="AF179">
        <f t="shared" si="14"/>
        <v>0</v>
      </c>
      <c r="AG179">
        <f t="shared" si="15"/>
        <v>1</v>
      </c>
      <c r="AQ179" s="183">
        <v>2.5118667505576742</v>
      </c>
      <c r="AR179" s="184">
        <v>3.2098966411815493</v>
      </c>
      <c r="AS179">
        <v>1</v>
      </c>
      <c r="AT179">
        <v>0</v>
      </c>
      <c r="AU179">
        <v>1</v>
      </c>
      <c r="BE179" s="183">
        <v>2.5118667505576742</v>
      </c>
      <c r="BF179" s="184">
        <v>3.2098966411815493</v>
      </c>
      <c r="BG179">
        <v>1</v>
      </c>
      <c r="BH179">
        <v>0</v>
      </c>
      <c r="BI179">
        <v>1</v>
      </c>
    </row>
    <row r="180" spans="1:61" x14ac:dyDescent="0.2">
      <c r="A180" s="183">
        <v>2.6119170226248389</v>
      </c>
      <c r="B180" s="184">
        <v>3.62121442634656</v>
      </c>
      <c r="C180">
        <v>1</v>
      </c>
      <c r="D180">
        <v>3</v>
      </c>
      <c r="E180">
        <v>3</v>
      </c>
      <c r="K180" s="183">
        <v>2.6119170226248389</v>
      </c>
      <c r="L180">
        <f t="shared" si="16"/>
        <v>0</v>
      </c>
      <c r="M180">
        <f t="shared" si="17"/>
        <v>1</v>
      </c>
      <c r="AE180" s="183">
        <v>2.6119170226248389</v>
      </c>
      <c r="AF180">
        <f t="shared" si="14"/>
        <v>0</v>
      </c>
      <c r="AG180">
        <f t="shared" si="15"/>
        <v>1</v>
      </c>
      <c r="AQ180" s="183">
        <v>2.6119170226248389</v>
      </c>
      <c r="AR180" s="184">
        <v>3.62121442634656</v>
      </c>
      <c r="AS180">
        <v>1</v>
      </c>
      <c r="AT180">
        <v>0</v>
      </c>
      <c r="AU180">
        <v>1</v>
      </c>
      <c r="BE180" s="183">
        <v>2.6119170226248389</v>
      </c>
      <c r="BF180" s="184">
        <v>3.62121442634656</v>
      </c>
      <c r="BG180">
        <v>1</v>
      </c>
      <c r="BH180">
        <v>0</v>
      </c>
      <c r="BI180">
        <v>1</v>
      </c>
    </row>
    <row r="181" spans="1:61" x14ac:dyDescent="0.2">
      <c r="A181" s="183">
        <v>2.2898047082452102</v>
      </c>
      <c r="B181" s="184">
        <v>3.1454850229388103</v>
      </c>
      <c r="C181">
        <v>0</v>
      </c>
      <c r="D181">
        <v>3</v>
      </c>
      <c r="E181">
        <v>1</v>
      </c>
      <c r="K181" s="183">
        <v>2.2898047082452102</v>
      </c>
      <c r="L181">
        <f t="shared" si="16"/>
        <v>0</v>
      </c>
      <c r="M181">
        <f t="shared" si="17"/>
        <v>1</v>
      </c>
      <c r="AE181" s="183">
        <v>2.2898047082452102</v>
      </c>
      <c r="AF181">
        <f t="shared" si="14"/>
        <v>0</v>
      </c>
      <c r="AG181">
        <f t="shared" si="15"/>
        <v>1</v>
      </c>
      <c r="AQ181" s="183">
        <v>2.2898047082452102</v>
      </c>
      <c r="AR181" s="184">
        <v>3.1454850229388103</v>
      </c>
      <c r="AS181">
        <v>0</v>
      </c>
      <c r="AT181">
        <v>0</v>
      </c>
      <c r="AU181">
        <v>1</v>
      </c>
      <c r="BE181" s="183">
        <v>2.2898047082452102</v>
      </c>
      <c r="BF181" s="184">
        <v>3.1454850229388103</v>
      </c>
      <c r="BG181">
        <v>0</v>
      </c>
      <c r="BH181">
        <v>0</v>
      </c>
      <c r="BI181">
        <v>1</v>
      </c>
    </row>
    <row r="182" spans="1:61" x14ac:dyDescent="0.2">
      <c r="A182" s="183">
        <v>2.1099925011656886</v>
      </c>
      <c r="B182" s="184">
        <v>2.9423262801324017</v>
      </c>
      <c r="C182">
        <v>0</v>
      </c>
      <c r="D182">
        <v>3</v>
      </c>
      <c r="E182">
        <v>3</v>
      </c>
      <c r="K182" s="183">
        <v>2.1099925011656886</v>
      </c>
      <c r="L182">
        <f t="shared" si="16"/>
        <v>0</v>
      </c>
      <c r="M182">
        <f t="shared" si="17"/>
        <v>1</v>
      </c>
      <c r="AE182" s="183">
        <v>2.1099925011656886</v>
      </c>
      <c r="AF182">
        <f t="shared" si="14"/>
        <v>0</v>
      </c>
      <c r="AG182">
        <f t="shared" si="15"/>
        <v>1</v>
      </c>
      <c r="AQ182" s="183">
        <v>2.1099925011656886</v>
      </c>
      <c r="AR182" s="184">
        <v>2.9423262801324017</v>
      </c>
      <c r="AS182">
        <v>0</v>
      </c>
      <c r="AT182">
        <v>0</v>
      </c>
      <c r="AU182">
        <v>1</v>
      </c>
      <c r="BE182" s="183">
        <v>2.1099925011656886</v>
      </c>
      <c r="BF182" s="184">
        <v>2.9423262801324017</v>
      </c>
      <c r="BG182">
        <v>0</v>
      </c>
      <c r="BH182">
        <v>0</v>
      </c>
      <c r="BI182">
        <v>1</v>
      </c>
    </row>
    <row r="183" spans="1:61" x14ac:dyDescent="0.2">
      <c r="A183" s="183">
        <v>2.1471109808333857</v>
      </c>
      <c r="B183" s="184">
        <v>3.6539244844939094</v>
      </c>
      <c r="C183">
        <v>0</v>
      </c>
      <c r="D183">
        <v>2</v>
      </c>
      <c r="E183">
        <v>2</v>
      </c>
      <c r="K183" s="183">
        <v>2.1471109808333857</v>
      </c>
      <c r="L183">
        <f t="shared" si="16"/>
        <v>1</v>
      </c>
      <c r="M183">
        <f t="shared" si="17"/>
        <v>0</v>
      </c>
      <c r="AE183" s="183">
        <v>2.1471109808333857</v>
      </c>
      <c r="AF183">
        <f t="shared" si="14"/>
        <v>0</v>
      </c>
      <c r="AG183">
        <f t="shared" si="15"/>
        <v>0</v>
      </c>
      <c r="AQ183" s="183">
        <v>2.1471109808333857</v>
      </c>
      <c r="AR183" s="184">
        <v>3.6539244844939094</v>
      </c>
      <c r="AS183">
        <v>0</v>
      </c>
      <c r="AT183">
        <v>1</v>
      </c>
      <c r="AU183">
        <v>0</v>
      </c>
      <c r="BE183" s="183">
        <v>2.1471109808333857</v>
      </c>
      <c r="BF183" s="184">
        <v>3.6539244844939094</v>
      </c>
      <c r="BG183">
        <v>0</v>
      </c>
      <c r="BH183">
        <v>0</v>
      </c>
      <c r="BI183">
        <v>0</v>
      </c>
    </row>
    <row r="184" spans="1:61" x14ac:dyDescent="0.2">
      <c r="A184" s="183">
        <v>2.1638740482120191</v>
      </c>
      <c r="B184" s="184">
        <v>3.0531567133188946</v>
      </c>
      <c r="C184">
        <v>0</v>
      </c>
      <c r="D184">
        <v>2</v>
      </c>
      <c r="E184">
        <v>1</v>
      </c>
      <c r="K184" s="183">
        <v>2.1638740482120191</v>
      </c>
      <c r="L184">
        <f t="shared" si="16"/>
        <v>1</v>
      </c>
      <c r="M184">
        <f t="shared" si="17"/>
        <v>0</v>
      </c>
      <c r="AE184" s="183">
        <v>2.1638740482120191</v>
      </c>
      <c r="AF184">
        <f t="shared" si="14"/>
        <v>0</v>
      </c>
      <c r="AG184">
        <f t="shared" si="15"/>
        <v>0</v>
      </c>
      <c r="AQ184" s="183">
        <v>2.1638740482120191</v>
      </c>
      <c r="AR184" s="184">
        <v>3.0531567133188946</v>
      </c>
      <c r="AS184">
        <v>0</v>
      </c>
      <c r="AT184">
        <v>1</v>
      </c>
      <c r="AU184">
        <v>0</v>
      </c>
      <c r="BE184" s="183">
        <v>2.1638740482120191</v>
      </c>
      <c r="BF184" s="184">
        <v>3.0531567133188946</v>
      </c>
      <c r="BG184">
        <v>0</v>
      </c>
      <c r="BH184">
        <v>0</v>
      </c>
      <c r="BI184">
        <v>0</v>
      </c>
    </row>
    <row r="185" spans="1:61" x14ac:dyDescent="0.2">
      <c r="A185" s="183">
        <v>2.0493424490740288</v>
      </c>
      <c r="B185" s="184">
        <v>3.2465628307513543</v>
      </c>
      <c r="C185">
        <v>0</v>
      </c>
      <c r="D185">
        <v>1</v>
      </c>
      <c r="E185">
        <v>1</v>
      </c>
      <c r="K185" s="183">
        <v>2.0493424490740288</v>
      </c>
      <c r="L185">
        <f t="shared" si="16"/>
        <v>0</v>
      </c>
      <c r="M185">
        <f t="shared" si="17"/>
        <v>0</v>
      </c>
      <c r="AE185" s="183">
        <v>2.0493424490740288</v>
      </c>
      <c r="AF185">
        <f t="shared" si="14"/>
        <v>1</v>
      </c>
      <c r="AG185">
        <f t="shared" si="15"/>
        <v>0</v>
      </c>
      <c r="AQ185" s="183">
        <v>2.0493424490740288</v>
      </c>
      <c r="AR185" s="184">
        <v>3.2465628307513543</v>
      </c>
      <c r="AS185">
        <v>0</v>
      </c>
      <c r="AT185">
        <v>0</v>
      </c>
      <c r="AU185">
        <v>0</v>
      </c>
      <c r="BE185" s="183">
        <v>2.0493424490740288</v>
      </c>
      <c r="BF185" s="184">
        <v>3.2465628307513543</v>
      </c>
      <c r="BG185">
        <v>0</v>
      </c>
      <c r="BH185">
        <v>1</v>
      </c>
      <c r="BI185">
        <v>0</v>
      </c>
    </row>
    <row r="186" spans="1:61" x14ac:dyDescent="0.2">
      <c r="A186" s="183">
        <v>2.2815450411615892</v>
      </c>
      <c r="B186" s="184">
        <v>2.7710757946956437</v>
      </c>
      <c r="C186">
        <v>0</v>
      </c>
      <c r="D186">
        <v>3</v>
      </c>
      <c r="E186">
        <v>2</v>
      </c>
      <c r="K186" s="183">
        <v>2.2815450411615892</v>
      </c>
      <c r="L186">
        <f t="shared" si="16"/>
        <v>0</v>
      </c>
      <c r="M186">
        <f t="shared" si="17"/>
        <v>1</v>
      </c>
      <c r="AE186" s="183">
        <v>2.2815450411615892</v>
      </c>
      <c r="AF186">
        <f t="shared" si="14"/>
        <v>0</v>
      </c>
      <c r="AG186">
        <f t="shared" si="15"/>
        <v>1</v>
      </c>
      <c r="AQ186" s="183">
        <v>2.2815450411615892</v>
      </c>
      <c r="AR186" s="184">
        <v>2.7710757946956437</v>
      </c>
      <c r="AS186">
        <v>0</v>
      </c>
      <c r="AT186">
        <v>0</v>
      </c>
      <c r="AU186">
        <v>1</v>
      </c>
      <c r="BE186" s="183">
        <v>2.2815450411615892</v>
      </c>
      <c r="BF186" s="184">
        <v>2.7710757946956437</v>
      </c>
      <c r="BG186">
        <v>0</v>
      </c>
      <c r="BH186">
        <v>0</v>
      </c>
      <c r="BI186">
        <v>1</v>
      </c>
    </row>
    <row r="187" spans="1:61" x14ac:dyDescent="0.2">
      <c r="A187" s="183">
        <v>2.6290513230033685</v>
      </c>
      <c r="B187" s="184">
        <v>3.6916554390138483</v>
      </c>
      <c r="C187">
        <v>1</v>
      </c>
      <c r="D187">
        <v>1</v>
      </c>
      <c r="E187">
        <v>3</v>
      </c>
      <c r="K187" s="183">
        <v>2.6290513230033685</v>
      </c>
      <c r="L187">
        <f t="shared" si="16"/>
        <v>0</v>
      </c>
      <c r="M187">
        <f t="shared" si="17"/>
        <v>0</v>
      </c>
      <c r="AE187" s="183">
        <v>2.6290513230033685</v>
      </c>
      <c r="AF187">
        <f t="shared" si="14"/>
        <v>1</v>
      </c>
      <c r="AG187">
        <f t="shared" si="15"/>
        <v>0</v>
      </c>
      <c r="AQ187" s="183">
        <v>2.6290513230033685</v>
      </c>
      <c r="AR187" s="184">
        <v>3.6916554390138483</v>
      </c>
      <c r="AS187">
        <v>1</v>
      </c>
      <c r="AT187">
        <v>0</v>
      </c>
      <c r="AU187">
        <v>0</v>
      </c>
      <c r="BE187" s="183">
        <v>2.6290513230033685</v>
      </c>
      <c r="BF187" s="184">
        <v>3.6916554390138483</v>
      </c>
      <c r="BG187">
        <v>1</v>
      </c>
      <c r="BH187">
        <v>1</v>
      </c>
      <c r="BI187">
        <v>0</v>
      </c>
    </row>
    <row r="188" spans="1:61" x14ac:dyDescent="0.2">
      <c r="A188" s="183">
        <v>2.0005672941368537</v>
      </c>
      <c r="B188" s="184">
        <v>3.2780261178381624</v>
      </c>
      <c r="C188">
        <v>0</v>
      </c>
      <c r="D188">
        <v>1</v>
      </c>
      <c r="E188">
        <v>4</v>
      </c>
      <c r="K188" s="183">
        <v>2.0005672941368537</v>
      </c>
      <c r="L188">
        <f t="shared" si="16"/>
        <v>0</v>
      </c>
      <c r="M188">
        <f t="shared" si="17"/>
        <v>0</v>
      </c>
      <c r="AE188" s="183">
        <v>2.0005672941368537</v>
      </c>
      <c r="AF188">
        <f t="shared" si="14"/>
        <v>1</v>
      </c>
      <c r="AG188">
        <f t="shared" si="15"/>
        <v>0</v>
      </c>
      <c r="AQ188" s="183">
        <v>2.0005672941368537</v>
      </c>
      <c r="AR188" s="184">
        <v>3.2780261178381624</v>
      </c>
      <c r="AS188">
        <v>0</v>
      </c>
      <c r="AT188">
        <v>0</v>
      </c>
      <c r="AU188">
        <v>0</v>
      </c>
      <c r="BE188" s="183">
        <v>2.0005672941368537</v>
      </c>
      <c r="BF188" s="184">
        <v>3.2780261178381624</v>
      </c>
      <c r="BG188">
        <v>0</v>
      </c>
      <c r="BH188">
        <v>1</v>
      </c>
      <c r="BI188">
        <v>0</v>
      </c>
    </row>
    <row r="189" spans="1:61" x14ac:dyDescent="0.2">
      <c r="A189" s="183">
        <v>2.6614612121757819</v>
      </c>
      <c r="B189" s="184">
        <v>3.8248960945004367</v>
      </c>
      <c r="C189">
        <v>1</v>
      </c>
      <c r="D189">
        <v>2</v>
      </c>
      <c r="E189">
        <v>1</v>
      </c>
      <c r="K189" s="183">
        <v>2.6614612121757819</v>
      </c>
      <c r="L189">
        <f t="shared" si="16"/>
        <v>1</v>
      </c>
      <c r="M189">
        <f t="shared" si="17"/>
        <v>0</v>
      </c>
      <c r="AE189" s="183">
        <v>2.6614612121757819</v>
      </c>
      <c r="AF189">
        <f t="shared" si="14"/>
        <v>0</v>
      </c>
      <c r="AG189">
        <f t="shared" si="15"/>
        <v>0</v>
      </c>
      <c r="AQ189" s="183">
        <v>2.6614612121757819</v>
      </c>
      <c r="AR189" s="184">
        <v>3.8248960945004367</v>
      </c>
      <c r="AS189">
        <v>1</v>
      </c>
      <c r="AT189">
        <v>1</v>
      </c>
      <c r="AU189">
        <v>0</v>
      </c>
      <c r="BE189" s="183">
        <v>2.6614612121757819</v>
      </c>
      <c r="BF189" s="184">
        <v>3.8248960945004367</v>
      </c>
      <c r="BG189">
        <v>1</v>
      </c>
      <c r="BH189">
        <v>0</v>
      </c>
      <c r="BI189">
        <v>0</v>
      </c>
    </row>
    <row r="190" spans="1:61" x14ac:dyDescent="0.2">
      <c r="A190" s="183">
        <v>2.1583751068208947</v>
      </c>
      <c r="B190" s="184">
        <v>3.1851215069004684</v>
      </c>
      <c r="C190">
        <v>0</v>
      </c>
      <c r="D190">
        <v>3</v>
      </c>
      <c r="E190">
        <v>4</v>
      </c>
      <c r="K190" s="183">
        <v>2.1583751068208947</v>
      </c>
      <c r="L190">
        <f t="shared" si="16"/>
        <v>0</v>
      </c>
      <c r="M190">
        <f t="shared" si="17"/>
        <v>1</v>
      </c>
      <c r="AE190" s="183">
        <v>2.1583751068208947</v>
      </c>
      <c r="AF190">
        <f t="shared" si="14"/>
        <v>0</v>
      </c>
      <c r="AG190">
        <f t="shared" si="15"/>
        <v>1</v>
      </c>
      <c r="AQ190" s="183">
        <v>2.1583751068208947</v>
      </c>
      <c r="AR190" s="184">
        <v>3.1851215069004684</v>
      </c>
      <c r="AS190">
        <v>0</v>
      </c>
      <c r="AT190">
        <v>0</v>
      </c>
      <c r="AU190">
        <v>1</v>
      </c>
      <c r="BE190" s="183">
        <v>2.1583751068208947</v>
      </c>
      <c r="BF190" s="184">
        <v>3.1851215069004684</v>
      </c>
      <c r="BG190">
        <v>0</v>
      </c>
      <c r="BH190">
        <v>0</v>
      </c>
      <c r="BI190">
        <v>1</v>
      </c>
    </row>
    <row r="191" spans="1:61" x14ac:dyDescent="0.2">
      <c r="A191" s="183">
        <v>2.5184811076197366</v>
      </c>
      <c r="B191" s="184">
        <v>3.2370889979922506</v>
      </c>
      <c r="C191">
        <v>1</v>
      </c>
      <c r="D191">
        <v>3</v>
      </c>
      <c r="E191">
        <v>1</v>
      </c>
      <c r="K191" s="183">
        <v>2.5184811076197366</v>
      </c>
      <c r="L191">
        <f t="shared" si="16"/>
        <v>0</v>
      </c>
      <c r="M191">
        <f t="shared" si="17"/>
        <v>1</v>
      </c>
      <c r="AE191" s="183">
        <v>2.5184811076197366</v>
      </c>
      <c r="AF191">
        <f t="shared" si="14"/>
        <v>0</v>
      </c>
      <c r="AG191">
        <f t="shared" si="15"/>
        <v>1</v>
      </c>
      <c r="AQ191" s="183">
        <v>2.5184811076197366</v>
      </c>
      <c r="AR191" s="184">
        <v>3.2370889979922506</v>
      </c>
      <c r="AS191">
        <v>1</v>
      </c>
      <c r="AT191">
        <v>0</v>
      </c>
      <c r="AU191">
        <v>1</v>
      </c>
      <c r="BE191" s="183">
        <v>2.5184811076197366</v>
      </c>
      <c r="BF191" s="184">
        <v>3.2370889979922506</v>
      </c>
      <c r="BG191">
        <v>1</v>
      </c>
      <c r="BH191">
        <v>0</v>
      </c>
      <c r="BI191">
        <v>1</v>
      </c>
    </row>
    <row r="192" spans="1:61" x14ac:dyDescent="0.2">
      <c r="A192" s="183">
        <v>2.0919853814592351</v>
      </c>
      <c r="B192" s="184">
        <v>3.2476990170075442</v>
      </c>
      <c r="C192">
        <v>0</v>
      </c>
      <c r="D192">
        <v>2</v>
      </c>
      <c r="E192">
        <v>2</v>
      </c>
      <c r="K192" s="183">
        <v>2.0919853814592351</v>
      </c>
      <c r="L192">
        <f t="shared" si="16"/>
        <v>1</v>
      </c>
      <c r="M192">
        <f t="shared" si="17"/>
        <v>0</v>
      </c>
      <c r="AE192" s="183">
        <v>2.0919853814592351</v>
      </c>
      <c r="AF192">
        <f t="shared" si="14"/>
        <v>0</v>
      </c>
      <c r="AG192">
        <f t="shared" si="15"/>
        <v>0</v>
      </c>
      <c r="AQ192" s="183">
        <v>2.0919853814592351</v>
      </c>
      <c r="AR192" s="184">
        <v>3.2476990170075442</v>
      </c>
      <c r="AS192">
        <v>0</v>
      </c>
      <c r="AT192">
        <v>1</v>
      </c>
      <c r="AU192">
        <v>0</v>
      </c>
      <c r="BE192" s="183">
        <v>2.0919853814592351</v>
      </c>
      <c r="BF192" s="184">
        <v>3.2476990170075442</v>
      </c>
      <c r="BG192">
        <v>0</v>
      </c>
      <c r="BH192">
        <v>0</v>
      </c>
      <c r="BI192">
        <v>0</v>
      </c>
    </row>
    <row r="193" spans="1:61" x14ac:dyDescent="0.2">
      <c r="A193" s="183">
        <v>2.5068277861119714</v>
      </c>
      <c r="B193" s="184">
        <v>3.1891808984603269</v>
      </c>
      <c r="C193">
        <v>1</v>
      </c>
      <c r="D193">
        <v>2</v>
      </c>
      <c r="E193">
        <v>2</v>
      </c>
      <c r="K193" s="183">
        <v>2.5068277861119714</v>
      </c>
      <c r="L193">
        <f t="shared" si="16"/>
        <v>1</v>
      </c>
      <c r="M193">
        <f t="shared" si="17"/>
        <v>0</v>
      </c>
      <c r="AE193" s="183">
        <v>2.5068277861119714</v>
      </c>
      <c r="AF193">
        <f t="shared" si="14"/>
        <v>0</v>
      </c>
      <c r="AG193">
        <f t="shared" si="15"/>
        <v>0</v>
      </c>
      <c r="AQ193" s="183">
        <v>2.5068277861119714</v>
      </c>
      <c r="AR193" s="184">
        <v>3.1891808984603269</v>
      </c>
      <c r="AS193">
        <v>1</v>
      </c>
      <c r="AT193">
        <v>1</v>
      </c>
      <c r="AU193">
        <v>0</v>
      </c>
      <c r="BE193" s="183">
        <v>2.5068277861119714</v>
      </c>
      <c r="BF193" s="184">
        <v>3.1891808984603269</v>
      </c>
      <c r="BG193">
        <v>1</v>
      </c>
      <c r="BH193">
        <v>0</v>
      </c>
      <c r="BI193">
        <v>0</v>
      </c>
    </row>
    <row r="194" spans="1:61" x14ac:dyDescent="0.2">
      <c r="A194" s="183">
        <v>2.0947945036385498</v>
      </c>
      <c r="B194" s="184">
        <v>3.0895466422557365</v>
      </c>
      <c r="C194">
        <v>0</v>
      </c>
      <c r="D194">
        <v>2</v>
      </c>
      <c r="E194">
        <v>2</v>
      </c>
      <c r="K194" s="183">
        <v>2.0947945036385498</v>
      </c>
      <c r="L194">
        <f t="shared" ref="L194:L201" si="18">IF(D194=2,1,0)</f>
        <v>1</v>
      </c>
      <c r="M194">
        <f t="shared" ref="M194:M201" si="19">IF(D194=3,1,0)</f>
        <v>0</v>
      </c>
      <c r="AE194" s="183">
        <v>2.0947945036385498</v>
      </c>
      <c r="AF194">
        <f t="shared" si="14"/>
        <v>0</v>
      </c>
      <c r="AG194">
        <f t="shared" si="15"/>
        <v>0</v>
      </c>
      <c r="AQ194" s="183">
        <v>2.0947945036385498</v>
      </c>
      <c r="AR194" s="184">
        <v>3.0895466422557365</v>
      </c>
      <c r="AS194">
        <v>0</v>
      </c>
      <c r="AT194">
        <v>1</v>
      </c>
      <c r="AU194">
        <v>0</v>
      </c>
      <c r="BE194" s="183">
        <v>2.0947945036385498</v>
      </c>
      <c r="BF194" s="184">
        <v>3.0895466422557365</v>
      </c>
      <c r="BG194">
        <v>0</v>
      </c>
      <c r="BH194">
        <v>0</v>
      </c>
      <c r="BI194">
        <v>0</v>
      </c>
    </row>
    <row r="195" spans="1:61" x14ac:dyDescent="0.2">
      <c r="A195" s="183">
        <v>2.4270486843871186</v>
      </c>
      <c r="B195" s="184">
        <v>2.8612001469248209</v>
      </c>
      <c r="C195">
        <v>1</v>
      </c>
      <c r="D195">
        <v>2</v>
      </c>
      <c r="E195">
        <v>4</v>
      </c>
      <c r="K195" s="183">
        <v>2.4270486843871186</v>
      </c>
      <c r="L195">
        <f t="shared" si="18"/>
        <v>1</v>
      </c>
      <c r="M195">
        <f t="shared" si="19"/>
        <v>0</v>
      </c>
      <c r="AE195" s="183">
        <v>2.4270486843871186</v>
      </c>
      <c r="AF195">
        <f t="shared" ref="AF195:AF201" si="20">IF(D195=1,1,0)</f>
        <v>0</v>
      </c>
      <c r="AG195">
        <f t="shared" ref="AG195:AG201" si="21">IF(D195=3,1,0)</f>
        <v>0</v>
      </c>
      <c r="AQ195" s="183">
        <v>2.4270486843871186</v>
      </c>
      <c r="AR195" s="184">
        <v>2.8612001469248209</v>
      </c>
      <c r="AS195">
        <v>1</v>
      </c>
      <c r="AT195">
        <v>1</v>
      </c>
      <c r="AU195">
        <v>0</v>
      </c>
      <c r="BE195" s="183">
        <v>2.4270486843871186</v>
      </c>
      <c r="BF195" s="184">
        <v>2.8612001469248209</v>
      </c>
      <c r="BG195">
        <v>1</v>
      </c>
      <c r="BH195">
        <v>0</v>
      </c>
      <c r="BI195">
        <v>0</v>
      </c>
    </row>
    <row r="196" spans="1:61" x14ac:dyDescent="0.2">
      <c r="A196" s="183">
        <v>2.3195799276907927</v>
      </c>
      <c r="B196" s="184">
        <v>3.5073158485069871</v>
      </c>
      <c r="C196">
        <v>0</v>
      </c>
      <c r="D196">
        <v>2</v>
      </c>
      <c r="E196">
        <v>4</v>
      </c>
      <c r="K196" s="183">
        <v>2.3195799276907927</v>
      </c>
      <c r="L196">
        <f t="shared" si="18"/>
        <v>1</v>
      </c>
      <c r="M196">
        <f t="shared" si="19"/>
        <v>0</v>
      </c>
      <c r="AE196" s="183">
        <v>2.3195799276907927</v>
      </c>
      <c r="AF196">
        <f t="shared" si="20"/>
        <v>0</v>
      </c>
      <c r="AG196">
        <f t="shared" si="21"/>
        <v>0</v>
      </c>
      <c r="AQ196" s="183">
        <v>2.3195799276907927</v>
      </c>
      <c r="AR196" s="184">
        <v>3.5073158485069871</v>
      </c>
      <c r="AS196">
        <v>0</v>
      </c>
      <c r="AT196">
        <v>1</v>
      </c>
      <c r="AU196">
        <v>0</v>
      </c>
      <c r="BE196" s="183">
        <v>2.3195799276907927</v>
      </c>
      <c r="BF196" s="184">
        <v>3.5073158485069871</v>
      </c>
      <c r="BG196">
        <v>0</v>
      </c>
      <c r="BH196">
        <v>0</v>
      </c>
      <c r="BI196">
        <v>0</v>
      </c>
    </row>
    <row r="197" spans="1:61" x14ac:dyDescent="0.2">
      <c r="A197" s="183">
        <v>2.7429445250728168</v>
      </c>
      <c r="B197" s="184">
        <v>4.1598830475215802</v>
      </c>
      <c r="C197">
        <v>1</v>
      </c>
      <c r="D197">
        <v>3</v>
      </c>
      <c r="E197">
        <v>3</v>
      </c>
      <c r="K197" s="183">
        <v>2.7429445250728168</v>
      </c>
      <c r="L197">
        <f t="shared" si="18"/>
        <v>0</v>
      </c>
      <c r="M197">
        <f t="shared" si="19"/>
        <v>1</v>
      </c>
      <c r="AE197" s="183">
        <v>2.7429445250728168</v>
      </c>
      <c r="AF197">
        <f t="shared" si="20"/>
        <v>0</v>
      </c>
      <c r="AG197">
        <f t="shared" si="21"/>
        <v>1</v>
      </c>
      <c r="AQ197" s="183">
        <v>2.7429445250728168</v>
      </c>
      <c r="AR197" s="184">
        <v>4.1598830475215802</v>
      </c>
      <c r="AS197">
        <v>1</v>
      </c>
      <c r="AT197">
        <v>0</v>
      </c>
      <c r="AU197">
        <v>1</v>
      </c>
      <c r="BE197" s="183">
        <v>2.7429445250728168</v>
      </c>
      <c r="BF197" s="184">
        <v>4.1598830475215802</v>
      </c>
      <c r="BG197">
        <v>1</v>
      </c>
      <c r="BH197">
        <v>0</v>
      </c>
      <c r="BI197">
        <v>1</v>
      </c>
    </row>
    <row r="198" spans="1:61" x14ac:dyDescent="0.2">
      <c r="A198" s="183">
        <v>2.1333051013715156</v>
      </c>
      <c r="B198" s="184">
        <v>3.0718843460967764</v>
      </c>
      <c r="C198">
        <v>0</v>
      </c>
      <c r="D198">
        <v>3</v>
      </c>
      <c r="E198">
        <v>4</v>
      </c>
      <c r="K198" s="183">
        <v>2.1333051013715156</v>
      </c>
      <c r="L198">
        <f t="shared" si="18"/>
        <v>0</v>
      </c>
      <c r="M198">
        <f t="shared" si="19"/>
        <v>1</v>
      </c>
      <c r="AE198" s="183">
        <v>2.1333051013715156</v>
      </c>
      <c r="AF198">
        <f t="shared" si="20"/>
        <v>0</v>
      </c>
      <c r="AG198">
        <f t="shared" si="21"/>
        <v>1</v>
      </c>
      <c r="AQ198" s="183">
        <v>2.1333051013715156</v>
      </c>
      <c r="AR198" s="184">
        <v>3.0718843460967764</v>
      </c>
      <c r="AS198">
        <v>0</v>
      </c>
      <c r="AT198">
        <v>0</v>
      </c>
      <c r="AU198">
        <v>1</v>
      </c>
      <c r="BE198" s="183">
        <v>2.1333051013715156</v>
      </c>
      <c r="BF198" s="184">
        <v>3.0718843460967764</v>
      </c>
      <c r="BG198">
        <v>0</v>
      </c>
      <c r="BH198">
        <v>0</v>
      </c>
      <c r="BI198">
        <v>1</v>
      </c>
    </row>
    <row r="199" spans="1:61" x14ac:dyDescent="0.2">
      <c r="A199" s="183">
        <v>2.3624781530653127</v>
      </c>
      <c r="B199" s="184">
        <v>2.5957435181573967</v>
      </c>
      <c r="C199">
        <v>1</v>
      </c>
      <c r="D199">
        <v>3</v>
      </c>
      <c r="E199">
        <v>1</v>
      </c>
      <c r="K199" s="183">
        <v>2.3624781530653127</v>
      </c>
      <c r="L199">
        <f t="shared" si="18"/>
        <v>0</v>
      </c>
      <c r="M199">
        <f t="shared" si="19"/>
        <v>1</v>
      </c>
      <c r="AE199" s="183">
        <v>2.3624781530653127</v>
      </c>
      <c r="AF199">
        <f t="shared" si="20"/>
        <v>0</v>
      </c>
      <c r="AG199">
        <f t="shared" si="21"/>
        <v>1</v>
      </c>
      <c r="AQ199" s="183">
        <v>2.3624781530653127</v>
      </c>
      <c r="AR199" s="184">
        <v>2.5957435181573967</v>
      </c>
      <c r="AS199">
        <v>1</v>
      </c>
      <c r="AT199">
        <v>0</v>
      </c>
      <c r="AU199">
        <v>1</v>
      </c>
      <c r="BE199" s="183">
        <v>2.3624781530653127</v>
      </c>
      <c r="BF199" s="184">
        <v>2.5957435181573967</v>
      </c>
      <c r="BG199">
        <v>1</v>
      </c>
      <c r="BH199">
        <v>0</v>
      </c>
      <c r="BI199">
        <v>1</v>
      </c>
    </row>
    <row r="200" spans="1:61" x14ac:dyDescent="0.2">
      <c r="A200" s="183">
        <v>2.4144696905405727</v>
      </c>
      <c r="B200" s="184">
        <v>2.8094865055556877</v>
      </c>
      <c r="C200">
        <v>1</v>
      </c>
      <c r="D200">
        <v>2</v>
      </c>
      <c r="E200">
        <v>3</v>
      </c>
      <c r="K200" s="183">
        <v>2.4144696905405727</v>
      </c>
      <c r="L200">
        <f t="shared" si="18"/>
        <v>1</v>
      </c>
      <c r="M200">
        <f t="shared" si="19"/>
        <v>0</v>
      </c>
      <c r="AE200" s="183">
        <v>2.4144696905405727</v>
      </c>
      <c r="AF200">
        <f t="shared" si="20"/>
        <v>0</v>
      </c>
      <c r="AG200">
        <f t="shared" si="21"/>
        <v>0</v>
      </c>
      <c r="AQ200" s="183">
        <v>2.4144696905405727</v>
      </c>
      <c r="AR200" s="184">
        <v>2.8094865055556877</v>
      </c>
      <c r="AS200">
        <v>1</v>
      </c>
      <c r="AT200">
        <v>1</v>
      </c>
      <c r="AU200">
        <v>0</v>
      </c>
      <c r="BE200" s="183">
        <v>2.4144696905405727</v>
      </c>
      <c r="BF200" s="184">
        <v>2.8094865055556877</v>
      </c>
      <c r="BG200">
        <v>1</v>
      </c>
      <c r="BH200">
        <v>0</v>
      </c>
      <c r="BI200">
        <v>0</v>
      </c>
    </row>
    <row r="201" spans="1:61" x14ac:dyDescent="0.2">
      <c r="A201" s="183">
        <v>2.6399678514845437</v>
      </c>
      <c r="B201" s="184">
        <v>3.7365345005475685</v>
      </c>
      <c r="C201">
        <v>1</v>
      </c>
      <c r="D201">
        <v>1</v>
      </c>
      <c r="E201">
        <v>4</v>
      </c>
      <c r="K201" s="183">
        <v>2.6399678514845437</v>
      </c>
      <c r="L201">
        <f t="shared" si="18"/>
        <v>0</v>
      </c>
      <c r="M201">
        <f t="shared" si="19"/>
        <v>0</v>
      </c>
      <c r="AE201" s="183">
        <v>2.6399678514845437</v>
      </c>
      <c r="AF201">
        <f t="shared" si="20"/>
        <v>1</v>
      </c>
      <c r="AG201">
        <f t="shared" si="21"/>
        <v>0</v>
      </c>
      <c r="AQ201" s="183">
        <v>2.6399678514845437</v>
      </c>
      <c r="AR201" s="184">
        <v>3.7365345005475685</v>
      </c>
      <c r="AS201">
        <v>1</v>
      </c>
      <c r="AT201">
        <v>0</v>
      </c>
      <c r="AU201">
        <v>0</v>
      </c>
      <c r="BE201" s="183">
        <v>2.6399678514845437</v>
      </c>
      <c r="BF201" s="184">
        <v>3.7365345005475685</v>
      </c>
      <c r="BG201">
        <v>1</v>
      </c>
      <c r="BH201">
        <v>1</v>
      </c>
      <c r="BI201">
        <v>0</v>
      </c>
    </row>
  </sheetData>
  <sortState ref="A2:E71">
    <sortCondition ref="A2:A71"/>
  </sortState>
  <pageMargins left="0.7" right="0.7" top="0.75" bottom="0.75" header="0.3" footer="0.3"/>
  <pageSetup paperSize="9" orientation="portrait" horizontalDpi="0" verticalDpi="0"/>
  <ignoredErrors>
    <ignoredError sqref="G2:I76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60"/>
  <sheetViews>
    <sheetView workbookViewId="0">
      <selection activeCell="T10" sqref="T10"/>
    </sheetView>
  </sheetViews>
  <sheetFormatPr baseColWidth="10" defaultColWidth="8.83203125" defaultRowHeight="15" x14ac:dyDescent="0.2"/>
  <cols>
    <col min="1" max="1" width="16.1640625" customWidth="1"/>
    <col min="2" max="2" width="19.5" customWidth="1"/>
    <col min="3" max="3" width="17" customWidth="1"/>
    <col min="4" max="4" width="16.33203125" customWidth="1"/>
    <col min="5" max="5" width="15.6640625" customWidth="1"/>
    <col min="6" max="6" width="15.33203125" customWidth="1"/>
    <col min="8" max="8" width="9.5" bestFit="1" customWidth="1"/>
    <col min="9" max="9" width="11.5" bestFit="1" customWidth="1"/>
    <col min="17" max="18" width="27.5" bestFit="1" customWidth="1"/>
    <col min="19" max="19" width="20" bestFit="1" customWidth="1"/>
    <col min="20" max="20" width="24" bestFit="1" customWidth="1"/>
    <col min="21" max="22" width="26.5" bestFit="1" customWidth="1"/>
  </cols>
  <sheetData>
    <row r="1" spans="1:23" s="9" customFormat="1" ht="65" thickBot="1" x14ac:dyDescent="0.25">
      <c r="A1" s="149" t="s">
        <v>88</v>
      </c>
      <c r="B1" s="149" t="s">
        <v>89</v>
      </c>
      <c r="C1" s="149" t="s">
        <v>93</v>
      </c>
      <c r="D1" s="149" t="s">
        <v>90</v>
      </c>
      <c r="E1" s="149" t="s">
        <v>91</v>
      </c>
      <c r="F1" s="149" t="s">
        <v>92</v>
      </c>
      <c r="I1" s="99" t="s">
        <v>30</v>
      </c>
      <c r="J1" s="100"/>
      <c r="K1" s="100"/>
      <c r="L1" s="100"/>
      <c r="M1" s="100"/>
      <c r="N1" s="100"/>
      <c r="O1" s="101"/>
    </row>
    <row r="2" spans="1:23" ht="16" thickBot="1" x14ac:dyDescent="0.25">
      <c r="A2" s="117">
        <v>55.7</v>
      </c>
      <c r="B2" s="117">
        <v>74.3</v>
      </c>
      <c r="C2" s="117">
        <v>13.4</v>
      </c>
      <c r="D2" s="117">
        <v>83.5</v>
      </c>
      <c r="E2" s="117">
        <v>598.6</v>
      </c>
      <c r="F2" s="117">
        <v>21.7</v>
      </c>
      <c r="I2" s="102"/>
      <c r="J2" s="103"/>
      <c r="K2" s="103"/>
      <c r="L2" s="103"/>
      <c r="M2" s="103"/>
      <c r="N2" s="103"/>
      <c r="O2" s="104"/>
      <c r="Q2" s="26" t="s">
        <v>125</v>
      </c>
      <c r="R2" s="27" t="s">
        <v>126</v>
      </c>
      <c r="S2" s="27" t="s">
        <v>127</v>
      </c>
      <c r="T2" s="27" t="s">
        <v>128</v>
      </c>
      <c r="U2" s="27" t="s">
        <v>129</v>
      </c>
      <c r="V2" s="28" t="s">
        <v>129</v>
      </c>
    </row>
    <row r="3" spans="1:23" x14ac:dyDescent="0.2">
      <c r="A3" s="117">
        <v>55.7</v>
      </c>
      <c r="B3" s="117">
        <v>72.5</v>
      </c>
      <c r="C3" s="117">
        <v>13.6</v>
      </c>
      <c r="D3" s="117">
        <v>114</v>
      </c>
      <c r="E3" s="117">
        <v>610</v>
      </c>
      <c r="F3" s="117">
        <v>20.7</v>
      </c>
      <c r="I3" s="105" t="s">
        <v>31</v>
      </c>
      <c r="J3" s="106"/>
      <c r="K3" s="103"/>
      <c r="L3" s="103"/>
      <c r="M3" s="103"/>
      <c r="N3" s="103"/>
      <c r="O3" s="104"/>
      <c r="Q3" s="22" t="s">
        <v>125</v>
      </c>
      <c r="R3" s="23">
        <v>1</v>
      </c>
      <c r="S3" s="23"/>
      <c r="T3" s="23"/>
      <c r="U3" s="23"/>
      <c r="V3" s="29"/>
    </row>
    <row r="4" spans="1:23" x14ac:dyDescent="0.2">
      <c r="A4" s="117">
        <v>52.8</v>
      </c>
      <c r="B4" s="117">
        <v>70.5</v>
      </c>
      <c r="C4" s="117">
        <v>14</v>
      </c>
      <c r="D4" s="117">
        <v>172.5</v>
      </c>
      <c r="E4" s="117">
        <v>654.6</v>
      </c>
      <c r="F4" s="117">
        <v>19.2</v>
      </c>
      <c r="I4" s="107" t="s">
        <v>32</v>
      </c>
      <c r="J4" s="108">
        <v>0.92325189790155016</v>
      </c>
      <c r="K4" s="103"/>
      <c r="L4" s="103"/>
      <c r="M4" s="103"/>
      <c r="N4" s="103"/>
      <c r="O4" s="104"/>
      <c r="Q4" s="22" t="s">
        <v>126</v>
      </c>
      <c r="R4" s="23">
        <v>0.79068337097301911</v>
      </c>
      <c r="S4" s="23">
        <v>1</v>
      </c>
      <c r="T4" s="23"/>
      <c r="U4" s="23"/>
      <c r="V4" s="29"/>
    </row>
    <row r="5" spans="1:23" x14ac:dyDescent="0.2">
      <c r="A5" s="117">
        <v>57.3</v>
      </c>
      <c r="B5" s="117">
        <v>74.400000000000006</v>
      </c>
      <c r="C5" s="117">
        <v>13.8</v>
      </c>
      <c r="D5" s="117">
        <v>191.1</v>
      </c>
      <c r="E5" s="117">
        <v>684.9</v>
      </c>
      <c r="F5" s="117">
        <v>19.100000000000001</v>
      </c>
      <c r="I5" s="107" t="s">
        <v>33</v>
      </c>
      <c r="J5" s="108">
        <v>0.85239406697881437</v>
      </c>
      <c r="K5" s="103"/>
      <c r="L5" s="103"/>
      <c r="M5" s="103"/>
      <c r="N5" s="103"/>
      <c r="O5" s="104"/>
      <c r="Q5" s="22" t="s">
        <v>127</v>
      </c>
      <c r="R5" s="23">
        <v>0.85575700254824627</v>
      </c>
      <c r="S5" s="23">
        <v>0.97210907496776566</v>
      </c>
      <c r="T5" s="23">
        <v>1</v>
      </c>
      <c r="U5" s="23"/>
      <c r="V5" s="29"/>
    </row>
    <row r="6" spans="1:23" x14ac:dyDescent="0.2">
      <c r="A6" s="117">
        <v>59.7</v>
      </c>
      <c r="B6" s="117">
        <v>76.3</v>
      </c>
      <c r="C6" s="117">
        <v>14.1</v>
      </c>
      <c r="D6" s="117">
        <v>250.9</v>
      </c>
      <c r="E6" s="117">
        <v>697.2</v>
      </c>
      <c r="F6" s="117">
        <v>19.2</v>
      </c>
      <c r="I6" s="107" t="s">
        <v>34</v>
      </c>
      <c r="J6" s="108">
        <v>0.84624381976959828</v>
      </c>
      <c r="K6" s="103"/>
      <c r="L6" s="103"/>
      <c r="M6" s="103"/>
      <c r="N6" s="103"/>
      <c r="O6" s="104"/>
      <c r="Q6" s="22" t="s">
        <v>128</v>
      </c>
      <c r="R6" s="23">
        <v>0.79112097848410179</v>
      </c>
      <c r="S6" s="23">
        <v>0.96791946310236765</v>
      </c>
      <c r="T6" s="23">
        <v>0.95212768430297845</v>
      </c>
      <c r="U6" s="23">
        <v>1</v>
      </c>
      <c r="V6" s="29"/>
    </row>
    <row r="7" spans="1:23" ht="16" thickBot="1" x14ac:dyDescent="0.25">
      <c r="A7" s="117">
        <v>60.2</v>
      </c>
      <c r="B7" s="117">
        <v>78.099999999999994</v>
      </c>
      <c r="C7" s="117">
        <v>14.3</v>
      </c>
      <c r="D7" s="117">
        <v>276.39999999999998</v>
      </c>
      <c r="E7" s="117">
        <v>670.2</v>
      </c>
      <c r="F7" s="117">
        <v>19.100000000000001</v>
      </c>
      <c r="I7" s="107" t="s">
        <v>35</v>
      </c>
      <c r="J7" s="108">
        <v>1.5154753465564175</v>
      </c>
      <c r="K7" s="103"/>
      <c r="L7" s="103"/>
      <c r="M7" s="103"/>
      <c r="N7" s="103"/>
      <c r="O7" s="104"/>
      <c r="Q7" s="24" t="s">
        <v>129</v>
      </c>
      <c r="R7" s="25">
        <v>5.703375444194355E-2</v>
      </c>
      <c r="S7" s="25">
        <v>-0.42282425716094574</v>
      </c>
      <c r="T7" s="25">
        <v>-0.40418661270784123</v>
      </c>
      <c r="U7" s="25">
        <v>-0.44848281772399956</v>
      </c>
      <c r="V7" s="30">
        <v>1</v>
      </c>
    </row>
    <row r="8" spans="1:23" ht="16" thickBot="1" x14ac:dyDescent="0.25">
      <c r="A8" s="117">
        <v>62.7</v>
      </c>
      <c r="B8" s="117">
        <v>78.900000000000006</v>
      </c>
      <c r="C8" s="117">
        <v>14.6</v>
      </c>
      <c r="D8" s="117">
        <v>255.2</v>
      </c>
      <c r="E8" s="117">
        <v>781.1</v>
      </c>
      <c r="F8" s="117">
        <v>19.7</v>
      </c>
      <c r="I8" s="109" t="s">
        <v>36</v>
      </c>
      <c r="J8" s="110">
        <v>26</v>
      </c>
      <c r="K8" s="103"/>
      <c r="L8" s="103"/>
      <c r="M8" s="103"/>
      <c r="N8" s="103"/>
      <c r="O8" s="104"/>
    </row>
    <row r="9" spans="1:23" x14ac:dyDescent="0.2">
      <c r="A9" s="117">
        <v>59.6</v>
      </c>
      <c r="B9" s="117">
        <v>76</v>
      </c>
      <c r="C9" s="117">
        <v>16</v>
      </c>
      <c r="D9" s="117">
        <v>251.1</v>
      </c>
      <c r="E9" s="117">
        <v>829.7</v>
      </c>
      <c r="F9" s="117">
        <v>19.399999999999999</v>
      </c>
      <c r="I9" s="102"/>
      <c r="J9" s="103"/>
      <c r="K9" s="103"/>
      <c r="L9" s="103"/>
      <c r="M9" s="103"/>
      <c r="N9" s="103"/>
      <c r="O9" s="104"/>
    </row>
    <row r="10" spans="1:23" ht="16" thickBot="1" x14ac:dyDescent="0.25">
      <c r="A10" s="117">
        <v>56.1</v>
      </c>
      <c r="B10" s="117">
        <v>74</v>
      </c>
      <c r="C10" s="117">
        <v>16.5</v>
      </c>
      <c r="D10" s="117">
        <v>272.7</v>
      </c>
      <c r="E10" s="117">
        <v>823.8</v>
      </c>
      <c r="F10" s="117">
        <v>19.2</v>
      </c>
      <c r="I10" s="102" t="s">
        <v>37</v>
      </c>
      <c r="J10" s="103"/>
      <c r="K10" s="103"/>
      <c r="L10" s="103"/>
      <c r="M10" s="103"/>
      <c r="N10" s="103"/>
      <c r="O10" s="104"/>
      <c r="Q10" s="121" t="s">
        <v>130</v>
      </c>
      <c r="R10" s="121" t="s">
        <v>131</v>
      </c>
      <c r="S10" s="121">
        <f>1/(1-R14)</f>
        <v>31.171548131845846</v>
      </c>
    </row>
    <row r="11" spans="1:23" x14ac:dyDescent="0.2">
      <c r="A11" s="117">
        <v>53.5</v>
      </c>
      <c r="B11" s="117">
        <v>70.8</v>
      </c>
      <c r="C11" s="117">
        <v>16.899999999999999</v>
      </c>
      <c r="D11" s="117">
        <v>282.8</v>
      </c>
      <c r="E11" s="117">
        <v>838.1</v>
      </c>
      <c r="F11" s="117">
        <v>17.8</v>
      </c>
      <c r="I11" s="111"/>
      <c r="J11" s="112" t="s">
        <v>42</v>
      </c>
      <c r="K11" s="112" t="s">
        <v>43</v>
      </c>
      <c r="L11" s="112" t="s">
        <v>44</v>
      </c>
      <c r="M11" s="112" t="s">
        <v>45</v>
      </c>
      <c r="N11" s="112" t="s">
        <v>46</v>
      </c>
      <c r="O11" s="104"/>
      <c r="Q11" s="125" t="s">
        <v>30</v>
      </c>
      <c r="R11" s="125"/>
      <c r="S11" s="125"/>
      <c r="T11" s="125"/>
      <c r="U11" s="125"/>
      <c r="V11" s="125"/>
      <c r="W11" s="125"/>
    </row>
    <row r="12" spans="1:23" ht="16" thickBot="1" x14ac:dyDescent="0.25">
      <c r="A12" s="117">
        <v>53.3</v>
      </c>
      <c r="B12" s="117">
        <v>70.5</v>
      </c>
      <c r="C12" s="117">
        <v>17.100000000000001</v>
      </c>
      <c r="D12" s="117">
        <v>293.7</v>
      </c>
      <c r="E12" s="117">
        <v>782.1</v>
      </c>
      <c r="F12" s="117">
        <v>16.100000000000001</v>
      </c>
      <c r="I12" s="107" t="s">
        <v>38</v>
      </c>
      <c r="J12" s="108">
        <v>1</v>
      </c>
      <c r="K12" s="108">
        <v>318.30656583705138</v>
      </c>
      <c r="L12" s="108">
        <v>318.30656583705138</v>
      </c>
      <c r="M12" s="108">
        <v>138.59509024312266</v>
      </c>
      <c r="N12" s="108">
        <v>1.8551872323861729E-11</v>
      </c>
      <c r="O12" s="104"/>
      <c r="Q12" s="125"/>
      <c r="R12" s="125"/>
      <c r="S12" s="125"/>
      <c r="T12" s="125"/>
      <c r="U12" s="125"/>
      <c r="V12" s="125"/>
      <c r="W12" s="125"/>
    </row>
    <row r="13" spans="1:23" x14ac:dyDescent="0.2">
      <c r="A13" s="117">
        <v>54.5</v>
      </c>
      <c r="B13" s="117">
        <v>74.099999999999994</v>
      </c>
      <c r="C13" s="117">
        <v>17.399999999999999</v>
      </c>
      <c r="D13" s="117">
        <v>327.60000000000002</v>
      </c>
      <c r="E13" s="117">
        <v>895.9</v>
      </c>
      <c r="F13" s="117">
        <v>17.5</v>
      </c>
      <c r="I13" s="107" t="s">
        <v>39</v>
      </c>
      <c r="J13" s="108">
        <v>24</v>
      </c>
      <c r="K13" s="108">
        <v>55.119972624487055</v>
      </c>
      <c r="L13" s="108">
        <v>2.2966655260202939</v>
      </c>
      <c r="M13" s="108"/>
      <c r="N13" s="108"/>
      <c r="O13" s="104"/>
      <c r="Q13" s="126" t="s">
        <v>31</v>
      </c>
      <c r="R13" s="126"/>
      <c r="S13" s="125"/>
      <c r="T13" s="125"/>
      <c r="U13" s="125"/>
      <c r="V13" s="125"/>
      <c r="W13" s="125"/>
    </row>
    <row r="14" spans="1:23" ht="16" thickBot="1" x14ac:dyDescent="0.25">
      <c r="A14" s="117">
        <v>54</v>
      </c>
      <c r="B14" s="117">
        <v>74</v>
      </c>
      <c r="C14" s="117">
        <v>17.5</v>
      </c>
      <c r="D14" s="117">
        <v>383.7</v>
      </c>
      <c r="E14" s="117">
        <v>883.6</v>
      </c>
      <c r="F14" s="117">
        <v>16.5</v>
      </c>
      <c r="I14" s="109" t="s">
        <v>40</v>
      </c>
      <c r="J14" s="110">
        <v>25</v>
      </c>
      <c r="K14" s="110">
        <v>373.42653846153843</v>
      </c>
      <c r="L14" s="110"/>
      <c r="M14" s="110"/>
      <c r="N14" s="110"/>
      <c r="O14" s="104"/>
      <c r="Q14" s="127" t="s">
        <v>32</v>
      </c>
      <c r="R14" s="148">
        <v>0.96791946310236776</v>
      </c>
      <c r="S14" s="125"/>
      <c r="T14" s="125"/>
      <c r="U14" s="125"/>
      <c r="V14" s="125"/>
      <c r="W14" s="125"/>
    </row>
    <row r="15" spans="1:23" ht="16" thickBot="1" x14ac:dyDescent="0.25">
      <c r="A15" s="117">
        <v>56.2</v>
      </c>
      <c r="B15" s="117">
        <v>74.3</v>
      </c>
      <c r="C15" s="117">
        <v>17.399999999999999</v>
      </c>
      <c r="D15" s="117">
        <v>414</v>
      </c>
      <c r="E15" s="117">
        <v>890.3</v>
      </c>
      <c r="F15" s="117">
        <v>16.100000000000001</v>
      </c>
      <c r="I15" s="102"/>
      <c r="J15" s="103"/>
      <c r="K15" s="103"/>
      <c r="L15" s="103"/>
      <c r="M15" s="103"/>
      <c r="N15" s="103"/>
      <c r="O15" s="104"/>
      <c r="Q15" s="127" t="s">
        <v>33</v>
      </c>
      <c r="R15" s="127">
        <v>0.93686808705237579</v>
      </c>
      <c r="S15" s="125"/>
      <c r="T15" s="125"/>
      <c r="U15" s="125"/>
      <c r="V15" s="125"/>
      <c r="W15" s="125"/>
    </row>
    <row r="16" spans="1:23" x14ac:dyDescent="0.2">
      <c r="A16" s="117">
        <v>56.7</v>
      </c>
      <c r="B16" s="117">
        <v>76.900000000000006</v>
      </c>
      <c r="C16" s="117">
        <v>18</v>
      </c>
      <c r="D16" s="117">
        <v>455.3</v>
      </c>
      <c r="E16" s="117">
        <v>918.8</v>
      </c>
      <c r="F16" s="117">
        <v>16.600000000000001</v>
      </c>
      <c r="I16" s="111"/>
      <c r="J16" s="112" t="s">
        <v>47</v>
      </c>
      <c r="K16" s="112" t="s">
        <v>35</v>
      </c>
      <c r="L16" s="112" t="s">
        <v>48</v>
      </c>
      <c r="M16" s="112" t="s">
        <v>49</v>
      </c>
      <c r="N16" s="112" t="s">
        <v>50</v>
      </c>
      <c r="O16" s="113" t="s">
        <v>51</v>
      </c>
      <c r="Q16" s="127" t="s">
        <v>34</v>
      </c>
      <c r="R16" s="127">
        <v>0.93423759067955814</v>
      </c>
      <c r="S16" s="125"/>
      <c r="T16" s="125"/>
      <c r="U16" s="125"/>
      <c r="V16" s="125"/>
      <c r="W16" s="125"/>
    </row>
    <row r="17" spans="1:23" x14ac:dyDescent="0.2">
      <c r="A17" s="117">
        <v>58.7</v>
      </c>
      <c r="B17" s="117">
        <v>80.2</v>
      </c>
      <c r="C17" s="117">
        <v>18.8</v>
      </c>
      <c r="D17" s="117">
        <v>527</v>
      </c>
      <c r="E17" s="117">
        <v>950.3</v>
      </c>
      <c r="F17" s="117">
        <v>17.100000000000001</v>
      </c>
      <c r="I17" s="107" t="s">
        <v>41</v>
      </c>
      <c r="J17" s="108">
        <v>13.07493042260441</v>
      </c>
      <c r="K17" s="108">
        <v>3.8943885611559912</v>
      </c>
      <c r="L17" s="108">
        <v>3.3573769584828774</v>
      </c>
      <c r="M17" s="108">
        <v>2.6175847939214503E-3</v>
      </c>
      <c r="N17" s="108">
        <v>5.0373074728139251</v>
      </c>
      <c r="O17" s="114">
        <v>21.112553372394895</v>
      </c>
      <c r="Q17" s="127" t="s">
        <v>35</v>
      </c>
      <c r="R17" s="127">
        <v>0.73998191229927635</v>
      </c>
      <c r="S17" s="125"/>
      <c r="T17" s="125"/>
      <c r="U17" s="125"/>
      <c r="V17" s="125"/>
      <c r="W17" s="125"/>
    </row>
    <row r="18" spans="1:23" ht="16" thickBot="1" x14ac:dyDescent="0.25">
      <c r="A18" s="117">
        <v>59.9</v>
      </c>
      <c r="B18" s="117">
        <v>81.400000000000006</v>
      </c>
      <c r="C18" s="117">
        <v>19</v>
      </c>
      <c r="D18" s="117">
        <v>529.4</v>
      </c>
      <c r="E18" s="117">
        <v>980.7</v>
      </c>
      <c r="F18" s="117">
        <v>17.3</v>
      </c>
      <c r="I18" s="109" t="s">
        <v>89</v>
      </c>
      <c r="J18" s="110">
        <v>0.58012095324691781</v>
      </c>
      <c r="K18" s="110">
        <v>4.9277041887070973E-2</v>
      </c>
      <c r="L18" s="110">
        <v>11.77264160004553</v>
      </c>
      <c r="M18" s="110">
        <v>1.8551872323861929E-11</v>
      </c>
      <c r="N18" s="110">
        <v>0.47841813737490807</v>
      </c>
      <c r="O18" s="115">
        <v>0.6818237691189275</v>
      </c>
      <c r="Q18" s="128" t="s">
        <v>36</v>
      </c>
      <c r="R18" s="128">
        <v>26</v>
      </c>
      <c r="S18" s="125"/>
      <c r="T18" s="125"/>
      <c r="U18" s="125"/>
      <c r="V18" s="125"/>
      <c r="W18" s="125"/>
    </row>
    <row r="19" spans="1:23" x14ac:dyDescent="0.2">
      <c r="A19" s="117">
        <v>60.6</v>
      </c>
      <c r="B19" s="117">
        <v>81.3</v>
      </c>
      <c r="C19" s="117">
        <v>20.3</v>
      </c>
      <c r="D19" s="117">
        <v>576.9</v>
      </c>
      <c r="E19" s="117">
        <v>1029.0999999999999</v>
      </c>
      <c r="F19" s="117">
        <v>17.8</v>
      </c>
      <c r="Q19" s="125"/>
      <c r="R19" s="125"/>
      <c r="S19" s="125"/>
      <c r="T19" s="125"/>
      <c r="U19" s="125"/>
      <c r="V19" s="125"/>
      <c r="W19" s="125"/>
    </row>
    <row r="20" spans="1:23" ht="16" thickBot="1" x14ac:dyDescent="0.25">
      <c r="A20" s="117">
        <v>60.2</v>
      </c>
      <c r="B20" s="117">
        <v>81.099999999999994</v>
      </c>
      <c r="C20" s="117">
        <v>21.2</v>
      </c>
      <c r="D20" s="117">
        <v>612.6</v>
      </c>
      <c r="E20" s="117">
        <v>996</v>
      </c>
      <c r="F20" s="117">
        <v>17.7</v>
      </c>
      <c r="Q20" s="125" t="s">
        <v>37</v>
      </c>
      <c r="R20" s="125"/>
      <c r="S20" s="125"/>
      <c r="T20" s="125"/>
      <c r="U20" s="125"/>
      <c r="V20" s="125"/>
      <c r="W20" s="125"/>
    </row>
    <row r="21" spans="1:23" x14ac:dyDescent="0.2">
      <c r="A21" s="117">
        <v>60.2</v>
      </c>
      <c r="B21" s="117">
        <v>82.2</v>
      </c>
      <c r="C21" s="117">
        <v>21</v>
      </c>
      <c r="D21" s="117">
        <v>618.79999999999995</v>
      </c>
      <c r="E21" s="117">
        <v>997.5</v>
      </c>
      <c r="F21" s="117">
        <v>17.8</v>
      </c>
      <c r="I21" s="82" t="s">
        <v>30</v>
      </c>
      <c r="J21" s="83"/>
      <c r="K21" s="83"/>
      <c r="L21" s="83"/>
      <c r="M21" s="83"/>
      <c r="N21" s="83"/>
      <c r="O21" s="84"/>
      <c r="Q21" s="129"/>
      <c r="R21" s="129" t="s">
        <v>42</v>
      </c>
      <c r="S21" s="129" t="s">
        <v>43</v>
      </c>
      <c r="T21" s="129" t="s">
        <v>44</v>
      </c>
      <c r="U21" s="129" t="s">
        <v>45</v>
      </c>
      <c r="V21" s="129" t="s">
        <v>46</v>
      </c>
      <c r="W21" s="125"/>
    </row>
    <row r="22" spans="1:23" ht="16" thickBot="1" x14ac:dyDescent="0.25">
      <c r="A22" s="117">
        <v>60.2</v>
      </c>
      <c r="B22" s="117">
        <v>83.9</v>
      </c>
      <c r="C22" s="117">
        <v>20.6</v>
      </c>
      <c r="D22" s="117">
        <v>610.29999999999995</v>
      </c>
      <c r="E22" s="117">
        <v>945.4</v>
      </c>
      <c r="F22" s="117">
        <v>18.100000000000001</v>
      </c>
      <c r="I22" s="85"/>
      <c r="J22" s="86"/>
      <c r="K22" s="86"/>
      <c r="L22" s="86"/>
      <c r="M22" s="86"/>
      <c r="N22" s="86"/>
      <c r="O22" s="87"/>
      <c r="Q22" s="127" t="s">
        <v>38</v>
      </c>
      <c r="R22" s="127">
        <v>1</v>
      </c>
      <c r="S22" s="127">
        <v>195.02170400573925</v>
      </c>
      <c r="T22" s="127">
        <v>195.02170400573925</v>
      </c>
      <c r="U22" s="127">
        <v>356.15638809980339</v>
      </c>
      <c r="V22" s="127">
        <v>6.6579574361310263E-16</v>
      </c>
      <c r="W22" s="125"/>
    </row>
    <row r="23" spans="1:23" x14ac:dyDescent="0.2">
      <c r="A23" s="117">
        <v>61</v>
      </c>
      <c r="B23" s="117">
        <v>85.6</v>
      </c>
      <c r="C23" s="117">
        <v>20.8</v>
      </c>
      <c r="D23" s="117">
        <v>640.4</v>
      </c>
      <c r="E23" s="117">
        <v>1033.5</v>
      </c>
      <c r="F23" s="117">
        <v>18.8</v>
      </c>
      <c r="I23" s="88" t="s">
        <v>31</v>
      </c>
      <c r="J23" s="89"/>
      <c r="K23" s="86"/>
      <c r="L23" s="86"/>
      <c r="M23" s="86"/>
      <c r="N23" s="86"/>
      <c r="O23" s="87"/>
      <c r="Q23" s="127" t="s">
        <v>39</v>
      </c>
      <c r="R23" s="127">
        <v>24</v>
      </c>
      <c r="S23" s="127">
        <v>13.141757532722256</v>
      </c>
      <c r="T23" s="127">
        <v>0.54757323053009399</v>
      </c>
      <c r="U23" s="127"/>
      <c r="V23" s="127"/>
      <c r="W23" s="125"/>
    </row>
    <row r="24" spans="1:23" ht="16" thickBot="1" x14ac:dyDescent="0.25">
      <c r="A24" s="117">
        <v>62.3</v>
      </c>
      <c r="B24" s="117">
        <v>87.2</v>
      </c>
      <c r="C24" s="117">
        <v>21.1</v>
      </c>
      <c r="D24" s="117">
        <v>673.4</v>
      </c>
      <c r="E24" s="117">
        <v>1033</v>
      </c>
      <c r="F24" s="117">
        <v>18.600000000000001</v>
      </c>
      <c r="I24" s="90" t="s">
        <v>32</v>
      </c>
      <c r="J24" s="91">
        <v>0.95159429624336711</v>
      </c>
      <c r="K24" s="86"/>
      <c r="L24" s="86"/>
      <c r="M24" s="86"/>
      <c r="N24" s="86"/>
      <c r="O24" s="87"/>
      <c r="Q24" s="128" t="s">
        <v>40</v>
      </c>
      <c r="R24" s="128">
        <v>25</v>
      </c>
      <c r="S24" s="128">
        <v>208.16346153846152</v>
      </c>
      <c r="T24" s="128"/>
      <c r="U24" s="128"/>
      <c r="V24" s="128"/>
      <c r="W24" s="125"/>
    </row>
    <row r="25" spans="1:23" ht="16" thickBot="1" x14ac:dyDescent="0.25">
      <c r="A25" s="117">
        <v>64.099999999999994</v>
      </c>
      <c r="B25" s="117">
        <v>90</v>
      </c>
      <c r="C25" s="117">
        <v>21.2</v>
      </c>
      <c r="D25" s="117">
        <v>674.7</v>
      </c>
      <c r="E25" s="117">
        <v>1063.9000000000001</v>
      </c>
      <c r="F25" s="117">
        <v>18.8</v>
      </c>
      <c r="I25" s="90" t="s">
        <v>33</v>
      </c>
      <c r="J25" s="91">
        <v>0.90553170464290911</v>
      </c>
      <c r="K25" s="86"/>
      <c r="L25" s="86"/>
      <c r="M25" s="86"/>
      <c r="N25" s="86"/>
      <c r="O25" s="87"/>
      <c r="Q25" s="125"/>
      <c r="R25" s="125"/>
      <c r="S25" s="125"/>
      <c r="T25" s="125"/>
      <c r="U25" s="125"/>
      <c r="V25" s="125"/>
      <c r="W25" s="125"/>
    </row>
    <row r="26" spans="1:23" x14ac:dyDescent="0.2">
      <c r="A26" s="117">
        <v>66.3</v>
      </c>
      <c r="B26" s="117">
        <v>90.6</v>
      </c>
      <c r="C26" s="117">
        <v>21.5</v>
      </c>
      <c r="D26" s="117">
        <v>628.6</v>
      </c>
      <c r="E26" s="117">
        <v>1089.9000000000001</v>
      </c>
      <c r="F26" s="117">
        <v>18.899999999999999</v>
      </c>
      <c r="I26" s="90" t="s">
        <v>34</v>
      </c>
      <c r="J26" s="91">
        <v>0.89731707026403174</v>
      </c>
      <c r="K26" s="86"/>
      <c r="L26" s="86"/>
      <c r="M26" s="86"/>
      <c r="N26" s="86"/>
      <c r="O26" s="87"/>
      <c r="Q26" s="129"/>
      <c r="R26" s="129" t="s">
        <v>47</v>
      </c>
      <c r="S26" s="129" t="s">
        <v>35</v>
      </c>
      <c r="T26" s="129" t="s">
        <v>48</v>
      </c>
      <c r="U26" s="129" t="s">
        <v>49</v>
      </c>
      <c r="V26" s="129" t="s">
        <v>50</v>
      </c>
      <c r="W26" s="129" t="s">
        <v>51</v>
      </c>
    </row>
    <row r="27" spans="1:23" x14ac:dyDescent="0.2">
      <c r="A27" s="117">
        <v>67</v>
      </c>
      <c r="B27" s="117">
        <v>89.7</v>
      </c>
      <c r="C27" s="117">
        <v>21.6</v>
      </c>
      <c r="D27" s="117">
        <v>666.8</v>
      </c>
      <c r="E27" s="117">
        <v>1109.8</v>
      </c>
      <c r="F27" s="117">
        <v>18.899999999999999</v>
      </c>
      <c r="I27" s="90" t="s">
        <v>35</v>
      </c>
      <c r="J27" s="91">
        <v>1.2384592203280986</v>
      </c>
      <c r="K27" s="86"/>
      <c r="L27" s="86"/>
      <c r="M27" s="86"/>
      <c r="N27" s="86"/>
      <c r="O27" s="87"/>
      <c r="Q27" s="127" t="s">
        <v>41</v>
      </c>
      <c r="R27" s="127">
        <v>1.8666423660380822</v>
      </c>
      <c r="S27" s="127">
        <v>0.85445318211565557</v>
      </c>
      <c r="T27" s="127">
        <v>2.1846046162719075</v>
      </c>
      <c r="U27" s="127">
        <v>3.8918150937101541E-2</v>
      </c>
      <c r="V27" s="127">
        <v>0.10313767249109129</v>
      </c>
      <c r="W27" s="127">
        <v>3.6301470595850729</v>
      </c>
    </row>
    <row r="28" spans="1:23" ht="16" thickBot="1" x14ac:dyDescent="0.25">
      <c r="I28" s="92" t="s">
        <v>36</v>
      </c>
      <c r="J28" s="93">
        <v>26</v>
      </c>
      <c r="K28" s="86"/>
      <c r="L28" s="86"/>
      <c r="M28" s="86"/>
      <c r="N28" s="86"/>
      <c r="O28" s="87"/>
      <c r="Q28" s="128" t="s">
        <v>91</v>
      </c>
      <c r="R28" s="128">
        <v>1.813091532749736E-2</v>
      </c>
      <c r="S28" s="128">
        <v>9.6072559392261535E-4</v>
      </c>
      <c r="T28" s="128">
        <v>18.872106085432101</v>
      </c>
      <c r="U28" s="128">
        <v>6.6579574361310263E-16</v>
      </c>
      <c r="V28" s="128">
        <v>1.6148075156081243E-2</v>
      </c>
      <c r="W28" s="128">
        <v>2.0113755498913477E-2</v>
      </c>
    </row>
    <row r="29" spans="1:23" x14ac:dyDescent="0.2">
      <c r="A29" s="48" t="s">
        <v>30</v>
      </c>
      <c r="B29" s="49"/>
      <c r="C29" s="49"/>
      <c r="D29" s="49"/>
      <c r="E29" s="49"/>
      <c r="F29" s="49"/>
      <c r="G29" s="50"/>
      <c r="I29" s="85"/>
      <c r="J29" s="86"/>
      <c r="K29" s="86"/>
      <c r="L29" s="86"/>
      <c r="M29" s="86"/>
      <c r="N29" s="86"/>
      <c r="O29" s="87"/>
    </row>
    <row r="30" spans="1:23" ht="16" thickBot="1" x14ac:dyDescent="0.25">
      <c r="A30" s="51"/>
      <c r="B30" s="52"/>
      <c r="C30" s="52"/>
      <c r="D30" s="52"/>
      <c r="E30" s="52"/>
      <c r="F30" s="52"/>
      <c r="G30" s="53"/>
      <c r="I30" s="85" t="s">
        <v>37</v>
      </c>
      <c r="J30" s="86"/>
      <c r="K30" s="86"/>
      <c r="L30" s="86"/>
      <c r="M30" s="86"/>
      <c r="N30" s="86"/>
      <c r="O30" s="87"/>
    </row>
    <row r="31" spans="1:23" x14ac:dyDescent="0.2">
      <c r="A31" s="54" t="s">
        <v>31</v>
      </c>
      <c r="B31" s="55"/>
      <c r="C31" s="52"/>
      <c r="D31" s="52"/>
      <c r="E31" s="52"/>
      <c r="F31" s="52"/>
      <c r="G31" s="53"/>
      <c r="I31" s="94"/>
      <c r="J31" s="95" t="s">
        <v>42</v>
      </c>
      <c r="K31" s="95" t="s">
        <v>43</v>
      </c>
      <c r="L31" s="95" t="s">
        <v>44</v>
      </c>
      <c r="M31" s="95" t="s">
        <v>45</v>
      </c>
      <c r="N31" s="95" t="s">
        <v>46</v>
      </c>
      <c r="O31" s="87"/>
    </row>
    <row r="32" spans="1:23" x14ac:dyDescent="0.2">
      <c r="A32" s="56" t="s">
        <v>32</v>
      </c>
      <c r="B32" s="57">
        <v>0.97569240722988082</v>
      </c>
      <c r="C32" s="52"/>
      <c r="D32" s="52"/>
      <c r="E32" s="52"/>
      <c r="F32" s="52"/>
      <c r="G32" s="53"/>
      <c r="I32" s="90" t="s">
        <v>38</v>
      </c>
      <c r="J32" s="91">
        <v>2</v>
      </c>
      <c r="K32" s="91">
        <v>338.14956993197774</v>
      </c>
      <c r="L32" s="91">
        <v>169.07478496598887</v>
      </c>
      <c r="M32" s="91">
        <v>110.23396329985533</v>
      </c>
      <c r="N32" s="91">
        <v>1.6435764342711565E-12</v>
      </c>
      <c r="O32" s="87"/>
    </row>
    <row r="33" spans="1:15" x14ac:dyDescent="0.2">
      <c r="A33" s="56" t="s">
        <v>33</v>
      </c>
      <c r="B33" s="57">
        <v>0.95197567352603951</v>
      </c>
      <c r="C33" s="52"/>
      <c r="D33" s="52"/>
      <c r="E33" s="52"/>
      <c r="F33" s="52"/>
      <c r="G33" s="53"/>
      <c r="I33" s="90" t="s">
        <v>39</v>
      </c>
      <c r="J33" s="91">
        <v>23</v>
      </c>
      <c r="K33" s="91">
        <v>35.276968529560683</v>
      </c>
      <c r="L33" s="91">
        <v>1.5337812404156819</v>
      </c>
      <c r="M33" s="91"/>
      <c r="N33" s="91"/>
      <c r="O33" s="87"/>
    </row>
    <row r="34" spans="1:15" ht="16" thickBot="1" x14ac:dyDescent="0.25">
      <c r="A34" s="56" t="s">
        <v>34</v>
      </c>
      <c r="B34" s="57">
        <v>0.94282818276909475</v>
      </c>
      <c r="C34" s="52"/>
      <c r="D34" s="52"/>
      <c r="E34" s="52"/>
      <c r="F34" s="52"/>
      <c r="G34" s="53"/>
      <c r="I34" s="92" t="s">
        <v>40</v>
      </c>
      <c r="J34" s="93">
        <v>25</v>
      </c>
      <c r="K34" s="93">
        <v>373.42653846153843</v>
      </c>
      <c r="L34" s="93"/>
      <c r="M34" s="93"/>
      <c r="N34" s="93"/>
      <c r="O34" s="87"/>
    </row>
    <row r="35" spans="1:15" ht="16" thickBot="1" x14ac:dyDescent="0.25">
      <c r="A35" s="56" t="s">
        <v>35</v>
      </c>
      <c r="B35" s="57">
        <v>1.4707038882567054</v>
      </c>
      <c r="C35" s="52"/>
      <c r="D35" s="52"/>
      <c r="E35" s="52"/>
      <c r="F35" s="52"/>
      <c r="G35" s="53"/>
      <c r="I35" s="85"/>
      <c r="J35" s="86"/>
      <c r="K35" s="86"/>
      <c r="L35" s="86"/>
      <c r="M35" s="86"/>
      <c r="N35" s="86"/>
      <c r="O35" s="87"/>
    </row>
    <row r="36" spans="1:15" ht="16" thickBot="1" x14ac:dyDescent="0.25">
      <c r="A36" s="58" t="s">
        <v>36</v>
      </c>
      <c r="B36" s="59">
        <v>26</v>
      </c>
      <c r="C36" s="52"/>
      <c r="D36" s="52"/>
      <c r="E36" s="52"/>
      <c r="F36" s="52"/>
      <c r="G36" s="53"/>
      <c r="I36" s="94"/>
      <c r="J36" s="95" t="s">
        <v>47</v>
      </c>
      <c r="K36" s="95" t="s">
        <v>35</v>
      </c>
      <c r="L36" s="95" t="s">
        <v>48</v>
      </c>
      <c r="M36" s="95" t="s">
        <v>49</v>
      </c>
      <c r="N36" s="95" t="s">
        <v>50</v>
      </c>
      <c r="O36" s="96" t="s">
        <v>51</v>
      </c>
    </row>
    <row r="37" spans="1:15" x14ac:dyDescent="0.2">
      <c r="A37" s="51"/>
      <c r="B37" s="52"/>
      <c r="C37" s="52"/>
      <c r="D37" s="52"/>
      <c r="E37" s="52"/>
      <c r="F37" s="52"/>
      <c r="G37" s="53"/>
      <c r="I37" s="90" t="s">
        <v>41</v>
      </c>
      <c r="J37" s="91">
        <v>-2.1111813563412967</v>
      </c>
      <c r="K37" s="91">
        <v>5.2871812283845321</v>
      </c>
      <c r="L37" s="91">
        <v>-0.39930187091134683</v>
      </c>
      <c r="M37" s="91">
        <v>0.69335437634526853</v>
      </c>
      <c r="N37" s="91">
        <v>-13.048549042103694</v>
      </c>
      <c r="O37" s="97">
        <v>8.8261863294211018</v>
      </c>
    </row>
    <row r="38" spans="1:15" ht="16" thickBot="1" x14ac:dyDescent="0.25">
      <c r="A38" s="51" t="s">
        <v>37</v>
      </c>
      <c r="B38" s="52"/>
      <c r="C38" s="52"/>
      <c r="D38" s="52"/>
      <c r="E38" s="52"/>
      <c r="F38" s="52"/>
      <c r="G38" s="53"/>
      <c r="I38" s="90" t="s">
        <v>89</v>
      </c>
      <c r="J38" s="91">
        <v>0.81969623227897048</v>
      </c>
      <c r="K38" s="91">
        <v>7.7834034199226299E-2</v>
      </c>
      <c r="L38" s="91">
        <v>10.531334276993169</v>
      </c>
      <c r="M38" s="91">
        <v>2.8529854486960699E-10</v>
      </c>
      <c r="N38" s="91">
        <v>0.6586842650831245</v>
      </c>
      <c r="O38" s="97">
        <v>0.98070819947481647</v>
      </c>
    </row>
    <row r="39" spans="1:15" ht="16" thickBot="1" x14ac:dyDescent="0.25">
      <c r="A39" s="60"/>
      <c r="B39" s="61" t="s">
        <v>42</v>
      </c>
      <c r="C39" s="61" t="s">
        <v>43</v>
      </c>
      <c r="D39" s="61" t="s">
        <v>44</v>
      </c>
      <c r="E39" s="61" t="s">
        <v>45</v>
      </c>
      <c r="F39" s="61" t="s">
        <v>46</v>
      </c>
      <c r="G39" s="53"/>
      <c r="I39" s="92" t="s">
        <v>90</v>
      </c>
      <c r="J39" s="93">
        <v>-8.9028437624757793E-3</v>
      </c>
      <c r="K39" s="93">
        <v>2.4751797981086934E-3</v>
      </c>
      <c r="L39" s="93">
        <v>-3.5968472954080024</v>
      </c>
      <c r="M39" s="93">
        <v>1.5217552517931641E-3</v>
      </c>
      <c r="N39" s="93">
        <v>-1.4023143288988814E-2</v>
      </c>
      <c r="O39" s="98">
        <v>-3.7825442359627455E-3</v>
      </c>
    </row>
    <row r="40" spans="1:15" x14ac:dyDescent="0.2">
      <c r="A40" s="56" t="s">
        <v>38</v>
      </c>
      <c r="B40" s="57">
        <v>4</v>
      </c>
      <c r="C40" s="57">
        <v>900.39763153439878</v>
      </c>
      <c r="D40" s="57">
        <v>225.0994078835997</v>
      </c>
      <c r="E40" s="57">
        <v>104.06959665996854</v>
      </c>
      <c r="F40" s="57">
        <v>1.5724183792963757E-13</v>
      </c>
      <c r="G40" s="53"/>
    </row>
    <row r="41" spans="1:15" ht="16" thickBot="1" x14ac:dyDescent="0.25">
      <c r="A41" s="56" t="s">
        <v>39</v>
      </c>
      <c r="B41" s="57">
        <v>21</v>
      </c>
      <c r="C41" s="57">
        <v>45.422368465601224</v>
      </c>
      <c r="D41" s="57">
        <v>2.1629699269333917</v>
      </c>
      <c r="E41" s="57"/>
      <c r="F41" s="57"/>
      <c r="G41" s="53"/>
    </row>
    <row r="42" spans="1:15" ht="16" thickBot="1" x14ac:dyDescent="0.25">
      <c r="A42" s="58" t="s">
        <v>40</v>
      </c>
      <c r="B42" s="59">
        <v>25</v>
      </c>
      <c r="C42" s="59">
        <v>945.82</v>
      </c>
      <c r="D42" s="59"/>
      <c r="E42" s="59"/>
      <c r="F42" s="59"/>
      <c r="G42" s="53"/>
      <c r="I42" s="65" t="s">
        <v>30</v>
      </c>
      <c r="J42" s="66"/>
      <c r="K42" s="66"/>
      <c r="L42" s="66"/>
      <c r="M42" s="66"/>
      <c r="N42" s="66"/>
      <c r="O42" s="67"/>
    </row>
    <row r="43" spans="1:15" ht="16" thickBot="1" x14ac:dyDescent="0.25">
      <c r="A43" s="51"/>
      <c r="B43" s="52"/>
      <c r="C43" s="52"/>
      <c r="D43" s="52"/>
      <c r="E43" s="52"/>
      <c r="F43" s="52"/>
      <c r="G43" s="53"/>
      <c r="I43" s="68"/>
      <c r="J43" s="69"/>
      <c r="K43" s="69"/>
      <c r="L43" s="69"/>
      <c r="M43" s="69"/>
      <c r="N43" s="69"/>
      <c r="O43" s="70"/>
    </row>
    <row r="44" spans="1:15" x14ac:dyDescent="0.2">
      <c r="A44" s="60"/>
      <c r="B44" s="61" t="s">
        <v>47</v>
      </c>
      <c r="C44" s="61" t="s">
        <v>35</v>
      </c>
      <c r="D44" s="61" t="s">
        <v>48</v>
      </c>
      <c r="E44" s="61" t="s">
        <v>49</v>
      </c>
      <c r="F44" s="61" t="s">
        <v>50</v>
      </c>
      <c r="G44" s="62" t="s">
        <v>51</v>
      </c>
      <c r="I44" s="71" t="s">
        <v>31</v>
      </c>
      <c r="J44" s="72"/>
      <c r="K44" s="69"/>
      <c r="L44" s="69"/>
      <c r="M44" s="69"/>
      <c r="N44" s="69"/>
      <c r="O44" s="70"/>
    </row>
    <row r="45" spans="1:15" x14ac:dyDescent="0.2">
      <c r="A45" s="56" t="s">
        <v>41</v>
      </c>
      <c r="B45" s="57">
        <v>34.812366097713628</v>
      </c>
      <c r="C45" s="57">
        <v>7.6573045318773945</v>
      </c>
      <c r="D45" s="57">
        <v>4.5462951032951064</v>
      </c>
      <c r="E45" s="57">
        <v>1.7605378998845848E-4</v>
      </c>
      <c r="F45" s="57">
        <v>18.888129579925391</v>
      </c>
      <c r="G45" s="63">
        <v>50.736602615501866</v>
      </c>
      <c r="I45" s="73" t="s">
        <v>32</v>
      </c>
      <c r="J45" s="74">
        <v>0.9530519499809893</v>
      </c>
      <c r="K45" s="69"/>
      <c r="L45" s="69"/>
      <c r="M45" s="69"/>
      <c r="N45" s="69"/>
      <c r="O45" s="70"/>
    </row>
    <row r="46" spans="1:15" x14ac:dyDescent="0.2">
      <c r="A46" s="56" t="s">
        <v>93</v>
      </c>
      <c r="B46" s="57">
        <v>-1.7831222461021805</v>
      </c>
      <c r="C46" s="57">
        <v>0.53864474024470832</v>
      </c>
      <c r="D46" s="57">
        <v>-3.31038644374788</v>
      </c>
      <c r="E46" s="57">
        <v>3.3281111631393964E-3</v>
      </c>
      <c r="F46" s="57">
        <v>-2.9032953053048209</v>
      </c>
      <c r="G46" s="63">
        <v>-0.66294918689954008</v>
      </c>
      <c r="I46" s="73" t="s">
        <v>33</v>
      </c>
      <c r="J46" s="74">
        <v>0.90830801936256622</v>
      </c>
      <c r="K46" s="69"/>
      <c r="L46" s="69"/>
      <c r="M46" s="69"/>
      <c r="N46" s="69"/>
      <c r="O46" s="70"/>
    </row>
    <row r="47" spans="1:15" x14ac:dyDescent="0.2">
      <c r="A47" s="56" t="s">
        <v>90</v>
      </c>
      <c r="B47" s="57">
        <v>4.548645521222739E-2</v>
      </c>
      <c r="C47" s="57">
        <v>6.6197099423303081E-3</v>
      </c>
      <c r="D47" s="57">
        <v>6.871366813424908</v>
      </c>
      <c r="E47" s="57">
        <v>8.6103674038721875E-7</v>
      </c>
      <c r="F47" s="57">
        <v>3.1720014768075809E-2</v>
      </c>
      <c r="G47" s="63">
        <v>5.9252895656378972E-2</v>
      </c>
      <c r="I47" s="73" t="s">
        <v>34</v>
      </c>
      <c r="J47" s="74">
        <v>0.90033480365496321</v>
      </c>
      <c r="K47" s="69"/>
      <c r="L47" s="69"/>
      <c r="M47" s="69"/>
      <c r="N47" s="69"/>
      <c r="O47" s="70"/>
    </row>
    <row r="48" spans="1:15" x14ac:dyDescent="0.2">
      <c r="A48" s="56" t="s">
        <v>91</v>
      </c>
      <c r="B48" s="57">
        <v>1.8251144011735145E-2</v>
      </c>
      <c r="C48" s="57">
        <v>7.8717716168137785E-3</v>
      </c>
      <c r="D48" s="57">
        <v>2.3185560887909218</v>
      </c>
      <c r="E48" s="57">
        <v>3.0588245749103377E-2</v>
      </c>
      <c r="F48" s="57">
        <v>1.880898774874816E-3</v>
      </c>
      <c r="G48" s="63">
        <v>3.4621389248595473E-2</v>
      </c>
      <c r="I48" s="73" t="s">
        <v>35</v>
      </c>
      <c r="J48" s="74">
        <v>1.2201250636916958</v>
      </c>
      <c r="K48" s="69"/>
      <c r="L48" s="69"/>
      <c r="M48" s="69"/>
      <c r="N48" s="69"/>
      <c r="O48" s="70"/>
    </row>
    <row r="49" spans="1:15" ht="16" thickBot="1" x14ac:dyDescent="0.25">
      <c r="A49" s="58" t="s">
        <v>92</v>
      </c>
      <c r="B49" s="59">
        <v>2.2200969470585501</v>
      </c>
      <c r="C49" s="59">
        <v>0.24504021064545911</v>
      </c>
      <c r="D49" s="59">
        <v>9.0601331969581835</v>
      </c>
      <c r="E49" s="59">
        <v>1.0595422248277873E-8</v>
      </c>
      <c r="F49" s="59">
        <v>1.7105079324852663</v>
      </c>
      <c r="G49" s="64">
        <v>2.7296859616318336</v>
      </c>
      <c r="I49" s="75" t="s">
        <v>36</v>
      </c>
      <c r="J49" s="76">
        <v>26</v>
      </c>
      <c r="K49" s="69"/>
      <c r="L49" s="69"/>
      <c r="M49" s="69"/>
      <c r="N49" s="69"/>
      <c r="O49" s="70"/>
    </row>
    <row r="50" spans="1:15" x14ac:dyDescent="0.2">
      <c r="I50" s="68"/>
      <c r="J50" s="69"/>
      <c r="K50" s="69"/>
      <c r="L50" s="69"/>
      <c r="M50" s="69"/>
      <c r="N50" s="69"/>
      <c r="O50" s="70"/>
    </row>
    <row r="51" spans="1:15" ht="16" thickBot="1" x14ac:dyDescent="0.25">
      <c r="I51" s="68" t="s">
        <v>37</v>
      </c>
      <c r="J51" s="69"/>
      <c r="K51" s="69"/>
      <c r="L51" s="69"/>
      <c r="M51" s="69"/>
      <c r="N51" s="69"/>
      <c r="O51" s="70"/>
    </row>
    <row r="52" spans="1:15" x14ac:dyDescent="0.2">
      <c r="I52" s="77"/>
      <c r="J52" s="78" t="s">
        <v>42</v>
      </c>
      <c r="K52" s="78" t="s">
        <v>43</v>
      </c>
      <c r="L52" s="78" t="s">
        <v>44</v>
      </c>
      <c r="M52" s="78" t="s">
        <v>45</v>
      </c>
      <c r="N52" s="78" t="s">
        <v>46</v>
      </c>
      <c r="O52" s="70"/>
    </row>
    <row r="53" spans="1:15" x14ac:dyDescent="0.2">
      <c r="I53" s="73" t="s">
        <v>38</v>
      </c>
      <c r="J53" s="74">
        <v>2</v>
      </c>
      <c r="K53" s="74">
        <v>339.18631952741913</v>
      </c>
      <c r="L53" s="74">
        <v>169.59315976370956</v>
      </c>
      <c r="M53" s="74">
        <v>113.91991044421897</v>
      </c>
      <c r="N53" s="74">
        <v>1.1663007938802483E-12</v>
      </c>
      <c r="O53" s="70"/>
    </row>
    <row r="54" spans="1:15" x14ac:dyDescent="0.2">
      <c r="I54" s="73" t="s">
        <v>39</v>
      </c>
      <c r="J54" s="74">
        <v>23</v>
      </c>
      <c r="K54" s="74">
        <v>34.240218934119291</v>
      </c>
      <c r="L54" s="74">
        <v>1.4887051710486647</v>
      </c>
      <c r="M54" s="74"/>
      <c r="N54" s="74"/>
      <c r="O54" s="70"/>
    </row>
    <row r="55" spans="1:15" ht="16" thickBot="1" x14ac:dyDescent="0.25">
      <c r="I55" s="75" t="s">
        <v>40</v>
      </c>
      <c r="J55" s="76">
        <v>25</v>
      </c>
      <c r="K55" s="76">
        <v>373.42653846153843</v>
      </c>
      <c r="L55" s="76"/>
      <c r="M55" s="76"/>
      <c r="N55" s="76"/>
      <c r="O55" s="70"/>
    </row>
    <row r="56" spans="1:15" ht="16" thickBot="1" x14ac:dyDescent="0.25">
      <c r="I56" s="68"/>
      <c r="J56" s="69"/>
      <c r="K56" s="69"/>
      <c r="L56" s="69"/>
      <c r="M56" s="69"/>
      <c r="N56" s="69"/>
      <c r="O56" s="70"/>
    </row>
    <row r="57" spans="1:15" x14ac:dyDescent="0.2">
      <c r="I57" s="77"/>
      <c r="J57" s="78" t="s">
        <v>47</v>
      </c>
      <c r="K57" s="78" t="s">
        <v>35</v>
      </c>
      <c r="L57" s="78" t="s">
        <v>48</v>
      </c>
      <c r="M57" s="78" t="s">
        <v>49</v>
      </c>
      <c r="N57" s="78" t="s">
        <v>50</v>
      </c>
      <c r="O57" s="79" t="s">
        <v>51</v>
      </c>
    </row>
    <row r="58" spans="1:15" x14ac:dyDescent="0.2">
      <c r="I58" s="73" t="s">
        <v>41</v>
      </c>
      <c r="J58" s="74">
        <v>7.1402834721689619</v>
      </c>
      <c r="K58" s="74">
        <v>3.5131136067592155</v>
      </c>
      <c r="L58" s="74">
        <v>2.0324658611754218</v>
      </c>
      <c r="M58" s="74">
        <v>5.3809610421505213E-2</v>
      </c>
      <c r="N58" s="74">
        <v>-0.12714572672020363</v>
      </c>
      <c r="O58" s="80">
        <v>14.407712671058128</v>
      </c>
    </row>
    <row r="59" spans="1:15" x14ac:dyDescent="0.2">
      <c r="I59" s="73" t="s">
        <v>89</v>
      </c>
      <c r="J59" s="74">
        <v>0.7720098199224148</v>
      </c>
      <c r="K59" s="74">
        <v>6.4802063526903708E-2</v>
      </c>
      <c r="L59" s="74">
        <v>11.913352413567841</v>
      </c>
      <c r="M59" s="74">
        <v>2.5537662704106413E-11</v>
      </c>
      <c r="N59" s="74">
        <v>0.63795653803662677</v>
      </c>
      <c r="O59" s="80">
        <v>0.90606310180820282</v>
      </c>
    </row>
    <row r="60" spans="1:15" ht="16" thickBot="1" x14ac:dyDescent="0.25">
      <c r="I60" s="75" t="s">
        <v>93</v>
      </c>
      <c r="J60" s="76">
        <v>-0.5173079690999276</v>
      </c>
      <c r="K60" s="76">
        <v>0.13813089685617008</v>
      </c>
      <c r="L60" s="76">
        <v>-3.7450561813015573</v>
      </c>
      <c r="M60" s="76">
        <v>1.0572329079457964E-3</v>
      </c>
      <c r="N60" s="76">
        <v>-0.80305350011545251</v>
      </c>
      <c r="O60" s="81">
        <v>-0.23156243808440269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3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9.1640625" bestFit="1" customWidth="1"/>
    <col min="2" max="2" width="43.83203125" bestFit="1" customWidth="1"/>
  </cols>
  <sheetData>
    <row r="1" spans="1:2" x14ac:dyDescent="0.2">
      <c r="A1" t="s">
        <v>95</v>
      </c>
      <c r="B1" t="s">
        <v>94</v>
      </c>
    </row>
    <row r="2" spans="1:2" x14ac:dyDescent="0.2">
      <c r="A2">
        <v>52</v>
      </c>
      <c r="B2">
        <v>1</v>
      </c>
    </row>
    <row r="3" spans="1:2" x14ac:dyDescent="0.2">
      <c r="A3">
        <v>57</v>
      </c>
      <c r="B3">
        <v>1</v>
      </c>
    </row>
    <row r="4" spans="1:2" x14ac:dyDescent="0.2">
      <c r="A4">
        <v>53</v>
      </c>
      <c r="B4">
        <v>1</v>
      </c>
    </row>
    <row r="5" spans="1:2" x14ac:dyDescent="0.2">
      <c r="A5">
        <v>57</v>
      </c>
      <c r="B5">
        <v>1</v>
      </c>
    </row>
    <row r="6" spans="1:2" x14ac:dyDescent="0.2">
      <c r="A6">
        <v>48</v>
      </c>
      <c r="B6">
        <v>1</v>
      </c>
    </row>
    <row r="7" spans="1:2" x14ac:dyDescent="0.2">
      <c r="A7">
        <v>50</v>
      </c>
      <c r="B7">
        <v>1</v>
      </c>
    </row>
    <row r="8" spans="1:2" x14ac:dyDescent="0.2">
      <c r="A8">
        <v>54</v>
      </c>
      <c r="B8">
        <v>1</v>
      </c>
    </row>
    <row r="9" spans="1:2" x14ac:dyDescent="0.2">
      <c r="A9">
        <v>47</v>
      </c>
      <c r="B9">
        <v>1</v>
      </c>
    </row>
    <row r="10" spans="1:2" x14ac:dyDescent="0.2">
      <c r="A10">
        <v>45</v>
      </c>
      <c r="B10">
        <v>1</v>
      </c>
    </row>
    <row r="11" spans="1:2" x14ac:dyDescent="0.2">
      <c r="A11">
        <v>66</v>
      </c>
      <c r="B11">
        <v>1</v>
      </c>
    </row>
    <row r="12" spans="1:2" x14ac:dyDescent="0.2">
      <c r="A12">
        <v>61</v>
      </c>
      <c r="B12">
        <v>1</v>
      </c>
    </row>
    <row r="13" spans="1:2" x14ac:dyDescent="0.2">
      <c r="A13">
        <v>60</v>
      </c>
      <c r="B13">
        <v>1</v>
      </c>
    </row>
    <row r="14" spans="1:2" x14ac:dyDescent="0.2">
      <c r="A14">
        <v>53</v>
      </c>
      <c r="B14">
        <v>1</v>
      </c>
    </row>
    <row r="15" spans="1:2" x14ac:dyDescent="0.2">
      <c r="A15">
        <v>66</v>
      </c>
      <c r="B15">
        <v>1</v>
      </c>
    </row>
    <row r="16" spans="1:2" x14ac:dyDescent="0.2">
      <c r="A16">
        <v>56</v>
      </c>
      <c r="B16">
        <v>1</v>
      </c>
    </row>
    <row r="17" spans="1:2" x14ac:dyDescent="0.2">
      <c r="A17">
        <v>58</v>
      </c>
      <c r="B17">
        <v>1</v>
      </c>
    </row>
    <row r="18" spans="1:2" x14ac:dyDescent="0.2">
      <c r="A18">
        <v>45</v>
      </c>
      <c r="B18">
        <v>1</v>
      </c>
    </row>
    <row r="19" spans="1:2" x14ac:dyDescent="0.2">
      <c r="A19">
        <v>62</v>
      </c>
      <c r="B19">
        <v>1</v>
      </c>
    </row>
    <row r="20" spans="1:2" x14ac:dyDescent="0.2">
      <c r="A20">
        <v>51</v>
      </c>
      <c r="B20">
        <v>1</v>
      </c>
    </row>
    <row r="21" spans="1:2" x14ac:dyDescent="0.2">
      <c r="A21">
        <v>52</v>
      </c>
      <c r="B21">
        <v>1</v>
      </c>
    </row>
    <row r="22" spans="1:2" x14ac:dyDescent="0.2">
      <c r="A22">
        <v>57</v>
      </c>
      <c r="B22">
        <v>1</v>
      </c>
    </row>
    <row r="23" spans="1:2" x14ac:dyDescent="0.2">
      <c r="A23">
        <v>48</v>
      </c>
      <c r="B23">
        <v>1</v>
      </c>
    </row>
    <row r="24" spans="1:2" x14ac:dyDescent="0.2">
      <c r="A24">
        <v>53</v>
      </c>
      <c r="B24">
        <v>1</v>
      </c>
    </row>
    <row r="25" spans="1:2" x14ac:dyDescent="0.2">
      <c r="A25">
        <v>46</v>
      </c>
      <c r="B25">
        <v>1</v>
      </c>
    </row>
    <row r="26" spans="1:2" x14ac:dyDescent="0.2">
      <c r="A26">
        <v>45</v>
      </c>
      <c r="B26">
        <v>1</v>
      </c>
    </row>
    <row r="27" spans="1:2" x14ac:dyDescent="0.2">
      <c r="A27">
        <v>53</v>
      </c>
      <c r="B27">
        <v>1</v>
      </c>
    </row>
    <row r="28" spans="1:2" x14ac:dyDescent="0.2">
      <c r="A28">
        <v>47</v>
      </c>
      <c r="B28">
        <v>1</v>
      </c>
    </row>
    <row r="29" spans="1:2" x14ac:dyDescent="0.2">
      <c r="A29">
        <v>50</v>
      </c>
      <c r="B29">
        <v>1</v>
      </c>
    </row>
    <row r="30" spans="1:2" x14ac:dyDescent="0.2">
      <c r="A30">
        <v>47</v>
      </c>
      <c r="B30">
        <v>1</v>
      </c>
    </row>
    <row r="31" spans="1:2" x14ac:dyDescent="0.2">
      <c r="A31">
        <v>55</v>
      </c>
      <c r="B31">
        <v>1</v>
      </c>
    </row>
    <row r="32" spans="1:2" x14ac:dyDescent="0.2">
      <c r="A32">
        <v>65</v>
      </c>
      <c r="B32">
        <v>1</v>
      </c>
    </row>
    <row r="33" spans="1:2" x14ac:dyDescent="0.2">
      <c r="A33">
        <v>56</v>
      </c>
      <c r="B33">
        <v>1</v>
      </c>
    </row>
    <row r="34" spans="1:2" x14ac:dyDescent="0.2">
      <c r="A34">
        <v>50</v>
      </c>
      <c r="B34">
        <v>1</v>
      </c>
    </row>
    <row r="35" spans="1:2" x14ac:dyDescent="0.2">
      <c r="A35">
        <v>51</v>
      </c>
      <c r="B35">
        <v>1</v>
      </c>
    </row>
    <row r="36" spans="1:2" x14ac:dyDescent="0.2">
      <c r="A36">
        <v>64</v>
      </c>
      <c r="B36">
        <v>1</v>
      </c>
    </row>
    <row r="37" spans="1:2" x14ac:dyDescent="0.2">
      <c r="A37">
        <v>54</v>
      </c>
      <c r="B37">
        <v>1</v>
      </c>
    </row>
    <row r="38" spans="1:2" x14ac:dyDescent="0.2">
      <c r="A38">
        <v>52</v>
      </c>
      <c r="B38">
        <v>0</v>
      </c>
    </row>
    <row r="39" spans="1:2" x14ac:dyDescent="0.2">
      <c r="A39">
        <v>42</v>
      </c>
      <c r="B39">
        <v>0</v>
      </c>
    </row>
    <row r="40" spans="1:2" x14ac:dyDescent="0.2">
      <c r="A40">
        <v>45</v>
      </c>
      <c r="B40">
        <v>0</v>
      </c>
    </row>
    <row r="41" spans="1:2" x14ac:dyDescent="0.2">
      <c r="A41">
        <v>33</v>
      </c>
      <c r="B41">
        <v>0</v>
      </c>
    </row>
    <row r="42" spans="1:2" x14ac:dyDescent="0.2">
      <c r="A42">
        <v>42</v>
      </c>
      <c r="B42">
        <v>0</v>
      </c>
    </row>
    <row r="43" spans="1:2" x14ac:dyDescent="0.2">
      <c r="A43">
        <v>51</v>
      </c>
      <c r="B43">
        <v>0</v>
      </c>
    </row>
    <row r="44" spans="1:2" x14ac:dyDescent="0.2">
      <c r="A44">
        <v>43</v>
      </c>
      <c r="B44">
        <v>0</v>
      </c>
    </row>
    <row r="45" spans="1:2" x14ac:dyDescent="0.2">
      <c r="A45">
        <v>40</v>
      </c>
      <c r="B45">
        <v>0</v>
      </c>
    </row>
    <row r="46" spans="1:2" x14ac:dyDescent="0.2">
      <c r="A46">
        <v>50</v>
      </c>
      <c r="B46">
        <v>0</v>
      </c>
    </row>
    <row r="47" spans="1:2" x14ac:dyDescent="0.2">
      <c r="A47">
        <v>29</v>
      </c>
      <c r="B47">
        <v>0</v>
      </c>
    </row>
    <row r="48" spans="1:2" x14ac:dyDescent="0.2">
      <c r="A48">
        <v>41</v>
      </c>
      <c r="B48">
        <v>0</v>
      </c>
    </row>
    <row r="49" spans="1:2" x14ac:dyDescent="0.2">
      <c r="A49">
        <v>39</v>
      </c>
      <c r="B49">
        <v>0</v>
      </c>
    </row>
    <row r="50" spans="1:2" x14ac:dyDescent="0.2">
      <c r="A50">
        <v>33</v>
      </c>
      <c r="B50">
        <v>0</v>
      </c>
    </row>
    <row r="51" spans="1:2" x14ac:dyDescent="0.2">
      <c r="A51">
        <v>39</v>
      </c>
      <c r="B51">
        <v>0</v>
      </c>
    </row>
    <row r="52" spans="1:2" x14ac:dyDescent="0.2">
      <c r="A52">
        <v>45</v>
      </c>
      <c r="B52">
        <v>0</v>
      </c>
    </row>
    <row r="53" spans="1:2" x14ac:dyDescent="0.2">
      <c r="A53">
        <v>37</v>
      </c>
      <c r="B53">
        <v>0</v>
      </c>
    </row>
    <row r="54" spans="1:2" x14ac:dyDescent="0.2">
      <c r="A54">
        <v>45</v>
      </c>
      <c r="B54">
        <v>0</v>
      </c>
    </row>
    <row r="55" spans="1:2" x14ac:dyDescent="0.2">
      <c r="A55">
        <v>34</v>
      </c>
      <c r="B55">
        <v>0</v>
      </c>
    </row>
    <row r="56" spans="1:2" x14ac:dyDescent="0.2">
      <c r="A56">
        <v>45</v>
      </c>
      <c r="B56">
        <v>0</v>
      </c>
    </row>
    <row r="57" spans="1:2" x14ac:dyDescent="0.2">
      <c r="A57">
        <v>30</v>
      </c>
      <c r="B57">
        <v>0</v>
      </c>
    </row>
    <row r="58" spans="1:2" x14ac:dyDescent="0.2">
      <c r="A58">
        <v>41</v>
      </c>
      <c r="B58">
        <v>0</v>
      </c>
    </row>
    <row r="59" spans="1:2" x14ac:dyDescent="0.2">
      <c r="A59">
        <v>39</v>
      </c>
      <c r="B59">
        <v>0</v>
      </c>
    </row>
    <row r="60" spans="1:2" x14ac:dyDescent="0.2">
      <c r="A60">
        <v>48</v>
      </c>
      <c r="B60">
        <v>0</v>
      </c>
    </row>
    <row r="61" spans="1:2" x14ac:dyDescent="0.2">
      <c r="A61">
        <v>41</v>
      </c>
      <c r="B61">
        <v>0</v>
      </c>
    </row>
    <row r="62" spans="1:2" x14ac:dyDescent="0.2">
      <c r="A62">
        <v>47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45</v>
      </c>
      <c r="B64">
        <v>0</v>
      </c>
    </row>
    <row r="65" spans="1:2" x14ac:dyDescent="0.2">
      <c r="A65">
        <v>37</v>
      </c>
      <c r="B65">
        <v>0</v>
      </c>
    </row>
    <row r="66" spans="1:2" x14ac:dyDescent="0.2">
      <c r="A66">
        <v>48</v>
      </c>
      <c r="B66">
        <v>0</v>
      </c>
    </row>
    <row r="67" spans="1:2" x14ac:dyDescent="0.2">
      <c r="A67">
        <v>38</v>
      </c>
      <c r="B67">
        <v>0</v>
      </c>
    </row>
    <row r="68" spans="1:2" x14ac:dyDescent="0.2">
      <c r="A68">
        <v>39</v>
      </c>
      <c r="B68">
        <v>0</v>
      </c>
    </row>
    <row r="69" spans="1:2" x14ac:dyDescent="0.2">
      <c r="A69">
        <v>41</v>
      </c>
      <c r="B69">
        <v>0</v>
      </c>
    </row>
    <row r="70" spans="1:2" x14ac:dyDescent="0.2">
      <c r="A70">
        <v>43</v>
      </c>
      <c r="B70">
        <v>0</v>
      </c>
    </row>
    <row r="71" spans="1:2" x14ac:dyDescent="0.2">
      <c r="A71">
        <v>47</v>
      </c>
      <c r="B71">
        <v>0</v>
      </c>
    </row>
    <row r="72" spans="1:2" x14ac:dyDescent="0.2">
      <c r="A72">
        <v>37</v>
      </c>
      <c r="B72">
        <v>0</v>
      </c>
    </row>
    <row r="73" spans="1:2" x14ac:dyDescent="0.2">
      <c r="A73">
        <v>30</v>
      </c>
      <c r="B73">
        <v>0</v>
      </c>
    </row>
    <row r="74" spans="1:2" x14ac:dyDescent="0.2">
      <c r="A74">
        <v>39</v>
      </c>
      <c r="B74">
        <v>0</v>
      </c>
    </row>
    <row r="75" spans="1:2" x14ac:dyDescent="0.2">
      <c r="A75">
        <v>50</v>
      </c>
      <c r="B75">
        <v>0</v>
      </c>
    </row>
    <row r="76" spans="1:2" x14ac:dyDescent="0.2">
      <c r="A76">
        <v>36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34</v>
      </c>
      <c r="B78">
        <v>0</v>
      </c>
    </row>
    <row r="79" spans="1:2" x14ac:dyDescent="0.2">
      <c r="A79">
        <v>51</v>
      </c>
      <c r="B79">
        <v>0</v>
      </c>
    </row>
    <row r="80" spans="1:2" x14ac:dyDescent="0.2">
      <c r="A80">
        <v>43</v>
      </c>
      <c r="B80">
        <v>0</v>
      </c>
    </row>
    <row r="81" spans="1:2" x14ac:dyDescent="0.2">
      <c r="A81">
        <v>34</v>
      </c>
      <c r="B81">
        <v>0</v>
      </c>
    </row>
    <row r="82" spans="1:2" x14ac:dyDescent="0.2">
      <c r="A82">
        <v>45</v>
      </c>
      <c r="B82">
        <v>0</v>
      </c>
    </row>
    <row r="83" spans="1:2" x14ac:dyDescent="0.2">
      <c r="A83">
        <v>31</v>
      </c>
      <c r="B83">
        <v>0</v>
      </c>
    </row>
    <row r="84" spans="1:2" x14ac:dyDescent="0.2">
      <c r="A84">
        <v>29</v>
      </c>
      <c r="B84">
        <v>0</v>
      </c>
    </row>
    <row r="85" spans="1:2" x14ac:dyDescent="0.2">
      <c r="A85">
        <v>24</v>
      </c>
      <c r="B85">
        <v>0</v>
      </c>
    </row>
    <row r="86" spans="1:2" x14ac:dyDescent="0.2">
      <c r="A86">
        <v>36</v>
      </c>
      <c r="B86">
        <v>0</v>
      </c>
    </row>
    <row r="87" spans="1:2" x14ac:dyDescent="0.2">
      <c r="A87">
        <v>43</v>
      </c>
      <c r="B87">
        <v>0</v>
      </c>
    </row>
    <row r="88" spans="1:2" x14ac:dyDescent="0.2">
      <c r="A88">
        <v>39</v>
      </c>
      <c r="B88">
        <v>0</v>
      </c>
    </row>
    <row r="89" spans="1:2" x14ac:dyDescent="0.2">
      <c r="A89">
        <v>42</v>
      </c>
      <c r="B89">
        <v>0</v>
      </c>
    </row>
    <row r="90" spans="1:2" x14ac:dyDescent="0.2">
      <c r="A90">
        <v>39</v>
      </c>
      <c r="B90">
        <v>0</v>
      </c>
    </row>
    <row r="91" spans="1:2" x14ac:dyDescent="0.2">
      <c r="A91">
        <v>32</v>
      </c>
      <c r="B91">
        <v>0</v>
      </c>
    </row>
    <row r="92" spans="1:2" x14ac:dyDescent="0.2">
      <c r="A92">
        <v>29</v>
      </c>
      <c r="B92">
        <v>0</v>
      </c>
    </row>
    <row r="93" spans="1:2" x14ac:dyDescent="0.2">
      <c r="A93">
        <v>34</v>
      </c>
      <c r="B93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>
      <selection activeCell="A26" sqref="A26"/>
    </sheetView>
  </sheetViews>
  <sheetFormatPr baseColWidth="10" defaultColWidth="8.83203125" defaultRowHeight="15" x14ac:dyDescent="0.2"/>
  <cols>
    <col min="1" max="1" width="8.5" bestFit="1" customWidth="1"/>
    <col min="2" max="2" width="16.5" bestFit="1" customWidth="1"/>
    <col min="3" max="3" width="29.83203125" bestFit="1" customWidth="1"/>
  </cols>
  <sheetData>
    <row r="1" spans="1:6" x14ac:dyDescent="0.2">
      <c r="A1" t="s">
        <v>132</v>
      </c>
      <c r="B1" t="s">
        <v>133</v>
      </c>
      <c r="C1" t="s">
        <v>134</v>
      </c>
      <c r="D1" t="s">
        <v>132</v>
      </c>
      <c r="E1" t="s">
        <v>135</v>
      </c>
      <c r="F1" t="s">
        <v>136</v>
      </c>
    </row>
    <row r="2" spans="1:6" x14ac:dyDescent="0.2">
      <c r="A2">
        <v>0</v>
      </c>
      <c r="B2">
        <v>0</v>
      </c>
      <c r="C2">
        <v>0</v>
      </c>
    </row>
    <row r="3" spans="1:6" x14ac:dyDescent="0.2">
      <c r="A3">
        <v>10</v>
      </c>
      <c r="B3">
        <v>10</v>
      </c>
      <c r="C3">
        <f>1500/5000*100</f>
        <v>30</v>
      </c>
      <c r="D3">
        <v>10</v>
      </c>
      <c r="E3">
        <f t="shared" ref="E3:F12" si="0">B3/A3</f>
        <v>1</v>
      </c>
      <c r="F3" s="151">
        <f t="shared" si="0"/>
        <v>3</v>
      </c>
    </row>
    <row r="4" spans="1:6" x14ac:dyDescent="0.2">
      <c r="A4">
        <v>20</v>
      </c>
      <c r="B4">
        <v>20</v>
      </c>
      <c r="C4">
        <f>2500/5000*100</f>
        <v>50</v>
      </c>
      <c r="D4">
        <v>20</v>
      </c>
      <c r="E4">
        <f t="shared" si="0"/>
        <v>1</v>
      </c>
      <c r="F4" s="151">
        <f t="shared" si="0"/>
        <v>2.5</v>
      </c>
    </row>
    <row r="5" spans="1:6" x14ac:dyDescent="0.2">
      <c r="A5">
        <v>30</v>
      </c>
      <c r="B5">
        <v>30</v>
      </c>
      <c r="C5">
        <f>3500/5000*100</f>
        <v>70</v>
      </c>
      <c r="D5">
        <v>30</v>
      </c>
      <c r="E5">
        <f t="shared" si="0"/>
        <v>1</v>
      </c>
      <c r="F5" s="151">
        <f t="shared" si="0"/>
        <v>2.3333333333333335</v>
      </c>
    </row>
    <row r="6" spans="1:6" x14ac:dyDescent="0.2">
      <c r="A6">
        <v>40</v>
      </c>
      <c r="B6">
        <v>40</v>
      </c>
      <c r="C6">
        <f>4200/5000*100</f>
        <v>84</v>
      </c>
      <c r="D6">
        <v>40</v>
      </c>
      <c r="E6">
        <f t="shared" si="0"/>
        <v>1</v>
      </c>
      <c r="F6" s="151">
        <f t="shared" si="0"/>
        <v>2.1</v>
      </c>
    </row>
    <row r="7" spans="1:6" x14ac:dyDescent="0.2">
      <c r="A7">
        <v>50</v>
      </c>
      <c r="B7">
        <v>50</v>
      </c>
      <c r="C7">
        <f>4500/5000*100</f>
        <v>90</v>
      </c>
      <c r="D7">
        <v>50</v>
      </c>
      <c r="E7">
        <f t="shared" si="0"/>
        <v>1</v>
      </c>
      <c r="F7" s="151">
        <f t="shared" si="0"/>
        <v>1.8</v>
      </c>
    </row>
    <row r="8" spans="1:6" x14ac:dyDescent="0.2">
      <c r="A8">
        <v>60</v>
      </c>
      <c r="B8">
        <v>60</v>
      </c>
      <c r="C8">
        <f>4700/5000*100</f>
        <v>94</v>
      </c>
      <c r="D8">
        <v>60</v>
      </c>
      <c r="E8">
        <f t="shared" si="0"/>
        <v>1</v>
      </c>
      <c r="F8" s="151">
        <f t="shared" si="0"/>
        <v>1.5666666666666667</v>
      </c>
    </row>
    <row r="9" spans="1:6" x14ac:dyDescent="0.2">
      <c r="A9">
        <v>70</v>
      </c>
      <c r="B9">
        <v>70</v>
      </c>
      <c r="C9">
        <f>4850/5000*100</f>
        <v>97</v>
      </c>
      <c r="D9">
        <v>70</v>
      </c>
      <c r="E9">
        <f t="shared" si="0"/>
        <v>1</v>
      </c>
      <c r="F9" s="151">
        <f t="shared" si="0"/>
        <v>1.3857142857142857</v>
      </c>
    </row>
    <row r="10" spans="1:6" x14ac:dyDescent="0.2">
      <c r="A10">
        <v>80</v>
      </c>
      <c r="B10">
        <v>80</v>
      </c>
      <c r="C10">
        <f>4925/5000*100</f>
        <v>98.5</v>
      </c>
      <c r="D10">
        <v>80</v>
      </c>
      <c r="E10">
        <f t="shared" si="0"/>
        <v>1</v>
      </c>
      <c r="F10" s="151">
        <f t="shared" si="0"/>
        <v>1.23125</v>
      </c>
    </row>
    <row r="11" spans="1:6" x14ac:dyDescent="0.2">
      <c r="A11">
        <v>90</v>
      </c>
      <c r="B11">
        <v>90</v>
      </c>
      <c r="C11">
        <f>4975/5000*100</f>
        <v>99.5</v>
      </c>
      <c r="D11">
        <v>90</v>
      </c>
      <c r="E11">
        <f t="shared" si="0"/>
        <v>1</v>
      </c>
      <c r="F11" s="151">
        <f t="shared" si="0"/>
        <v>1.1055555555555556</v>
      </c>
    </row>
    <row r="12" spans="1:6" x14ac:dyDescent="0.2">
      <c r="A12">
        <v>100</v>
      </c>
      <c r="B12">
        <v>100</v>
      </c>
      <c r="C12">
        <f>5000/5000*100</f>
        <v>100</v>
      </c>
      <c r="D12">
        <v>100</v>
      </c>
      <c r="E12">
        <f t="shared" si="0"/>
        <v>1</v>
      </c>
      <c r="F12" s="151">
        <f t="shared" si="0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Curve Fit</vt:lpstr>
      <vt:lpstr>Sunshine-Concert</vt:lpstr>
      <vt:lpstr>MiBand2</vt:lpstr>
      <vt:lpstr>Correlation and Regression</vt:lpstr>
      <vt:lpstr>q-q PlotConcept</vt:lpstr>
      <vt:lpstr>q-q plot</vt:lpstr>
      <vt:lpstr>Regression through Origin</vt:lpstr>
      <vt:lpstr>Multiple R and Coefficients</vt:lpstr>
      <vt:lpstr>Multiple Regression</vt:lpstr>
      <vt:lpstr>Polynomial Regression</vt:lpstr>
      <vt:lpstr>Regression with Interaction</vt:lpstr>
      <vt:lpstr>Dummy Variables in Regression</vt:lpstr>
      <vt:lpstr>Dummy Variables in Regressi (2)</vt:lpstr>
      <vt:lpstr>Search Procedures</vt:lpstr>
      <vt:lpstr>Logistic Regression</vt:lpstr>
      <vt:lpstr>Lift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Pappu</dc:creator>
  <cp:lastModifiedBy>Microsoft Office User</cp:lastModifiedBy>
  <dcterms:created xsi:type="dcterms:W3CDTF">2015-04-14T10:21:40Z</dcterms:created>
  <dcterms:modified xsi:type="dcterms:W3CDTF">2018-12-27T08:55:42Z</dcterms:modified>
</cp:coreProperties>
</file>